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xml"/>
  <Override PartName="/xl/pivotTables/pivotTable1.xml" ContentType="application/vnd.openxmlformats-officedocument.spreadsheetml.pivotTable+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pivotTables/pivotTable2.xml" ContentType="application/vnd.openxmlformats-officedocument.spreadsheetml.pivotTable+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drawings/drawing17.xml" ContentType="application/vnd.openxmlformats-officedocument.drawingml.chartshap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ml.chartshapes+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ml.chartshapes+xml"/>
  <Override PartName="/xl/charts/chart22.xml" ContentType="application/vnd.openxmlformats-officedocument.drawingml.chart+xml"/>
  <Override PartName="/xl/drawings/drawing28.xml" ContentType="application/vnd.openxmlformats-officedocument.drawingml.chartshapes+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charts/chart27.xml" ContentType="application/vnd.openxmlformats-officedocument.drawingml.chart+xml"/>
  <Override PartName="/xl/drawings/drawing33.xml" ContentType="application/vnd.openxmlformats-officedocument.drawingml.chartshapes+xml"/>
  <Override PartName="/xl/charts/chart28.xml" ContentType="application/vnd.openxmlformats-officedocument.drawingml.chart+xml"/>
  <Override PartName="/xl/drawings/drawing34.xml" ContentType="application/vnd.openxmlformats-officedocument.drawingml.chartshapes+xml"/>
  <Override PartName="/xl/charts/chart2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0.xml" ContentType="application/vnd.openxmlformats-officedocument.drawingml.chart+xml"/>
  <Override PartName="/xl/drawings/drawing37.xml" ContentType="application/vnd.openxmlformats-officedocument.drawingml.chartshapes+xml"/>
  <Override PartName="/xl/charts/chart31.xml" ContentType="application/vnd.openxmlformats-officedocument.drawingml.chart+xml"/>
  <Override PartName="/xl/drawings/drawing38.xml" ContentType="application/vnd.openxmlformats-officedocument.drawingml.chartshapes+xml"/>
  <Override PartName="/xl/charts/chart3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ml.chartshapes+xml"/>
  <Override PartName="/xl/charts/chart34.xml" ContentType="application/vnd.openxmlformats-officedocument.drawingml.chart+xml"/>
  <Override PartName="/xl/drawings/drawing42.xml" ContentType="application/vnd.openxmlformats-officedocument.drawingml.chartshapes+xml"/>
  <Override PartName="/xl/charts/chart35.xml" ContentType="application/vnd.openxmlformats-officedocument.drawingml.chart+xml"/>
  <Override PartName="/xl/drawings/drawing43.xml" ContentType="application/vnd.openxmlformats-officedocument.drawingml.chartshapes+xml"/>
  <Override PartName="/xl/charts/chart3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ml.chartshapes+xml"/>
  <Override PartName="/xl/charts/chart38.xml" ContentType="application/vnd.openxmlformats-officedocument.drawingml.chart+xml"/>
  <Override PartName="/xl/drawings/drawing47.xml" ContentType="application/vnd.openxmlformats-officedocument.drawingml.chartshapes+xml"/>
  <Override PartName="/xl/charts/chart39.xml" ContentType="application/vnd.openxmlformats-officedocument.drawingml.chart+xml"/>
  <Override PartName="/xl/drawings/drawing48.xml" ContentType="application/vnd.openxmlformats-officedocument.drawingml.chartshapes+xml"/>
  <Override PartName="/xl/charts/chart40.xml" ContentType="application/vnd.openxmlformats-officedocument.drawingml.chart+xml"/>
  <Override PartName="/xl/drawings/drawing49.xml" ContentType="application/vnd.openxmlformats-officedocument.drawingml.chartshapes+xml"/>
  <Override PartName="/xl/charts/chart41.xml" ContentType="application/vnd.openxmlformats-officedocument.drawingml.chart+xml"/>
  <Override PartName="/xl/drawings/drawing50.xml" ContentType="application/vnd.openxmlformats-officedocument.drawingml.chartshapes+xml"/>
  <Override PartName="/xl/charts/chart4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drawings/drawing53.xml" ContentType="application/vnd.openxmlformats-officedocument.drawingml.chartshapes+xml"/>
  <Override PartName="/xl/charts/chart44.xml" ContentType="application/vnd.openxmlformats-officedocument.drawingml.chart+xml"/>
  <Override PartName="/xl/drawings/drawing54.xml" ContentType="application/vnd.openxmlformats-officedocument.drawingml.chartshapes+xml"/>
  <Override PartName="/xl/charts/chart45.xml" ContentType="application/vnd.openxmlformats-officedocument.drawingml.chart+xml"/>
  <Override PartName="/xl/drawings/drawing55.xml" ContentType="application/vnd.openxmlformats-officedocument.drawingml.chartshapes+xml"/>
  <Override PartName="/xl/charts/chart46.xml" ContentType="application/vnd.openxmlformats-officedocument.drawingml.chart+xml"/>
  <Override PartName="/xl/drawings/drawing56.xml" ContentType="application/vnd.openxmlformats-officedocument.drawingml.chartshapes+xml"/>
  <Override PartName="/xl/charts/chart47.xml" ContentType="application/vnd.openxmlformats-officedocument.drawingml.chart+xml"/>
  <Override PartName="/xl/drawings/drawing57.xml" ContentType="application/vnd.openxmlformats-officedocument.drawingml.chartshapes+xml"/>
  <Override PartName="/xl/charts/chart48.xml" ContentType="application/vnd.openxmlformats-officedocument.drawingml.chart+xml"/>
  <Override PartName="/xl/drawings/drawing58.xml" ContentType="application/vnd.openxmlformats-officedocument.drawingml.chartshapes+xml"/>
  <Override PartName="/xl/charts/chart49.xml" ContentType="application/vnd.openxmlformats-officedocument.drawingml.chart+xml"/>
  <Override PartName="/xl/drawings/drawing59.xml" ContentType="application/vnd.openxmlformats-officedocument.drawingml.chartshapes+xml"/>
  <Override PartName="/xl/charts/chart5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charts/chart51.xml" ContentType="application/vnd.openxmlformats-officedocument.drawingml.chart+xml"/>
  <Override PartName="/xl/drawings/drawing63.xml" ContentType="application/vnd.openxmlformats-officedocument.drawingml.chartshapes+xml"/>
  <Override PartName="/xl/charts/chart52.xml" ContentType="application/vnd.openxmlformats-officedocument.drawingml.chart+xml"/>
  <Override PartName="/xl/drawings/drawing64.xml" ContentType="application/vnd.openxmlformats-officedocument.drawingml.chartshap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hidePivotFieldList="1"/>
  <bookViews>
    <workbookView xWindow="-150" yWindow="240" windowWidth="19350" windowHeight="9285" tabRatio="909" activeTab="19"/>
  </bookViews>
  <sheets>
    <sheet name="Main" sheetId="33" r:id="rId1"/>
    <sheet name="Data" sheetId="8" r:id="rId2"/>
    <sheet name="Lookup" sheetId="10" r:id="rId3"/>
    <sheet name="Infographics" sheetId="18" r:id="rId4"/>
    <sheet name="InfoGraph data" sheetId="21" r:id="rId5"/>
    <sheet name="Analysis Charts" sheetId="34" r:id="rId6"/>
    <sheet name="Analysis Tables" sheetId="35" r:id="rId7"/>
    <sheet name="Questionnaire" sheetId="11" state="hidden" r:id="rId8"/>
    <sheet name="Camp List" sheetId="14" state="hidden" r:id="rId9"/>
    <sheet name="Mimu_Township" sheetId="15" state="hidden" r:id="rId10"/>
    <sheet name="Stat_01" sheetId="16" state="hidden" r:id="rId11"/>
    <sheet name="NFI_3Ws" sheetId="19" state="hidden" r:id="rId12"/>
    <sheet name="HEALTH" sheetId="22" r:id="rId13"/>
    <sheet name="SHELTER &amp; NFIs" sheetId="23" r:id="rId14"/>
    <sheet name="WASH" sheetId="24" r:id="rId15"/>
    <sheet name="FOOD" sheetId="25" r:id="rId16"/>
    <sheet name="LIVELIHOOD" sheetId="26" r:id="rId17"/>
    <sheet name="EDUCATION" sheetId="27" r:id="rId18"/>
    <sheet name="PROTECTION" sheetId="28" r:id="rId19"/>
    <sheet name="MOVEMENT" sheetId="29" r:id="rId20"/>
    <sheet name="Priority Needs" sheetId="30" r:id="rId21"/>
    <sheet name="CCCMShelter" sheetId="20" state="hidden" r:id="rId22"/>
  </sheets>
  <functionGroups builtInGroupCount="17"/>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C1_01">Data!$Z$2:$Z$804</definedName>
    <definedName name="_C1_02">Data!$AA$2:$AA$804</definedName>
    <definedName name="_C2_01">Data!$AB$2:$AB$804</definedName>
    <definedName name="_C2_02">Data!$AC$2:$AC$804</definedName>
    <definedName name="_C2_03">Data!$AD$2:$AD$804</definedName>
    <definedName name="_C2_04">Data!$AE$2:$AE$804</definedName>
    <definedName name="_C2_11">Data!$AF$2:$AF$804</definedName>
    <definedName name="_C2_12">Data!$AG$2:$AG$804</definedName>
    <definedName name="_C2_13">Data!$AH$2:$AH$804</definedName>
    <definedName name="_C2_14">Data!$AI$2:$AI$804</definedName>
    <definedName name="_C3_01">Data!$AJ$2:$AJ$804</definedName>
    <definedName name="_C4_01">Data!$AK$2:$AK$804</definedName>
    <definedName name="_C4_02">Data!$AL$2:$AL$804</definedName>
    <definedName name="_C5_01">Data!$AM$2:$AM$804</definedName>
    <definedName name="_C6_01">Data!$AN$2:$AN$804</definedName>
    <definedName name="_C7_01">Data!$AO$2:$AO$804</definedName>
    <definedName name="_C7_02">Data!$AP$2:$AP$804</definedName>
    <definedName name="_xlnm._FilterDatabase" localSheetId="6" hidden="1">'Analysis Tables'!$H$7:$K$7</definedName>
    <definedName name="_xlnm._FilterDatabase" localSheetId="21" hidden="1">CCCMShelter!$A$1:$D$121</definedName>
    <definedName name="_xlnm._FilterDatabase" localSheetId="1" hidden="1">Data!$A$1:$FW$127</definedName>
    <definedName name="_xlnm._FilterDatabase" localSheetId="9" hidden="1">Mimu_Township!$A$1:$F$85</definedName>
    <definedName name="_xlnm._FilterDatabase" localSheetId="11" hidden="1">NFI_3Ws!$A$1:$D$127</definedName>
    <definedName name="A1_01">Data!$C$2:$C$804</definedName>
    <definedName name="A1_02">Data!$D$2:$D$804</definedName>
    <definedName name="A2_01">Data!$E$2:$E$804</definedName>
    <definedName name="A2_02">Data!$F$2:$F$804</definedName>
    <definedName name="A3_01">Data!#REF!</definedName>
    <definedName name="A3_02">Data!#REF!</definedName>
    <definedName name="A3_03">Data!#REF!</definedName>
    <definedName name="A3_11">Data!#REF!</definedName>
    <definedName name="A3_12">Data!#REF!</definedName>
    <definedName name="A3_13">Data!#REF!</definedName>
    <definedName name="A4_01">Data!#REF!</definedName>
    <definedName name="A5_01">Data!$H$2:$H$804</definedName>
    <definedName name="A5_02">Data!$I$2:$I$804</definedName>
    <definedName name="A5_03">Data!$J$2:$J$804</definedName>
    <definedName name="A5_04">Data!$L$2:$L$804</definedName>
    <definedName name="A5_11">Data!$M$2:$M$804</definedName>
    <definedName name="A5_12">Data!$N$2:$N$804</definedName>
    <definedName name="A5_13">Data!#REF!</definedName>
    <definedName name="A5_14">Data!#REF!</definedName>
    <definedName name="A5_21">Data!#REF!</definedName>
    <definedName name="A5_22">Data!#REF!</definedName>
    <definedName name="A5_23">Data!#REF!</definedName>
    <definedName name="A5_24">Data!#REF!</definedName>
    <definedName name="A5_25" localSheetId="5">'[1]Data (2)'!#REF!</definedName>
    <definedName name="A5_25" localSheetId="6">'[1]Data (2)'!#REF!</definedName>
    <definedName name="A5_25" localSheetId="17">'[1]Data (2)'!#REF!</definedName>
    <definedName name="A5_25" localSheetId="15">'[1]Data (2)'!#REF!</definedName>
    <definedName name="A5_25" localSheetId="12">'[1]Data (2)'!#REF!</definedName>
    <definedName name="A5_25" localSheetId="16">'[1]Data (2)'!#REF!</definedName>
    <definedName name="A5_25" localSheetId="0">'[1]Data (2)'!#REF!</definedName>
    <definedName name="A5_25" localSheetId="19">'[1]Data (2)'!#REF!</definedName>
    <definedName name="A5_25" localSheetId="20">'[1]Data (2)'!#REF!</definedName>
    <definedName name="A5_25" localSheetId="18">'[1]Data (2)'!#REF!</definedName>
    <definedName name="A5_25" localSheetId="13">'[1]Data (2)'!#REF!</definedName>
    <definedName name="A5_25" localSheetId="14">'[1]Data (2)'!#REF!</definedName>
    <definedName name="A5_25">Data!#REF!</definedName>
    <definedName name="A5_31">Data!#REF!</definedName>
    <definedName name="A5_32">Data!#REF!</definedName>
    <definedName name="A5_33">Data!#REF!</definedName>
    <definedName name="A5_34">Data!#REF!</definedName>
    <definedName name="Actual3">[2]Example4!$B$73</definedName>
    <definedName name="Actual4">[2]Example4!$B$83</definedName>
    <definedName name="Actual5">[2]Example4!$B$93</definedName>
    <definedName name="admin1">OFFSET([3]AdminNames!$D$2,0,0,MATCH("*",[3]AdminNames!$D:$D,-1)-1,1)</definedName>
    <definedName name="admin1Col">[4]AdminNames!$G:$G</definedName>
    <definedName name="admin1NpCode">OFFSET([3]AdminNames!$D$2,0,0,MATCH("*",[3]AdminNames!$D:$D,-1)-1,2)</definedName>
    <definedName name="admin1Start">[4]AdminNames!$G$1</definedName>
    <definedName name="admin2">OFFSET([3]AdminNames!$H$2,0,0,MATCH("*",[3]AdminNames!$H:$H,-1)-1,1)</definedName>
    <definedName name="admin2NpCode">OFFSET([3]AdminNames!$H$2,0,0,MATCH("*",[3]AdminNames!$H:$H,-1)-1,2)</definedName>
    <definedName name="admin3">OFFSET([3]AdminNames!#REF!,0,0,MATCH("*",[3]AdminNames!$L:$L,-1)-1,1)</definedName>
    <definedName name="admin3NpCode">OFFSET([3]AdminNames!#REF!,0,0,MATCH("*",[3]AdminNames!$L:$L,-1)-1,2)</definedName>
    <definedName name="B1_01">Data!$Q$2:$Q$804</definedName>
    <definedName name="B2_01">Data!$R$2:$R$804</definedName>
    <definedName name="B3_01">Data!$S$2:$S$804</definedName>
    <definedName name="B4_01">Data!$T$2:$T$804</definedName>
    <definedName name="B5_01">Data!$U$2:$U$804</definedName>
    <definedName name="B6_01">Data!$V$2:$V$804</definedName>
    <definedName name="B7_01">Data!$W$2:$W$804</definedName>
    <definedName name="B7_02">Data!$X$2:$X$804</definedName>
    <definedName name="B8_01">Data!#REF!</definedName>
    <definedName name="B9_01">Data!$Y$2:$Y$804</definedName>
    <definedName name="Camp" localSheetId="5">[1]Lookup!$V$2:$V$198</definedName>
    <definedName name="Camp" localSheetId="6">[1]Lookup!$V$2:$V$198</definedName>
    <definedName name="Camp" localSheetId="17">[1]Lookup!$V$2:$V$198</definedName>
    <definedName name="Camp" localSheetId="15">[1]Lookup!$V$2:$V$198</definedName>
    <definedName name="Camp" localSheetId="12">[1]Lookup!$V$2:$V$198</definedName>
    <definedName name="Camp" localSheetId="16">[1]Lookup!$V$2:$V$198</definedName>
    <definedName name="Camp" localSheetId="0">[1]Lookup!$V$2:$V$198</definedName>
    <definedName name="Camp" localSheetId="19">[1]Lookup!$V$2:$V$198</definedName>
    <definedName name="Camp" localSheetId="20">[1]Lookup!$V$2:$V$198</definedName>
    <definedName name="Camp" localSheetId="18">[1]Lookup!$V$2:$V$198</definedName>
    <definedName name="Camp" localSheetId="13">[1]Lookup!$V$2:$V$198</definedName>
    <definedName name="Camp" localSheetId="14">[1]Lookup!$V$2:$V$198</definedName>
    <definedName name="Camp">Lookup!$V$2:$V$198</definedName>
    <definedName name="Camp_NB">Questionnaire!$BX$1</definedName>
    <definedName name="Camp_TOWNSHIP_NAME">[5]Lookup!$U$2:$U$198</definedName>
    <definedName name="CCCMcommittees" localSheetId="5">[1]Lookup!$J$2:$J$8</definedName>
    <definedName name="CCCMcommittees" localSheetId="6">[1]Lookup!$J$2:$J$8</definedName>
    <definedName name="CCCMcommittees" localSheetId="17">[1]Lookup!$J$2:$J$8</definedName>
    <definedName name="CCCMcommittees" localSheetId="15">[1]Lookup!$J$2:$J$8</definedName>
    <definedName name="CCCMcommittees" localSheetId="12">[1]Lookup!$J$2:$J$8</definedName>
    <definedName name="CCCMcommittees" localSheetId="16">[1]Lookup!$J$2:$J$8</definedName>
    <definedName name="CCCMcommittees" localSheetId="0">[1]Lookup!$J$2:$J$8</definedName>
    <definedName name="CCCMcommittees" localSheetId="19">[1]Lookup!$J$2:$J$8</definedName>
    <definedName name="CCCMcommittees" localSheetId="20">[1]Lookup!$J$2:$J$8</definedName>
    <definedName name="CCCMcommittees" localSheetId="18">[1]Lookup!$J$2:$J$8</definedName>
    <definedName name="CCCMcommittees" localSheetId="13">[1]Lookup!$J$2:$J$8</definedName>
    <definedName name="CCCMcommittees" localSheetId="14">[1]Lookup!$J$2:$J$8</definedName>
    <definedName name="CCCMcommittees">Lookup!$J$2:$J$8</definedName>
    <definedName name="clustername">[6]ControlVocabularies!$B$2:$B$15</definedName>
    <definedName name="Country">OFFSET([3]AdminNames!$A$2,0,0,MATCH("*",[3]AdminNames!$A:$A,-1)-1,1)</definedName>
    <definedName name="D1_01">Data!$AQ$2:$AQ$804</definedName>
    <definedName name="D10_01">Data!$BR$2:$BR$804</definedName>
    <definedName name="D10_02">Data!$BS$2:$BS$804</definedName>
    <definedName name="D10_03">Data!$BT$2:$BT$804</definedName>
    <definedName name="D11_01">Data!$BU$2:$BU$804</definedName>
    <definedName name="D11_02">Data!$BV$2:$BV$804</definedName>
    <definedName name="D11_03">Data!$BW$2:$BW$804</definedName>
    <definedName name="D12_01">Data!$BX$2:$BX$804</definedName>
    <definedName name="D12_02">Data!$BY$2:$BY$804</definedName>
    <definedName name="D12_03">Data!$BZ$2:$BZ$804</definedName>
    <definedName name="D13_01">Data!$CA$2:$CA$804</definedName>
    <definedName name="D13_02">Data!$CB$2:$CB$804</definedName>
    <definedName name="D13_03">Data!$CC$2:$CC$804</definedName>
    <definedName name="D14_01">Data!$CD$2:$CD$804</definedName>
    <definedName name="D14_02">Data!$CE$2:$CE$804</definedName>
    <definedName name="D14_03">Data!$CF$2:$CF$804</definedName>
    <definedName name="D15_01">Data!$CG$2:$CG$804</definedName>
    <definedName name="D15_02">Data!$CH$2:$CH$804</definedName>
    <definedName name="D15_03">Data!$CI$2:$CI$804</definedName>
    <definedName name="D16_01">Data!$CJ$2:$CJ$804</definedName>
    <definedName name="D16_02">Data!$CK$2:$CK$804</definedName>
    <definedName name="D16_03">Data!$CL$2:$CL$804</definedName>
    <definedName name="D17_01">Data!$CM$2:$CM$804</definedName>
    <definedName name="D17_02">Data!$CN$2:$CN$804</definedName>
    <definedName name="D17_03">Data!$CO$2:$CO$804</definedName>
    <definedName name="D18_01">Data!$CP$2:$CP$804</definedName>
    <definedName name="D18_02">Data!$CQ$2:$CQ$804</definedName>
    <definedName name="D18_03">Data!$CR$2:$CR$804</definedName>
    <definedName name="D19_01">Data!$CS$2:$CS$804</definedName>
    <definedName name="D19_02">Data!$CT$2:$CT$804</definedName>
    <definedName name="D19_03">Data!$CU$2:$CU$804</definedName>
    <definedName name="D2_01">Data!$AR$2:$AR$804</definedName>
    <definedName name="D2_02">Data!$AS$2:$AS$804</definedName>
    <definedName name="D2_03">Data!$AT$2:$AT$804</definedName>
    <definedName name="D2_04">Data!$AU$2:$AU$804</definedName>
    <definedName name="D2_05">Data!$AV$2:$AV$804</definedName>
    <definedName name="D20_01">Data!$CV$2:$CV$804</definedName>
    <definedName name="D20_02">Data!$CW$2:$CW$804</definedName>
    <definedName name="D20_03">Data!$CX$2:$CX$804</definedName>
    <definedName name="D21_01">Data!$CY$2:$CY$804</definedName>
    <definedName name="D22_01">Data!$CZ$2:$CZ$804</definedName>
    <definedName name="D23_01">Data!$DA$2:$DA$804</definedName>
    <definedName name="D23_02">Data!$DB$2:$DB$804</definedName>
    <definedName name="D23_03">Data!$DC$2:$DC$804</definedName>
    <definedName name="D24_01">Data!$DD$2:$DD$804</definedName>
    <definedName name="D24_02">Data!$DE$2:$DE$804</definedName>
    <definedName name="D24_03">Data!$DF$2:$DF$804</definedName>
    <definedName name="D25_01">Data!$DG$2:$DG$804</definedName>
    <definedName name="D25_02">Data!$DH$2:$DH$804</definedName>
    <definedName name="D26_01">Data!$DI$2:$DI$804</definedName>
    <definedName name="D26_02">Data!$DJ$2:$DJ$804</definedName>
    <definedName name="D27_01">Data!#REF!</definedName>
    <definedName name="D27_02">Data!#REF!</definedName>
    <definedName name="D28_01">Data!$DK$2:$DK$804</definedName>
    <definedName name="D28_02">Data!$DL$2:$DL$804</definedName>
    <definedName name="D29_01">Data!#REF!</definedName>
    <definedName name="D29_02">Data!#REF!</definedName>
    <definedName name="D3_01">Data!$AW$2:$AW$804</definedName>
    <definedName name="D3_02">Data!$AX$2:$AX$804</definedName>
    <definedName name="D3_03">Data!$AY$2:$AY$804</definedName>
    <definedName name="D4_01">Data!$AZ$2:$AZ$804</definedName>
    <definedName name="D4_02">Data!$BA$2:$BA$804</definedName>
    <definedName name="D4_03">Data!$BB$2:$BB$804</definedName>
    <definedName name="D5_01">Data!$BC$2:$BC$804</definedName>
    <definedName name="D5_02">Data!$BD$2:$BD$804</definedName>
    <definedName name="D5_03">Data!$BE$2:$BE$804</definedName>
    <definedName name="D6_01">Data!$BF$2:$BF$804</definedName>
    <definedName name="D6_02">Data!$BG$2:$BG$804</definedName>
    <definedName name="D6_03">Data!$BH$2:$BH$804</definedName>
    <definedName name="D7_01">Data!$BI$2:$BI$804</definedName>
    <definedName name="D7_02">Data!$BJ$2:$BJ$804</definedName>
    <definedName name="D7_03">Data!$BK$2:$BK$804</definedName>
    <definedName name="D8_01">Data!$BL$2:$BL$804</definedName>
    <definedName name="D8_02">Data!$BM$2:$BM$804</definedName>
    <definedName name="D8_03">Data!$BN$2:$BN$804</definedName>
    <definedName name="D9_01">Data!$BO$2:$BO$804</definedName>
    <definedName name="D9_02">Data!$BP$2:$BP$804</definedName>
    <definedName name="D9_03">Data!$BQ$2:$BQ$804</definedName>
    <definedName name="Data_CPP">Data!$B$1:$FW$534</definedName>
    <definedName name="Date" localSheetId="5">[1]Lookup!$X$2:$X$32</definedName>
    <definedName name="Date" localSheetId="6">[1]Lookup!$X$2:$X$32</definedName>
    <definedName name="Date" localSheetId="17">[1]Lookup!$X$2:$X$32</definedName>
    <definedName name="Date" localSheetId="15">[1]Lookup!$X$2:$X$32</definedName>
    <definedName name="Date" localSheetId="12">[1]Lookup!$X$2:$X$32</definedName>
    <definedName name="Date" localSheetId="16">[1]Lookup!$X$2:$X$32</definedName>
    <definedName name="Date" localSheetId="0">[1]Lookup!$X$2:$X$32</definedName>
    <definedName name="Date" localSheetId="19">[1]Lookup!$X$2:$X$32</definedName>
    <definedName name="Date" localSheetId="20">[1]Lookup!$X$2:$X$32</definedName>
    <definedName name="Date" localSheetId="18">[1]Lookup!$X$2:$X$32</definedName>
    <definedName name="Date" localSheetId="13">[1]Lookup!$X$2:$X$32</definedName>
    <definedName name="Date" localSheetId="14">[1]Lookup!$X$2:$X$32</definedName>
    <definedName name="Date">Lookup!$X$2:$X$32</definedName>
    <definedName name="E1_01">Data!#REF!</definedName>
    <definedName name="E1_02">Data!#REF!</definedName>
    <definedName name="E1_03">Data!#REF!</definedName>
    <definedName name="E1_04">Data!#REF!</definedName>
    <definedName name="E1_05">Data!#REF!</definedName>
    <definedName name="E1_06">Data!#REF!</definedName>
    <definedName name="E1_07">Data!#REF!</definedName>
    <definedName name="E1_08">Data!#REF!</definedName>
    <definedName name="E1_09">Data!#REF!</definedName>
    <definedName name="E1_10">Data!#REF!</definedName>
    <definedName name="E1_11">Data!#REF!</definedName>
    <definedName name="E1_12">Data!#REF!</definedName>
    <definedName name="E1_13">Data!#REF!</definedName>
    <definedName name="E1_14">Data!#REF!</definedName>
    <definedName name="E1_15">Data!#REF!</definedName>
    <definedName name="E1_16">Data!#REF!</definedName>
    <definedName name="E2_01">Data!$DM$2:$DM$804</definedName>
    <definedName name="E3_01">Data!$DN$2:$DN$804</definedName>
    <definedName name="E4_01">Data!$DO$2:$DO$804</definedName>
    <definedName name="E4_02">Data!$DP$2:$DP$804</definedName>
    <definedName name="E4_03">Data!$DQ$2:$DQ$804</definedName>
    <definedName name="E4_04">Data!$DR$2:$DR$804</definedName>
    <definedName name="E4_05">Data!$DS$2:$DS$804</definedName>
    <definedName name="E4_06">Data!$DT$2:$DT$804</definedName>
    <definedName name="E5_01">Data!$DU$2:$DU$804</definedName>
    <definedName name="E5_02">Data!#REF!</definedName>
    <definedName name="E6_01">Data!$DV$2:$DV$804</definedName>
    <definedName name="E6_02">Data!$DW$2:$DW$804</definedName>
    <definedName name="E6_03">Data!$DX$2:$DX$938</definedName>
    <definedName name="E6_04">Data!$DY$2:$DY$886</definedName>
    <definedName name="E6_05">Data!$DZ$2:$DZ$886</definedName>
    <definedName name="E6_06">Data!$EA$2:$EA$886</definedName>
    <definedName name="E6_07">Data!#REF!</definedName>
    <definedName name="E6_08">Data!#REF!</definedName>
    <definedName name="ED_DY">Data!#REF!</definedName>
    <definedName name="ED_MT">Data!#REF!</definedName>
    <definedName name="ED_YR">Data!#REF!</definedName>
    <definedName name="F1_01">Data!#REF!</definedName>
    <definedName name="F1_02">Data!$EB$2:$EB$804</definedName>
    <definedName name="F1_03">Data!#REF!</definedName>
    <definedName name="F1_04">Data!#REF!</definedName>
    <definedName name="F1_05">Data!#REF!</definedName>
    <definedName name="F1_06">Data!#REF!</definedName>
    <definedName name="F1_07">Data!#REF!</definedName>
    <definedName name="F10_01">Data!$EK$2:$EK$804</definedName>
    <definedName name="F11_01">Data!$EL$2:$EL$804</definedName>
    <definedName name="F12_01">Data!$EM$2:$EM$804</definedName>
    <definedName name="F13_01">Data!$EN$2:$EN$804</definedName>
    <definedName name="F14_01">Data!$EO$2:$EO$804</definedName>
    <definedName name="F14_02">Data!#REF!</definedName>
    <definedName name="F15_01">Data!$EP$2:$EP$804</definedName>
    <definedName name="F16_01">Data!$EQ$2:$EQ$804</definedName>
    <definedName name="F16_02">Data!$ER$2:$ER$804</definedName>
    <definedName name="F16_03">Data!$ES$2:$ES$804</definedName>
    <definedName name="F17_01">Data!#REF!</definedName>
    <definedName name="F17_02">Data!#REF!</definedName>
    <definedName name="F17_03">Data!#REF!</definedName>
    <definedName name="F18_01">Data!$ET$2:$ET$804</definedName>
    <definedName name="F19_01">Data!$EU$2:$EU$804</definedName>
    <definedName name="F2_01">Data!#REF!</definedName>
    <definedName name="F2_02">Data!$EC$2:$EC$804</definedName>
    <definedName name="F2_03">Data!#REF!</definedName>
    <definedName name="F2_04">Data!#REF!</definedName>
    <definedName name="F2_05">Data!#REF!</definedName>
    <definedName name="F2_06">Data!#REF!</definedName>
    <definedName name="F2_07">Data!#REF!</definedName>
    <definedName name="F20_01">Data!$EV$2:$EV$804</definedName>
    <definedName name="F20_02">Data!$EW$2:$EW$804</definedName>
    <definedName name="F21_01">Data!$EX$2:$EX$804</definedName>
    <definedName name="F21_02">Data!$EY$2:$EY$804</definedName>
    <definedName name="F21_03">Data!$EZ$2:$EZ$804</definedName>
    <definedName name="F21_04">Data!$FA$2:$FA$804</definedName>
    <definedName name="F21_05">Data!$FB$2:$FB$804</definedName>
    <definedName name="F21_06">Data!$FC$2:$FC$804</definedName>
    <definedName name="F21_07">Data!$FD$2:$FD$804</definedName>
    <definedName name="F21_08">Data!$FE$2:$FE$804</definedName>
    <definedName name="F21_09">Data!$FF$2:$FF$804</definedName>
    <definedName name="F21_10">Data!$FG$2:$FG$804</definedName>
    <definedName name="F22_01">Data!$FH$2:$FH$804</definedName>
    <definedName name="F23_01">Data!$FI$2:$FI$804</definedName>
    <definedName name="F3_01">Data!#REF!</definedName>
    <definedName name="F3_02">Data!$ED$2:$ED$804</definedName>
    <definedName name="F3_03">Data!#REF!</definedName>
    <definedName name="F3_04">Data!#REF!</definedName>
    <definedName name="F3_05">Data!#REF!</definedName>
    <definedName name="F3_06">Data!#REF!</definedName>
    <definedName name="F3_07">Data!#REF!</definedName>
    <definedName name="F4_01">Data!#REF!</definedName>
    <definedName name="F4_02">Data!$EE$2:$EE$804</definedName>
    <definedName name="F4_03">Data!#REF!</definedName>
    <definedName name="F4_04">Data!#REF!</definedName>
    <definedName name="F4_05">Data!#REF!</definedName>
    <definedName name="F4_06">Data!#REF!</definedName>
    <definedName name="F4_07">Data!#REF!</definedName>
    <definedName name="F5_01">Data!#REF!</definedName>
    <definedName name="F5_02">Data!$EF$2:$EF$804</definedName>
    <definedName name="F5_03">Data!#REF!</definedName>
    <definedName name="F5_04">Data!#REF!</definedName>
    <definedName name="F5_05">Data!#REF!</definedName>
    <definedName name="F5_06">Data!#REF!</definedName>
    <definedName name="F5_07">Data!#REF!</definedName>
    <definedName name="F6_01">Data!#REF!</definedName>
    <definedName name="F6_02">Data!#REF!</definedName>
    <definedName name="F6_03">Data!#REF!</definedName>
    <definedName name="F6_04">Data!#REF!</definedName>
    <definedName name="F6_05">Data!#REF!</definedName>
    <definedName name="F6_06">Data!#REF!</definedName>
    <definedName name="F6_07">Data!#REF!</definedName>
    <definedName name="F7_01">Data!#REF!</definedName>
    <definedName name="F7_02">Data!#REF!</definedName>
    <definedName name="F7_03">Data!#REF!</definedName>
    <definedName name="F7_04">Data!#REF!</definedName>
    <definedName name="F7_05">Data!#REF!</definedName>
    <definedName name="F7_06">Data!#REF!</definedName>
    <definedName name="F7_07">Data!#REF!</definedName>
    <definedName name="F8_01">Data!$EI$2:$EI$804</definedName>
    <definedName name="F9_01">Data!$EJ$2:$EJ$804</definedName>
    <definedName name="FunctioningHealth" localSheetId="5">[1]Lookup!$P$2:$P$7</definedName>
    <definedName name="FunctioningHealth" localSheetId="6">[1]Lookup!$P$2:$P$7</definedName>
    <definedName name="FunctioningHealth" localSheetId="17">[1]Lookup!$P$2:$P$7</definedName>
    <definedName name="FunctioningHealth" localSheetId="15">[1]Lookup!$P$2:$P$7</definedName>
    <definedName name="FunctioningHealth" localSheetId="12">[1]Lookup!$P$2:$P$7</definedName>
    <definedName name="FunctioningHealth" localSheetId="16">[1]Lookup!$P$2:$P$7</definedName>
    <definedName name="FunctioningHealth" localSheetId="0">[1]Lookup!$P$2:$P$7</definedName>
    <definedName name="FunctioningHealth" localSheetId="19">[1]Lookup!$P$2:$P$7</definedName>
    <definedName name="FunctioningHealth" localSheetId="20">[1]Lookup!$P$2:$P$7</definedName>
    <definedName name="FunctioningHealth" localSheetId="18">[1]Lookup!$P$2:$P$7</definedName>
    <definedName name="FunctioningHealth" localSheetId="13">[1]Lookup!$P$2:$P$7</definedName>
    <definedName name="FunctioningHealth" localSheetId="14">[1]Lookup!$P$2:$P$7</definedName>
    <definedName name="FunctioningHealth">Lookup!$P$2:$P$7</definedName>
    <definedName name="G1_01">Data!$FJ$2:$FJ$804</definedName>
    <definedName name="G1_02">Data!#REF!</definedName>
    <definedName name="G1_03">Data!$FK$2:$FK$804</definedName>
    <definedName name="G1_04">Data!#REF!</definedName>
    <definedName name="G2_01">Data!$FL$2:$FL$804</definedName>
    <definedName name="G2_02">Data!#REF!</definedName>
    <definedName name="G2_03">Data!$FM$2:$FM$804</definedName>
    <definedName name="G2_04">Data!#REF!</definedName>
    <definedName name="G3_01">Data!$FN$2:$FN$804</definedName>
    <definedName name="G3_02">Data!#REF!</definedName>
    <definedName name="G3_03">Data!$FO$2:$FO$804</definedName>
    <definedName name="G3_04">Data!#REF!</definedName>
    <definedName name="G4_01">Data!$FP$2:$FP$804</definedName>
    <definedName name="G4_02">Data!#REF!</definedName>
    <definedName name="G4_03">Data!$FQ$2:$FQ$804</definedName>
    <definedName name="G4_04">Data!#REF!</definedName>
    <definedName name="Gaps" localSheetId="5">[1]Lookup!$R$2:$R$24</definedName>
    <definedName name="Gaps" localSheetId="6">[1]Lookup!$R$2:$R$24</definedName>
    <definedName name="Gaps" localSheetId="17">[1]Lookup!$R$2:$R$24</definedName>
    <definedName name="Gaps" localSheetId="15">[1]Lookup!$R$2:$R$24</definedName>
    <definedName name="Gaps" localSheetId="12">[1]Lookup!$R$2:$R$24</definedName>
    <definedName name="Gaps" localSheetId="16">[1]Lookup!$R$2:$R$24</definedName>
    <definedName name="Gaps" localSheetId="0">[1]Lookup!$R$2:$R$24</definedName>
    <definedName name="Gaps" localSheetId="19">[1]Lookup!$R$2:$R$24</definedName>
    <definedName name="Gaps" localSheetId="20">[1]Lookup!$R$2:$R$24</definedName>
    <definedName name="Gaps" localSheetId="18">[1]Lookup!$R$2:$R$24</definedName>
    <definedName name="Gaps" localSheetId="13">[1]Lookup!$R$2:$R$24</definedName>
    <definedName name="Gaps" localSheetId="14">[1]Lookup!$R$2:$R$24</definedName>
    <definedName name="Gaps">Lookup!$R$2:$R$24</definedName>
    <definedName name="H1_01">Data!$FR$2:$FR$814</definedName>
    <definedName name="H1_02">Data!#REF!</definedName>
    <definedName name="H1_03">Data!$FS$2:$FS$814</definedName>
    <definedName name="H1_04">Data!#REF!</definedName>
    <definedName name="H1_05">Data!#REF!</definedName>
    <definedName name="H1_11">Data!$FT$2:$FT$814</definedName>
    <definedName name="H1_12">Data!#REF!</definedName>
    <definedName name="H1_13">Data!$FU$2:$FU$814</definedName>
    <definedName name="H1_14">Data!#REF!</definedName>
    <definedName name="H1_15">Data!#REF!</definedName>
    <definedName name="H1_21">Data!$FV$2:$FV$814</definedName>
    <definedName name="H1_22">Data!#REF!</definedName>
    <definedName name="H1_23">Data!$FW$2:$FW$814</definedName>
    <definedName name="H1_24">Data!#REF!</definedName>
    <definedName name="H1_25">Data!#REF!</definedName>
    <definedName name="I_02">Data!$FY$2:$FY$839</definedName>
    <definedName name="I1_01">Data!$FX$2:$FX$839</definedName>
    <definedName name="I1_02">Data!$FY$2:$FY$839</definedName>
    <definedName name="Informant" localSheetId="5">[1]Lookup!$C$2:$C$4</definedName>
    <definedName name="Informant" localSheetId="6">[1]Lookup!$C$2:$C$4</definedName>
    <definedName name="Informant" localSheetId="17">[1]Lookup!$C$2:$C$4</definedName>
    <definedName name="Informant" localSheetId="15">[1]Lookup!$C$2:$C$4</definedName>
    <definedName name="Informant" localSheetId="12">[1]Lookup!$C$2:$C$4</definedName>
    <definedName name="Informant" localSheetId="16">[1]Lookup!$C$2:$C$4</definedName>
    <definedName name="Informant" localSheetId="0">[1]Lookup!$C$2:$C$4</definedName>
    <definedName name="Informant" localSheetId="19">[1]Lookup!$C$2:$C$4</definedName>
    <definedName name="Informant" localSheetId="20">[1]Lookup!$C$2:$C$4</definedName>
    <definedName name="Informant" localSheetId="18">[1]Lookup!$C$2:$C$4</definedName>
    <definedName name="Informant" localSheetId="13">[1]Lookup!$C$2:$C$4</definedName>
    <definedName name="Informant" localSheetId="14">[1]Lookup!$C$2:$C$4</definedName>
    <definedName name="Informant">Lookup!$C$2:$C$4</definedName>
    <definedName name="Interviwer" localSheetId="5">[1]Lookup!$B$2:$B$4</definedName>
    <definedName name="Interviwer" localSheetId="6">[1]Lookup!$B$2:$B$4</definedName>
    <definedName name="Interviwer" localSheetId="17">[1]Lookup!$B$2:$B$4</definedName>
    <definedName name="Interviwer" localSheetId="15">[1]Lookup!$B$2:$B$4</definedName>
    <definedName name="Interviwer" localSheetId="12">[1]Lookup!$B$2:$B$4</definedName>
    <definedName name="Interviwer" localSheetId="16">[1]Lookup!$B$2:$B$4</definedName>
    <definedName name="Interviwer" localSheetId="0">[1]Lookup!$B$2:$B$4</definedName>
    <definedName name="Interviwer" localSheetId="19">[1]Lookup!$B$2:$B$4</definedName>
    <definedName name="Interviwer" localSheetId="20">[1]Lookup!$B$2:$B$4</definedName>
    <definedName name="Interviwer" localSheetId="18">[1]Lookup!$B$2:$B$4</definedName>
    <definedName name="Interviwer" localSheetId="13">[1]Lookup!$B$2:$B$4</definedName>
    <definedName name="Interviwer" localSheetId="14">[1]Lookup!$B$2:$B$4</definedName>
    <definedName name="Interviwer">Lookup!$B$2:$B$4</definedName>
    <definedName name="kitchenType" localSheetId="5">[1]Lookup!$K$2:$K$4</definedName>
    <definedName name="kitchenType" localSheetId="6">[1]Lookup!$K$2:$K$4</definedName>
    <definedName name="kitchenType" localSheetId="17">[1]Lookup!$K$2:$K$4</definedName>
    <definedName name="kitchenType" localSheetId="15">[1]Lookup!$K$2:$K$4</definedName>
    <definedName name="kitchenType" localSheetId="12">[1]Lookup!$K$2:$K$4</definedName>
    <definedName name="kitchenType" localSheetId="16">[1]Lookup!$K$2:$K$4</definedName>
    <definedName name="kitchenType" localSheetId="0">[1]Lookup!$K$2:$K$4</definedName>
    <definedName name="kitchenType" localSheetId="19">[1]Lookup!$K$2:$K$4</definedName>
    <definedName name="kitchenType" localSheetId="20">[1]Lookup!$K$2:$K$4</definedName>
    <definedName name="kitchenType" localSheetId="18">[1]Lookup!$K$2:$K$4</definedName>
    <definedName name="kitchenType" localSheetId="13">[1]Lookup!$K$2:$K$4</definedName>
    <definedName name="kitchenType" localSheetId="14">[1]Lookup!$K$2:$K$4</definedName>
    <definedName name="kitchenType">Lookup!$K$2:$K$4</definedName>
    <definedName name="ListMonth">[5]Lookup!$AK$1:$AK$12</definedName>
    <definedName name="livelihood" localSheetId="5">[1]Lookup!$Q$2:$Q$11</definedName>
    <definedName name="livelihood" localSheetId="6">[1]Lookup!$Q$2:$Q$11</definedName>
    <definedName name="livelihood" localSheetId="17">[1]Lookup!$Q$2:$Q$11</definedName>
    <definedName name="livelihood" localSheetId="15">[1]Lookup!$Q$2:$Q$11</definedName>
    <definedName name="livelihood" localSheetId="12">[1]Lookup!$Q$2:$Q$11</definedName>
    <definedName name="livelihood" localSheetId="16">[1]Lookup!$Q$2:$Q$11</definedName>
    <definedName name="livelihood" localSheetId="0">[1]Lookup!$Q$2:$Q$11</definedName>
    <definedName name="livelihood" localSheetId="19">[1]Lookup!$Q$2:$Q$11</definedName>
    <definedName name="livelihood" localSheetId="20">[1]Lookup!$Q$2:$Q$11</definedName>
    <definedName name="livelihood" localSheetId="18">[1]Lookup!$Q$2:$Q$11</definedName>
    <definedName name="livelihood" localSheetId="13">[1]Lookup!$Q$2:$Q$11</definedName>
    <definedName name="livelihood" localSheetId="14">[1]Lookup!$Q$2:$Q$11</definedName>
    <definedName name="livelihood">Lookup!$Q$2:$Q$11</definedName>
    <definedName name="livelihoods">Lookup!$Q$2:$Q$11</definedName>
    <definedName name="Month" localSheetId="2">Lookup!$Y$2:$Y$13</definedName>
    <definedName name="month">[6]ControlVocabularies!$F$2:$F$13</definedName>
    <definedName name="occupation" localSheetId="5">[1]Lookup!$E$2:$E$8</definedName>
    <definedName name="occupation" localSheetId="6">[1]Lookup!$E$2:$E$8</definedName>
    <definedName name="occupation" localSheetId="17">[1]Lookup!$E$2:$E$8</definedName>
    <definedName name="occupation" localSheetId="15">[1]Lookup!$E$2:$E$8</definedName>
    <definedName name="occupation" localSheetId="12">[1]Lookup!$E$2:$E$8</definedName>
    <definedName name="occupation" localSheetId="16">[1]Lookup!$E$2:$E$8</definedName>
    <definedName name="occupation" localSheetId="0">[1]Lookup!$E$2:$E$8</definedName>
    <definedName name="occupation" localSheetId="19">[1]Lookup!$E$2:$E$8</definedName>
    <definedName name="occupation" localSheetId="20">[1]Lookup!$E$2:$E$8</definedName>
    <definedName name="occupation" localSheetId="18">[1]Lookup!$E$2:$E$8</definedName>
    <definedName name="occupation" localSheetId="13">[1]Lookup!$E$2:$E$8</definedName>
    <definedName name="occupation" localSheetId="14">[1]Lookup!$E$2:$E$8</definedName>
    <definedName name="occupation">Lookup!$E$2:$E$8</definedName>
    <definedName name="organization">OFFSET(#REF!,0,0,MATCH("*",#REF!,-1)-4,1)</definedName>
    <definedName name="organizationType">[6]ControlVocabularies!$A$2:$A$11</definedName>
    <definedName name="OrgName" localSheetId="5">[1]Lookup!$A$2:$A$8</definedName>
    <definedName name="OrgName" localSheetId="6">[1]Lookup!$A$2:$A$8</definedName>
    <definedName name="OrgName" localSheetId="17">[1]Lookup!$A$2:$A$8</definedName>
    <definedName name="OrgName" localSheetId="15">[1]Lookup!$A$2:$A$8</definedName>
    <definedName name="OrgName" localSheetId="12">[1]Lookup!$A$2:$A$8</definedName>
    <definedName name="OrgName" localSheetId="16">[1]Lookup!$A$2:$A$8</definedName>
    <definedName name="OrgName" localSheetId="0">[1]Lookup!$A$2:$A$8</definedName>
    <definedName name="OrgName" localSheetId="19">[1]Lookup!$A$2:$A$8</definedName>
    <definedName name="OrgName" localSheetId="20">[1]Lookup!$A$2:$A$8</definedName>
    <definedName name="OrgName" localSheetId="18">[1]Lookup!$A$2:$A$8</definedName>
    <definedName name="OrgName" localSheetId="13">[1]Lookup!$A$2:$A$8</definedName>
    <definedName name="OrgName" localSheetId="14">[1]Lookup!$A$2:$A$8</definedName>
    <definedName name="OrgName">Lookup!$A$2:$A$8</definedName>
    <definedName name="Origin">[5]Lookup!$I$2:$I$7</definedName>
    <definedName name="Percentage" localSheetId="5">[1]Lookup!$M$2:$M$7</definedName>
    <definedName name="Percentage" localSheetId="6">[1]Lookup!$M$2:$M$7</definedName>
    <definedName name="Percentage" localSheetId="17">[1]Lookup!$M$2:$M$7</definedName>
    <definedName name="Percentage" localSheetId="15">[1]Lookup!$M$2:$M$7</definedName>
    <definedName name="Percentage" localSheetId="12">[1]Lookup!$M$2:$M$7</definedName>
    <definedName name="Percentage" localSheetId="16">[1]Lookup!$M$2:$M$7</definedName>
    <definedName name="Percentage" localSheetId="0">[1]Lookup!$M$2:$M$7</definedName>
    <definedName name="Percentage" localSheetId="19">[1]Lookup!$M$2:$M$7</definedName>
    <definedName name="Percentage" localSheetId="20">[1]Lookup!$M$2:$M$7</definedName>
    <definedName name="Percentage" localSheetId="18">[1]Lookup!$M$2:$M$7</definedName>
    <definedName name="Percentage" localSheetId="13">[1]Lookup!$M$2:$M$7</definedName>
    <definedName name="Percentage" localSheetId="14">[1]Lookup!$M$2:$M$7</definedName>
    <definedName name="Percentage">Lookup!$M$2:$M$7</definedName>
    <definedName name="pNameNpCode">OFFSET([3]AdminNames!#REF!,0,0,MATCH("*",[3]AdminNames!#REF!,-1)-1,4)</definedName>
    <definedName name="_xlnm.Print_Area" localSheetId="6">'Analysis Tables'!$A$1:$Y$87</definedName>
    <definedName name="_xlnm.Print_Area" localSheetId="12">HEALTH!$A$4:$W$38</definedName>
    <definedName name="_xlnm.Print_Area" localSheetId="19">MOVEMENT!$A$3:$P$39</definedName>
    <definedName name="_xlnm.Print_Area" localSheetId="18">PROTECTION!$A$1:$P$101</definedName>
    <definedName name="_xlnm.Print_Area" localSheetId="7">Questionnaire!$A:$BV</definedName>
    <definedName name="_xlnm.Print_Area" localSheetId="13">'SHELTER &amp; NFIs'!$A$1:$V$75</definedName>
    <definedName name="_xlnm.Print_Area" localSheetId="14">WASH!$A$3:$N$164</definedName>
    <definedName name="_xlnm.Print_Titles" localSheetId="5">'Analysis Charts'!$2:$5</definedName>
    <definedName name="_xlnm.Print_Titles" localSheetId="6">'Analysis Tables'!$1:$5</definedName>
    <definedName name="_xlnm.Print_Titles" localSheetId="13">'SHELTER &amp; NFIs'!$1:$1</definedName>
    <definedName name="projectStatus">[6]ControlVocabularies!$E$2:$E$4</definedName>
    <definedName name="q">[7]Lookup!$AK$1:$AK$12</definedName>
    <definedName name="Q_Camp_Select">Questionnaire!$BX$2</definedName>
    <definedName name="REC">Data!$A$2:$A$804</definedName>
    <definedName name="Region" localSheetId="5">[1]Lookup!$AC:$AC</definedName>
    <definedName name="Region" localSheetId="6">[1]Lookup!$AC:$AC</definedName>
    <definedName name="Region" localSheetId="17">[1]Lookup!$AC:$AC</definedName>
    <definedName name="Region" localSheetId="15">[1]Lookup!$AC:$AC</definedName>
    <definedName name="Region" localSheetId="12">[1]Lookup!$AC:$AC</definedName>
    <definedName name="Region" localSheetId="16">[1]Lookup!$AC:$AC</definedName>
    <definedName name="Region" localSheetId="0">[1]Lookup!$AC:$AC</definedName>
    <definedName name="Region" localSheetId="19">[1]Lookup!$AC:$AC</definedName>
    <definedName name="Region" localSheetId="20">[1]Lookup!$AC:$AC</definedName>
    <definedName name="Region" localSheetId="18">[1]Lookup!$AC:$AC</definedName>
    <definedName name="Region" localSheetId="13">[1]Lookup!$AC:$AC</definedName>
    <definedName name="Region" localSheetId="14">[1]Lookup!$AC:$AC</definedName>
    <definedName name="Region">Lookup!$AC:$AC</definedName>
    <definedName name="RN" localSheetId="5">[8]Infographics!$Y$1</definedName>
    <definedName name="RN" localSheetId="6">[8]Infographics!$Y$1</definedName>
    <definedName name="RN" localSheetId="17">[8]Infographics!$Y$1</definedName>
    <definedName name="RN" localSheetId="15">[8]Infographics!$Y$1</definedName>
    <definedName name="RN" localSheetId="12">[8]Infographics!$Y$1</definedName>
    <definedName name="RN" localSheetId="16">[8]Infographics!$Y$1</definedName>
    <definedName name="RN" localSheetId="0">[8]Infographics!$Y$1</definedName>
    <definedName name="RN" localSheetId="19">[8]Infographics!$Y$1</definedName>
    <definedName name="RN" localSheetId="20">[8]Infographics!$Y$1</definedName>
    <definedName name="RN" localSheetId="18">[8]Infographics!$Y$1</definedName>
    <definedName name="RN" localSheetId="13">[8]Infographics!$Y$1</definedName>
    <definedName name="RN" localSheetId="14">[8]Infographics!$Y$1</definedName>
    <definedName name="RN">Infographics!$Y$1</definedName>
    <definedName name="RS" localSheetId="5">[8]Questionnaire!$BX$1</definedName>
    <definedName name="RS" localSheetId="6">[8]Questionnaire!$BX$1</definedName>
    <definedName name="RS" localSheetId="17">[8]Questionnaire!$BX$1</definedName>
    <definedName name="RS" localSheetId="15">[8]Questionnaire!$BX$1</definedName>
    <definedName name="RS" localSheetId="12">[8]Questionnaire!$BX$1</definedName>
    <definedName name="RS" localSheetId="16">[8]Questionnaire!$BX$1</definedName>
    <definedName name="RS" localSheetId="0">[8]Questionnaire!$BX$1</definedName>
    <definedName name="RS" localSheetId="19">[8]Questionnaire!$BX$1</definedName>
    <definedName name="RS" localSheetId="20">[8]Questionnaire!$BX$1</definedName>
    <definedName name="RS" localSheetId="18">[8]Questionnaire!$BX$1</definedName>
    <definedName name="RS" localSheetId="13">[8]Questionnaire!$BX$1</definedName>
    <definedName name="RS" localSheetId="14">[8]Questionnaire!$BX$1</definedName>
    <definedName name="RS">Questionnaire!$BX$1</definedName>
    <definedName name="sector">[6]ControlVocabularies!$B$2:$B$12</definedName>
    <definedName name="Sex" localSheetId="5">[1]Lookup!$D$2:$D$3</definedName>
    <definedName name="Sex" localSheetId="6">[1]Lookup!$D$2:$D$3</definedName>
    <definedName name="Sex" localSheetId="17">[1]Lookup!$D$2:$D$3</definedName>
    <definedName name="Sex" localSheetId="15">[1]Lookup!$D$2:$D$3</definedName>
    <definedName name="Sex" localSheetId="12">[1]Lookup!$D$2:$D$3</definedName>
    <definedName name="Sex" localSheetId="16">[1]Lookup!$D$2:$D$3</definedName>
    <definedName name="Sex" localSheetId="0">[1]Lookup!$D$2:$D$3</definedName>
    <definedName name="Sex" localSheetId="19">[1]Lookup!$D$2:$D$3</definedName>
    <definedName name="Sex" localSheetId="20">[1]Lookup!$D$2:$D$3</definedName>
    <definedName name="Sex" localSheetId="18">[1]Lookup!$D$2:$D$3</definedName>
    <definedName name="Sex" localSheetId="13">[1]Lookup!$D$2:$D$3</definedName>
    <definedName name="Sex" localSheetId="14">[1]Lookup!$D$2:$D$3</definedName>
    <definedName name="Sex">Lookup!$D$2:$D$3</definedName>
    <definedName name="ShelterType" localSheetId="5">[1]Lookup!$L$2:$L$5</definedName>
    <definedName name="ShelterType" localSheetId="6">[1]Lookup!$L$2:$L$5</definedName>
    <definedName name="ShelterType" localSheetId="17">[1]Lookup!$L$2:$L$5</definedName>
    <definedName name="ShelterType" localSheetId="15">[1]Lookup!$L$2:$L$5</definedName>
    <definedName name="ShelterType" localSheetId="12">[1]Lookup!$L$2:$L$5</definedName>
    <definedName name="ShelterType" localSheetId="16">[1]Lookup!$L$2:$L$5</definedName>
    <definedName name="ShelterType" localSheetId="0">[1]Lookup!$L$2:$L$5</definedName>
    <definedName name="ShelterType" localSheetId="19">[1]Lookup!$L$2:$L$5</definedName>
    <definedName name="ShelterType" localSheetId="20">[1]Lookup!$L$2:$L$5</definedName>
    <definedName name="ShelterType" localSheetId="18">[1]Lookup!$L$2:$L$5</definedName>
    <definedName name="ShelterType" localSheetId="13">[1]Lookup!$L$2:$L$5</definedName>
    <definedName name="ShelterType" localSheetId="14">[1]Lookup!$L$2:$L$5</definedName>
    <definedName name="ShelterType">Lookup!$L$2:$L$5</definedName>
    <definedName name="solver_eng" localSheetId="1" hidden="1">1</definedName>
    <definedName name="solver_eng" localSheetId="7" hidden="1">1</definedName>
    <definedName name="solver_neg" localSheetId="1" hidden="1">1</definedName>
    <definedName name="solver_neg" localSheetId="7" hidden="1">1</definedName>
    <definedName name="solver_num" localSheetId="1" hidden="1">0</definedName>
    <definedName name="solver_num" localSheetId="7" hidden="1">0</definedName>
    <definedName name="solver_opt" localSheetId="1" hidden="1">Data!#REF!</definedName>
    <definedName name="solver_opt" localSheetId="7" hidden="1">Questionnaire!$BX$10</definedName>
    <definedName name="solver_typ" localSheetId="1" hidden="1">1</definedName>
    <definedName name="solver_typ" localSheetId="7" hidden="1">1</definedName>
    <definedName name="solver_val" localSheetId="1" hidden="1">0</definedName>
    <definedName name="solver_val" localSheetId="7" hidden="1">0</definedName>
    <definedName name="solver_ver" localSheetId="1" hidden="1">3</definedName>
    <definedName name="solver_ver" localSheetId="7" hidden="1">3</definedName>
    <definedName name="SourceOfWater" localSheetId="5">[1]Lookup!$N$2:$N$5</definedName>
    <definedName name="SourceOfWater" localSheetId="6">[1]Lookup!$N$2:$N$5</definedName>
    <definedName name="SourceOfWater" localSheetId="17">[1]Lookup!$N$2:$N$5</definedName>
    <definedName name="SourceOfWater" localSheetId="15">[1]Lookup!$N$2:$N$5</definedName>
    <definedName name="SourceOfWater" localSheetId="12">[1]Lookup!$N$2:$N$5</definedName>
    <definedName name="SourceOfWater" localSheetId="16">[1]Lookup!$N$2:$N$5</definedName>
    <definedName name="SourceOfWater" localSheetId="0">[1]Lookup!$N$2:$N$5</definedName>
    <definedName name="SourceOfWater" localSheetId="19">[1]Lookup!$N$2:$N$5</definedName>
    <definedName name="SourceOfWater" localSheetId="20">[1]Lookup!$N$2:$N$5</definedName>
    <definedName name="SourceOfWater" localSheetId="18">[1]Lookup!$N$2:$N$5</definedName>
    <definedName name="SourceOfWater" localSheetId="13">[1]Lookup!$N$2:$N$5</definedName>
    <definedName name="SourceOfWater" localSheetId="14">[1]Lookup!$N$2:$N$5</definedName>
    <definedName name="SourceOfWater">Lookup!$N$2:$N$5</definedName>
    <definedName name="StaffHealth">Lookup!$S$2:$S$11</definedName>
    <definedName name="State" localSheetId="5">#REF!</definedName>
    <definedName name="State" localSheetId="6">#REF!</definedName>
    <definedName name="State" localSheetId="17">#REF!</definedName>
    <definedName name="State" localSheetId="15">#REF!</definedName>
    <definedName name="State" localSheetId="12">#REF!</definedName>
    <definedName name="State" localSheetId="16">#REF!</definedName>
    <definedName name="State" localSheetId="2">Lookup!$AC$2:$AC$65</definedName>
    <definedName name="State" localSheetId="0">#REF!</definedName>
    <definedName name="State" localSheetId="19">#REF!</definedName>
    <definedName name="State" localSheetId="20">#REF!</definedName>
    <definedName name="State" localSheetId="18">#REF!</definedName>
    <definedName name="State" localSheetId="13">#REF!</definedName>
    <definedName name="State" localSheetId="14">#REF!</definedName>
    <definedName name="State">#REF!</definedName>
    <definedName name="StateDivision">[4]AdminNames!$D$2:$D$3</definedName>
    <definedName name="subSector">OFFSET([6]ControlVocabularies!$D$2,0,0,MATCH("*",[6]ControlVocabularies!#REF!,-1)-1,1)</definedName>
    <definedName name="testinput">Main!$Q$11</definedName>
    <definedName name="Township" localSheetId="5">#REF!</definedName>
    <definedName name="Township" localSheetId="6">#REF!</definedName>
    <definedName name="Township" localSheetId="17">#REF!</definedName>
    <definedName name="Township" localSheetId="15">#REF!</definedName>
    <definedName name="Township" localSheetId="12">#REF!</definedName>
    <definedName name="Township" localSheetId="16">#REF!</definedName>
    <definedName name="Township" localSheetId="2">Lookup!$AD$2:$AD$65</definedName>
    <definedName name="Township" localSheetId="0">#REF!</definedName>
    <definedName name="Township" localSheetId="19">#REF!</definedName>
    <definedName name="Township" localSheetId="20">#REF!</definedName>
    <definedName name="Township" localSheetId="18">#REF!</definedName>
    <definedName name="Township" localSheetId="13">#REF!</definedName>
    <definedName name="Township" localSheetId="14">#REF!</definedName>
    <definedName name="Township">#REF!</definedName>
    <definedName name="TypeOfLocation" localSheetId="5">[1]Lookup!$G$2:$G$4</definedName>
    <definedName name="TypeOfLocation" localSheetId="6">[1]Lookup!$G$2:$G$4</definedName>
    <definedName name="TypeOfLocation" localSheetId="17">[1]Lookup!$G$2:$G$4</definedName>
    <definedName name="TypeOfLocation" localSheetId="15">[1]Lookup!$G$2:$G$4</definedName>
    <definedName name="TypeOfLocation" localSheetId="12">[1]Lookup!$G$2:$G$4</definedName>
    <definedName name="TypeOfLocation" localSheetId="16">[1]Lookup!$G$2:$G$4</definedName>
    <definedName name="TypeOfLocation" localSheetId="0">[1]Lookup!$G$2:$G$4</definedName>
    <definedName name="TypeOfLocation" localSheetId="19">[1]Lookup!$G$2:$G$4</definedName>
    <definedName name="TypeOfLocation" localSheetId="20">[1]Lookup!$G$2:$G$4</definedName>
    <definedName name="TypeOfLocation" localSheetId="18">[1]Lookup!$G$2:$G$4</definedName>
    <definedName name="TypeOfLocation" localSheetId="13">[1]Lookup!$G$2:$G$4</definedName>
    <definedName name="TypeOfLocation" localSheetId="14">[1]Lookup!$G$2:$G$4</definedName>
    <definedName name="TypeOfLocation">Lookup!$G$2:$G$4</definedName>
    <definedName name="vehicleType">OFFSET([6]ControlVocabularies!#REF!,0,0,MATCH("*",[6]ControlVocabularies!$C$1:$C$65536,-1)-1,1)</definedName>
    <definedName name="WasteLocation" localSheetId="5">[1]Lookup!$O$2:$O$5</definedName>
    <definedName name="WasteLocation" localSheetId="6">[1]Lookup!$O$2:$O$5</definedName>
    <definedName name="WasteLocation" localSheetId="17">[1]Lookup!$O$2:$O$5</definedName>
    <definedName name="WasteLocation" localSheetId="15">[1]Lookup!$O$2:$O$5</definedName>
    <definedName name="WasteLocation" localSheetId="12">[1]Lookup!$O$2:$O$5</definedName>
    <definedName name="WasteLocation" localSheetId="16">[1]Lookup!$O$2:$O$5</definedName>
    <definedName name="WasteLocation" localSheetId="0">[1]Lookup!$O$2:$O$5</definedName>
    <definedName name="WasteLocation" localSheetId="19">[1]Lookup!$O$2:$O$5</definedName>
    <definedName name="WasteLocation" localSheetId="20">[1]Lookup!$O$2:$O$5</definedName>
    <definedName name="WasteLocation" localSheetId="18">[1]Lookup!$O$2:$O$5</definedName>
    <definedName name="WasteLocation" localSheetId="13">[1]Lookup!$O$2:$O$5</definedName>
    <definedName name="WasteLocation" localSheetId="14">[1]Lookup!$O$2:$O$5</definedName>
    <definedName name="WasteLocation">Lookup!$O$2:$O$5</definedName>
    <definedName name="Year" localSheetId="5">[1]Lookup!$Z$2:$Z$5</definedName>
    <definedName name="Year" localSheetId="6">[1]Lookup!$Z$2:$Z$5</definedName>
    <definedName name="Year" localSheetId="17">[1]Lookup!$Z$2:$Z$5</definedName>
    <definedName name="Year" localSheetId="15">[1]Lookup!$Z$2:$Z$5</definedName>
    <definedName name="Year" localSheetId="12">[1]Lookup!$Z$2:$Z$5</definedName>
    <definedName name="Year" localSheetId="16">[1]Lookup!$Z$2:$Z$5</definedName>
    <definedName name="Year" localSheetId="0">[1]Lookup!$Z$2:$Z$5</definedName>
    <definedName name="Year" localSheetId="19">[1]Lookup!$Z$2:$Z$5</definedName>
    <definedName name="Year" localSheetId="20">[1]Lookup!$Z$2:$Z$5</definedName>
    <definedName name="Year" localSheetId="18">[1]Lookup!$Z$2:$Z$5</definedName>
    <definedName name="Year" localSheetId="13">[1]Lookup!$Z$2:$Z$5</definedName>
    <definedName name="Year" localSheetId="14">[1]Lookup!$Z$2:$Z$5</definedName>
    <definedName name="Year">Lookup!$Z$2:$Z$5</definedName>
    <definedName name="YesNo" localSheetId="5">[1]Lookup!$F$2:$F$3</definedName>
    <definedName name="YesNo" localSheetId="6">[1]Lookup!$F$2:$F$3</definedName>
    <definedName name="YesNo" localSheetId="17">[1]Lookup!$F$2:$F$3</definedName>
    <definedName name="YesNo" localSheetId="15">[1]Lookup!$F$2:$F$3</definedName>
    <definedName name="YesNo" localSheetId="12">[1]Lookup!$F$2:$F$3</definedName>
    <definedName name="YesNo" localSheetId="16">[1]Lookup!$F$2:$F$3</definedName>
    <definedName name="YesNo" localSheetId="0">[1]Lookup!$F$2:$F$3</definedName>
    <definedName name="YesNo" localSheetId="19">[1]Lookup!$F$2:$F$3</definedName>
    <definedName name="YesNo" localSheetId="20">[1]Lookup!$F$2:$F$3</definedName>
    <definedName name="YesNo" localSheetId="18">[1]Lookup!$F$2:$F$3</definedName>
    <definedName name="YesNo" localSheetId="13">[1]Lookup!$F$2:$F$3</definedName>
    <definedName name="YesNo" localSheetId="14">[1]Lookup!$F$2:$F$3</definedName>
    <definedName name="YesNo">Lookup!$F$2:$F$3</definedName>
  </definedNames>
  <calcPr calcId="145621"/>
  <customWorkbookViews>
    <customWorkbookView name="Summary" guid="{F9AE0662-BB60-43F5-BA83-416C8E6DAA9F}" maximized="1" windowWidth="1362" windowHeight="499" tabRatio="601" activeSheetId="11"/>
  </customWorkbookViews>
  <pivotCaches>
    <pivotCache cacheId="0" r:id="rId33"/>
    <pivotCache cacheId="1" r:id="rId34"/>
  </pivotCaches>
  <fileRecoveryPr repairLoad="1"/>
</workbook>
</file>

<file path=xl/calcChain.xml><?xml version="1.0" encoding="utf-8"?>
<calcChain xmlns="http://schemas.openxmlformats.org/spreadsheetml/2006/main">
  <c r="Z26" i="29" l="1"/>
  <c r="Z27" i="29"/>
  <c r="Z28" i="29"/>
  <c r="Z29" i="29"/>
  <c r="Z30" i="29"/>
  <c r="Z31" i="29"/>
  <c r="Z32" i="29"/>
  <c r="Z33" i="29"/>
  <c r="Z34" i="29"/>
  <c r="Z35" i="29"/>
  <c r="Z36" i="29"/>
  <c r="Z37" i="29"/>
  <c r="Z38" i="29"/>
  <c r="Z39" i="29"/>
  <c r="Z40" i="29"/>
  <c r="Z41" i="29"/>
  <c r="Z42" i="29"/>
  <c r="Z43" i="29"/>
  <c r="Z44" i="29"/>
  <c r="Z45" i="29"/>
  <c r="Z46" i="29"/>
  <c r="Z47" i="29"/>
  <c r="Z48" i="29"/>
  <c r="Z25" i="29"/>
  <c r="Z7" i="29"/>
  <c r="Z8" i="29"/>
  <c r="Z9" i="29"/>
  <c r="Z10" i="29"/>
  <c r="Z11" i="29"/>
  <c r="Z12" i="29"/>
  <c r="Z13" i="29"/>
  <c r="Z14" i="29"/>
  <c r="Z15" i="29"/>
  <c r="Z16" i="29"/>
  <c r="Z17" i="29"/>
  <c r="Z18" i="29"/>
  <c r="Z19" i="29"/>
  <c r="Z20" i="29"/>
  <c r="Z21" i="29"/>
  <c r="Z22" i="29"/>
  <c r="Z23" i="29"/>
  <c r="Z6" i="29"/>
  <c r="Y24" i="29"/>
  <c r="Y50" i="29" s="1"/>
  <c r="Y49" i="29"/>
  <c r="Y26" i="29"/>
  <c r="Y27" i="29"/>
  <c r="Y28" i="29"/>
  <c r="Y29" i="29"/>
  <c r="Y30" i="29"/>
  <c r="Y31" i="29"/>
  <c r="Y32" i="29"/>
  <c r="Y33" i="29"/>
  <c r="Y34" i="29"/>
  <c r="Y35" i="29"/>
  <c r="Y36" i="29"/>
  <c r="Y37" i="29"/>
  <c r="Y38" i="29"/>
  <c r="Y39" i="29"/>
  <c r="Y40" i="29"/>
  <c r="Y41" i="29"/>
  <c r="Y42" i="29"/>
  <c r="Y43" i="29"/>
  <c r="Y44" i="29"/>
  <c r="Y45" i="29"/>
  <c r="Y46" i="29"/>
  <c r="Y47" i="29"/>
  <c r="Y48" i="29"/>
  <c r="Y25" i="29"/>
  <c r="Y7" i="29"/>
  <c r="Y8" i="29"/>
  <c r="Y9" i="29"/>
  <c r="Y10" i="29"/>
  <c r="Y11" i="29"/>
  <c r="Y12" i="29"/>
  <c r="Y13" i="29"/>
  <c r="Y14" i="29"/>
  <c r="Y15" i="29"/>
  <c r="Y16" i="29"/>
  <c r="Y17" i="29"/>
  <c r="Y18" i="29"/>
  <c r="Y19" i="29"/>
  <c r="Y20" i="29"/>
  <c r="Y21" i="29"/>
  <c r="Y22" i="29"/>
  <c r="Y23" i="29"/>
  <c r="Y6" i="29"/>
  <c r="X26" i="29"/>
  <c r="X27" i="29"/>
  <c r="X49" i="29" s="1"/>
  <c r="X28" i="29"/>
  <c r="X29" i="29"/>
  <c r="X30" i="29"/>
  <c r="X31" i="29"/>
  <c r="X32" i="29"/>
  <c r="X33" i="29"/>
  <c r="X34" i="29"/>
  <c r="X35" i="29"/>
  <c r="X36" i="29"/>
  <c r="X37" i="29"/>
  <c r="X38" i="29"/>
  <c r="X39" i="29"/>
  <c r="X40" i="29"/>
  <c r="X41" i="29"/>
  <c r="X42" i="29"/>
  <c r="X43" i="29"/>
  <c r="X44" i="29"/>
  <c r="X45" i="29"/>
  <c r="X46" i="29"/>
  <c r="X47" i="29"/>
  <c r="X48" i="29"/>
  <c r="X25" i="29"/>
  <c r="X7" i="29"/>
  <c r="X8" i="29"/>
  <c r="X24" i="29" s="1"/>
  <c r="X9" i="29"/>
  <c r="X10" i="29"/>
  <c r="X11" i="29"/>
  <c r="X12" i="29"/>
  <c r="X13" i="29"/>
  <c r="X14" i="29"/>
  <c r="X15" i="29"/>
  <c r="X16" i="29"/>
  <c r="X17" i="29"/>
  <c r="X18" i="29"/>
  <c r="X19" i="29"/>
  <c r="X20" i="29"/>
  <c r="X21" i="29"/>
  <c r="X22" i="29"/>
  <c r="X23" i="29"/>
  <c r="X6" i="29"/>
  <c r="W34" i="30"/>
  <c r="X34" i="30"/>
  <c r="Y34" i="30"/>
  <c r="W35" i="30"/>
  <c r="Z35" i="30" s="1"/>
  <c r="X35" i="30"/>
  <c r="Y35" i="30"/>
  <c r="W36" i="30"/>
  <c r="Z36" i="30" s="1"/>
  <c r="X36" i="30"/>
  <c r="Y36" i="30"/>
  <c r="W37" i="30"/>
  <c r="X37" i="30"/>
  <c r="Y37" i="30"/>
  <c r="W38" i="30"/>
  <c r="X38" i="30"/>
  <c r="Y38" i="30"/>
  <c r="W39" i="30"/>
  <c r="Z39" i="30" s="1"/>
  <c r="X39" i="30"/>
  <c r="Y39" i="30"/>
  <c r="W40" i="30"/>
  <c r="Z40" i="30" s="1"/>
  <c r="X40" i="30"/>
  <c r="Y40" i="30"/>
  <c r="W41" i="30"/>
  <c r="X41" i="30"/>
  <c r="Y41" i="30"/>
  <c r="W42" i="30"/>
  <c r="X42" i="30"/>
  <c r="Y42" i="30"/>
  <c r="W43" i="30"/>
  <c r="Z43" i="30" s="1"/>
  <c r="X43" i="30"/>
  <c r="Y43" i="30"/>
  <c r="W44" i="30"/>
  <c r="Z44" i="30" s="1"/>
  <c r="X44" i="30"/>
  <c r="Y44" i="30"/>
  <c r="W45" i="30"/>
  <c r="X45" i="30"/>
  <c r="Y45" i="30"/>
  <c r="W46" i="30"/>
  <c r="X46" i="30"/>
  <c r="Y46" i="30"/>
  <c r="W47" i="30"/>
  <c r="Z47" i="30" s="1"/>
  <c r="X47" i="30"/>
  <c r="Y47" i="30"/>
  <c r="W48" i="30"/>
  <c r="Z48" i="30" s="1"/>
  <c r="X48" i="30"/>
  <c r="Y48" i="30"/>
  <c r="W49" i="30"/>
  <c r="X49" i="30"/>
  <c r="Y49" i="30"/>
  <c r="W50" i="30"/>
  <c r="X50" i="30"/>
  <c r="Y50" i="30"/>
  <c r="W51" i="30"/>
  <c r="Z51" i="30" s="1"/>
  <c r="X51" i="30"/>
  <c r="Y51" i="30"/>
  <c r="W52" i="30"/>
  <c r="Z52" i="30" s="1"/>
  <c r="X52" i="30"/>
  <c r="Y52" i="30"/>
  <c r="W53" i="30"/>
  <c r="X53" i="30"/>
  <c r="Y53" i="30"/>
  <c r="W54" i="30"/>
  <c r="X54" i="30"/>
  <c r="Y54" i="30"/>
  <c r="Z54" i="30" s="1"/>
  <c r="W55" i="30"/>
  <c r="Z55" i="30" s="1"/>
  <c r="X55" i="30"/>
  <c r="Y55" i="30"/>
  <c r="Y33" i="30"/>
  <c r="X33" i="30"/>
  <c r="W33" i="30"/>
  <c r="Z53" i="30"/>
  <c r="Z50" i="30"/>
  <c r="Z49" i="30"/>
  <c r="Z46" i="30"/>
  <c r="Z45" i="30"/>
  <c r="Z42" i="30"/>
  <c r="Z41" i="30"/>
  <c r="Z38" i="30"/>
  <c r="Z37" i="30"/>
  <c r="Z34" i="30"/>
  <c r="Z7" i="30"/>
  <c r="Z8" i="30"/>
  <c r="Z9" i="30"/>
  <c r="Z10" i="30"/>
  <c r="Z11" i="30"/>
  <c r="Z12" i="30"/>
  <c r="Z13" i="30"/>
  <c r="Z14" i="30"/>
  <c r="Z15" i="30"/>
  <c r="Z16" i="30"/>
  <c r="Z17" i="30"/>
  <c r="Z18" i="30"/>
  <c r="Z19" i="30"/>
  <c r="Z20" i="30"/>
  <c r="Z21" i="30"/>
  <c r="Z22" i="30"/>
  <c r="Z23" i="30"/>
  <c r="Z24" i="30"/>
  <c r="Z25" i="30"/>
  <c r="Z26" i="30"/>
  <c r="Z28" i="30"/>
  <c r="Y7" i="30"/>
  <c r="Y8" i="30"/>
  <c r="Y9" i="30"/>
  <c r="Y10" i="30"/>
  <c r="Y11" i="30"/>
  <c r="Y12" i="30"/>
  <c r="Y13" i="30"/>
  <c r="Y14" i="30"/>
  <c r="Y15" i="30"/>
  <c r="Y16" i="30"/>
  <c r="Y17" i="30"/>
  <c r="Y18" i="30"/>
  <c r="Y19" i="30"/>
  <c r="Y20" i="30"/>
  <c r="Y21" i="30"/>
  <c r="Y22" i="30"/>
  <c r="Y23" i="30"/>
  <c r="Y24" i="30"/>
  <c r="Y25" i="30"/>
  <c r="Y26" i="30"/>
  <c r="Y27" i="30"/>
  <c r="Y28" i="30"/>
  <c r="Y6" i="30"/>
  <c r="Z6" i="30" s="1"/>
  <c r="W7" i="30"/>
  <c r="X7" i="30"/>
  <c r="W8" i="30"/>
  <c r="X8" i="30"/>
  <c r="W9" i="30"/>
  <c r="X9" i="30"/>
  <c r="W10" i="30"/>
  <c r="X10" i="30"/>
  <c r="W11" i="30"/>
  <c r="X11" i="30"/>
  <c r="W12" i="30"/>
  <c r="X12" i="30"/>
  <c r="W13" i="30"/>
  <c r="X13" i="30"/>
  <c r="W14" i="30"/>
  <c r="X14" i="30"/>
  <c r="W15" i="30"/>
  <c r="X15" i="30"/>
  <c r="W16" i="30"/>
  <c r="X16" i="30"/>
  <c r="W17" i="30"/>
  <c r="X17" i="30"/>
  <c r="W18" i="30"/>
  <c r="X18" i="30"/>
  <c r="W19" i="30"/>
  <c r="X19" i="30"/>
  <c r="W20" i="30"/>
  <c r="X20" i="30"/>
  <c r="W21" i="30"/>
  <c r="X21" i="30"/>
  <c r="W22" i="30"/>
  <c r="X22" i="30"/>
  <c r="W23" i="30"/>
  <c r="X23" i="30"/>
  <c r="W24" i="30"/>
  <c r="X24" i="30"/>
  <c r="W25" i="30"/>
  <c r="X25" i="30"/>
  <c r="W26" i="30"/>
  <c r="X26" i="30"/>
  <c r="W27" i="30"/>
  <c r="X27" i="30"/>
  <c r="W28" i="30"/>
  <c r="X28" i="30"/>
  <c r="X6" i="30"/>
  <c r="W6" i="30"/>
  <c r="W24" i="27"/>
  <c r="V24" i="27"/>
  <c r="U24" i="27"/>
  <c r="T24" i="27"/>
  <c r="S24" i="27"/>
  <c r="R24" i="27"/>
  <c r="W23" i="27"/>
  <c r="V23" i="27"/>
  <c r="U23" i="27"/>
  <c r="T23" i="27"/>
  <c r="S23" i="27"/>
  <c r="R23" i="27"/>
  <c r="W19" i="27"/>
  <c r="R19" i="27"/>
  <c r="S19" i="27" s="1"/>
  <c r="T19" i="27" s="1"/>
  <c r="U19" i="27" s="1"/>
  <c r="V19" i="27" s="1"/>
  <c r="W15" i="27"/>
  <c r="R15" i="27"/>
  <c r="S15" i="27" s="1"/>
  <c r="T15" i="27" s="1"/>
  <c r="U15" i="27" s="1"/>
  <c r="V15" i="27" s="1"/>
  <c r="W11" i="27"/>
  <c r="R11" i="27"/>
  <c r="S11" i="27" s="1"/>
  <c r="T11" i="27" s="1"/>
  <c r="U11" i="27" s="1"/>
  <c r="V11" i="27" s="1"/>
  <c r="W7" i="27"/>
  <c r="R7" i="27"/>
  <c r="S7" i="27" s="1"/>
  <c r="T7" i="27" s="1"/>
  <c r="U7" i="27" s="1"/>
  <c r="V7" i="27" s="1"/>
  <c r="W47" i="26"/>
  <c r="X47" i="26"/>
  <c r="W48" i="26"/>
  <c r="X48" i="26"/>
  <c r="W49" i="26"/>
  <c r="X49" i="26"/>
  <c r="W50" i="26"/>
  <c r="X50" i="26"/>
  <c r="W51" i="26"/>
  <c r="X51" i="26"/>
  <c r="W52" i="26"/>
  <c r="X52" i="26"/>
  <c r="W53" i="26"/>
  <c r="X53" i="26"/>
  <c r="W54" i="26"/>
  <c r="X54" i="26"/>
  <c r="W34" i="26"/>
  <c r="X34" i="26"/>
  <c r="W35" i="26"/>
  <c r="X35" i="26"/>
  <c r="W36" i="26"/>
  <c r="X36" i="26"/>
  <c r="W37" i="26"/>
  <c r="X37" i="26"/>
  <c r="W38" i="26"/>
  <c r="X38" i="26"/>
  <c r="W39" i="26"/>
  <c r="X39" i="26"/>
  <c r="W40" i="26"/>
  <c r="X40" i="26"/>
  <c r="W41" i="26"/>
  <c r="X41" i="26"/>
  <c r="X46" i="26"/>
  <c r="W46" i="26"/>
  <c r="X33" i="26"/>
  <c r="W33" i="26"/>
  <c r="Z49" i="29" l="1"/>
  <c r="Z24" i="29"/>
  <c r="Z50" i="29" s="1"/>
  <c r="X50" i="29"/>
  <c r="Z27" i="30"/>
  <c r="Z33" i="30"/>
  <c r="Y54" i="26" l="1"/>
  <c r="Y53" i="26"/>
  <c r="Y52" i="26"/>
  <c r="Y48" i="26"/>
  <c r="Y46" i="26"/>
  <c r="Y41" i="26"/>
  <c r="Y37" i="26"/>
  <c r="Y35" i="26"/>
  <c r="X20" i="26"/>
  <c r="W21" i="26"/>
  <c r="W22" i="26"/>
  <c r="W23" i="26"/>
  <c r="W24" i="26"/>
  <c r="W25" i="26"/>
  <c r="W26" i="26"/>
  <c r="W27" i="26"/>
  <c r="W28" i="26"/>
  <c r="W20" i="26"/>
  <c r="X28" i="26"/>
  <c r="X27" i="26"/>
  <c r="X26" i="26"/>
  <c r="X25" i="26"/>
  <c r="X24" i="26"/>
  <c r="X23" i="26"/>
  <c r="X22" i="26"/>
  <c r="X21" i="26"/>
  <c r="X8" i="26"/>
  <c r="X9" i="26"/>
  <c r="X10" i="26"/>
  <c r="X11" i="26"/>
  <c r="X12" i="26"/>
  <c r="X13" i="26"/>
  <c r="X14" i="26"/>
  <c r="X15" i="26"/>
  <c r="X7" i="26"/>
  <c r="W8" i="26"/>
  <c r="W9" i="26"/>
  <c r="W10" i="26"/>
  <c r="W11" i="26"/>
  <c r="W12" i="26"/>
  <c r="W13" i="26"/>
  <c r="W14" i="26"/>
  <c r="W15" i="26"/>
  <c r="W7" i="26"/>
  <c r="V15" i="25"/>
  <c r="U15" i="25"/>
  <c r="W11" i="25"/>
  <c r="V11" i="25"/>
  <c r="U11" i="25"/>
  <c r="Z7" i="25"/>
  <c r="U7" i="25"/>
  <c r="V7" i="25" s="1"/>
  <c r="W7" i="25" s="1"/>
  <c r="X7" i="25" s="1"/>
  <c r="Y7" i="25" s="1"/>
  <c r="AF55" i="24"/>
  <c r="AE55" i="24"/>
  <c r="Y60" i="24"/>
  <c r="T60" i="24"/>
  <c r="U60" i="24" s="1"/>
  <c r="V60" i="24" s="1"/>
  <c r="W60" i="24" s="1"/>
  <c r="X60" i="24" s="1"/>
  <c r="Y55" i="24"/>
  <c r="Z55" i="24"/>
  <c r="AA55" i="24"/>
  <c r="X55" i="24"/>
  <c r="U55" i="24"/>
  <c r="T55" i="24"/>
  <c r="AH49" i="24"/>
  <c r="AH48" i="24"/>
  <c r="AH47" i="24"/>
  <c r="AH46" i="24"/>
  <c r="AH45" i="24"/>
  <c r="AH44" i="24"/>
  <c r="AH43" i="24"/>
  <c r="AH42" i="24"/>
  <c r="AH41" i="24"/>
  <c r="AH40" i="24"/>
  <c r="AH39" i="24"/>
  <c r="AH38" i="24"/>
  <c r="AH37" i="24"/>
  <c r="AH36" i="24"/>
  <c r="AH35" i="24"/>
  <c r="AH34" i="24"/>
  <c r="AH33" i="24"/>
  <c r="AH32" i="24"/>
  <c r="AH31" i="24"/>
  <c r="AH30" i="24"/>
  <c r="AH29" i="24"/>
  <c r="AH28" i="24"/>
  <c r="AH27" i="24"/>
  <c r="AH26" i="24"/>
  <c r="AH24" i="24"/>
  <c r="AH23" i="24"/>
  <c r="AH22" i="24"/>
  <c r="AH21" i="24"/>
  <c r="AH20" i="24"/>
  <c r="AH19" i="24"/>
  <c r="AH18" i="24"/>
  <c r="AH17" i="24"/>
  <c r="AH16" i="24"/>
  <c r="AH15" i="24"/>
  <c r="AH14" i="24"/>
  <c r="AH13" i="24"/>
  <c r="AH12" i="24"/>
  <c r="AH11" i="24"/>
  <c r="AH10" i="24"/>
  <c r="AH9" i="24"/>
  <c r="AH8" i="24"/>
  <c r="AH7" i="24"/>
  <c r="AE27" i="24"/>
  <c r="AF27" i="24"/>
  <c r="AG27" i="24"/>
  <c r="AE28" i="24"/>
  <c r="AF28" i="24"/>
  <c r="AG28" i="24"/>
  <c r="AE29" i="24"/>
  <c r="AF29" i="24"/>
  <c r="AG29" i="24"/>
  <c r="AE30" i="24"/>
  <c r="AF30" i="24"/>
  <c r="AG30" i="24"/>
  <c r="AE31" i="24"/>
  <c r="AF31" i="24"/>
  <c r="AG31" i="24"/>
  <c r="AE32" i="24"/>
  <c r="AF32" i="24"/>
  <c r="AG32" i="24"/>
  <c r="AE33" i="24"/>
  <c r="AF33" i="24"/>
  <c r="AG33" i="24"/>
  <c r="AE34" i="24"/>
  <c r="AF34" i="24"/>
  <c r="AG34" i="24"/>
  <c r="AE35" i="24"/>
  <c r="AF35" i="24"/>
  <c r="AG35" i="24"/>
  <c r="AE36" i="24"/>
  <c r="AF36" i="24"/>
  <c r="AG36" i="24"/>
  <c r="AE37" i="24"/>
  <c r="AF37" i="24"/>
  <c r="AG37" i="24"/>
  <c r="AE38" i="24"/>
  <c r="AF38" i="24"/>
  <c r="AG38" i="24"/>
  <c r="AE39" i="24"/>
  <c r="AF39" i="24"/>
  <c r="AG39" i="24"/>
  <c r="AE40" i="24"/>
  <c r="AF40" i="24"/>
  <c r="AG40" i="24"/>
  <c r="AE41" i="24"/>
  <c r="AF41" i="24"/>
  <c r="AG41" i="24"/>
  <c r="AE42" i="24"/>
  <c r="AF42" i="24"/>
  <c r="AG42" i="24"/>
  <c r="AE43" i="24"/>
  <c r="AF43" i="24"/>
  <c r="AG43" i="24"/>
  <c r="AE44" i="24"/>
  <c r="AF44" i="24"/>
  <c r="AG44" i="24"/>
  <c r="AE45" i="24"/>
  <c r="AF45" i="24"/>
  <c r="AG45" i="24"/>
  <c r="AE46" i="24"/>
  <c r="AF46" i="24"/>
  <c r="AG46" i="24"/>
  <c r="AE47" i="24"/>
  <c r="AF47" i="24"/>
  <c r="AG47" i="24"/>
  <c r="AE48" i="24"/>
  <c r="AF48" i="24"/>
  <c r="AG48" i="24"/>
  <c r="AE49" i="24"/>
  <c r="AF49" i="24"/>
  <c r="AG49" i="24"/>
  <c r="AG26" i="24"/>
  <c r="AF26" i="24"/>
  <c r="AE26" i="24"/>
  <c r="AE8" i="24"/>
  <c r="AF8" i="24"/>
  <c r="AG8" i="24"/>
  <c r="AE9" i="24"/>
  <c r="AF9" i="24"/>
  <c r="AG9" i="24"/>
  <c r="AE10" i="24"/>
  <c r="AF10" i="24"/>
  <c r="AG10" i="24"/>
  <c r="AE11" i="24"/>
  <c r="AF11" i="24"/>
  <c r="AG11" i="24"/>
  <c r="AE12" i="24"/>
  <c r="AF12" i="24"/>
  <c r="AG12" i="24"/>
  <c r="AE13" i="24"/>
  <c r="AF13" i="24"/>
  <c r="AG13" i="24"/>
  <c r="AE14" i="24"/>
  <c r="AF14" i="24"/>
  <c r="AG14" i="24"/>
  <c r="AE15" i="24"/>
  <c r="AF15" i="24"/>
  <c r="AG15" i="24"/>
  <c r="AE16" i="24"/>
  <c r="AF16" i="24"/>
  <c r="AG16" i="24"/>
  <c r="AE17" i="24"/>
  <c r="AF17" i="24"/>
  <c r="AG17" i="24"/>
  <c r="AE18" i="24"/>
  <c r="AF18" i="24"/>
  <c r="AG18" i="24"/>
  <c r="AE19" i="24"/>
  <c r="AF19" i="24"/>
  <c r="AG19" i="24"/>
  <c r="AE20" i="24"/>
  <c r="AF20" i="24"/>
  <c r="AG20" i="24"/>
  <c r="AE21" i="24"/>
  <c r="AF21" i="24"/>
  <c r="AG21" i="24"/>
  <c r="AE22" i="24"/>
  <c r="AF22" i="24"/>
  <c r="AG22" i="24"/>
  <c r="AE23" i="24"/>
  <c r="AF23" i="24"/>
  <c r="AG23" i="24"/>
  <c r="AE24" i="24"/>
  <c r="AF24" i="24"/>
  <c r="AG24" i="24"/>
  <c r="AG7" i="24"/>
  <c r="AF7" i="24"/>
  <c r="AE7"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26" i="24"/>
  <c r="AA8" i="24"/>
  <c r="AA9" i="24"/>
  <c r="AA10" i="24"/>
  <c r="AA11" i="24"/>
  <c r="AA12" i="24"/>
  <c r="AA13" i="24"/>
  <c r="AA14" i="24"/>
  <c r="AA15" i="24"/>
  <c r="AA16" i="24"/>
  <c r="AA17" i="24"/>
  <c r="AA18" i="24"/>
  <c r="AA19" i="24"/>
  <c r="AA20" i="24"/>
  <c r="AA21" i="24"/>
  <c r="AA22" i="24"/>
  <c r="AA23" i="24"/>
  <c r="AA24" i="24"/>
  <c r="AA7" i="24"/>
  <c r="Z27" i="24"/>
  <c r="Z28" i="24"/>
  <c r="Z29" i="24"/>
  <c r="Z30" i="24"/>
  <c r="Z31" i="24"/>
  <c r="Z32" i="24"/>
  <c r="Z33" i="24"/>
  <c r="Z34" i="24"/>
  <c r="Z35" i="24"/>
  <c r="Z36" i="24"/>
  <c r="Z37" i="24"/>
  <c r="Z38" i="24"/>
  <c r="Z39" i="24"/>
  <c r="Z40" i="24"/>
  <c r="Z41" i="24"/>
  <c r="Z42" i="24"/>
  <c r="Z43" i="24"/>
  <c r="Z44" i="24"/>
  <c r="Z45" i="24"/>
  <c r="Z46" i="24"/>
  <c r="Z47" i="24"/>
  <c r="Z48" i="24"/>
  <c r="Z49" i="24"/>
  <c r="Z26" i="24"/>
  <c r="Z8" i="24"/>
  <c r="Z9" i="24"/>
  <c r="Z10" i="24"/>
  <c r="Z11" i="24"/>
  <c r="Z12" i="24"/>
  <c r="Z13" i="24"/>
  <c r="Z14" i="24"/>
  <c r="Z15" i="24"/>
  <c r="Z16" i="24"/>
  <c r="Z17" i="24"/>
  <c r="Z18" i="24"/>
  <c r="Z19" i="24"/>
  <c r="Z20" i="24"/>
  <c r="Z21" i="24"/>
  <c r="Z22" i="24"/>
  <c r="Z23" i="24"/>
  <c r="Z24" i="24"/>
  <c r="Z7" i="24"/>
  <c r="Y14" i="26" l="1"/>
  <c r="Y10" i="26"/>
  <c r="Y11" i="26"/>
  <c r="Y7" i="26"/>
  <c r="Y13" i="26"/>
  <c r="Y9" i="26"/>
  <c r="Y12" i="26"/>
  <c r="Y8" i="26"/>
  <c r="Y20" i="26"/>
  <c r="Y28" i="26"/>
  <c r="Y25" i="26"/>
  <c r="Y21" i="26"/>
  <c r="Y24" i="26"/>
  <c r="Y27" i="26"/>
  <c r="Y23" i="26"/>
  <c r="Y26" i="26"/>
  <c r="Y22" i="26"/>
  <c r="Y40" i="26"/>
  <c r="Y15" i="26"/>
  <c r="Y33" i="26"/>
  <c r="Y34" i="26"/>
  <c r="Y36" i="26"/>
  <c r="Y38" i="26"/>
  <c r="Y50" i="26"/>
  <c r="Y39" i="26"/>
  <c r="Y47" i="26"/>
  <c r="Y49" i="26"/>
  <c r="Y51" i="26"/>
  <c r="T56" i="24"/>
  <c r="U56" i="24"/>
  <c r="AF56" i="24"/>
  <c r="X11" i="25"/>
  <c r="V16" i="25"/>
  <c r="AE56" i="24"/>
  <c r="U16" i="25"/>
  <c r="AF50" i="24"/>
  <c r="AF25" i="24"/>
  <c r="AH25" i="24"/>
  <c r="AH50" i="24"/>
  <c r="AE25" i="24"/>
  <c r="AE50" i="24"/>
  <c r="AG25" i="24"/>
  <c r="AG50" i="24"/>
  <c r="AA50" i="24"/>
  <c r="AA25" i="24"/>
  <c r="AE51" i="24" l="1"/>
  <c r="AA51" i="24"/>
  <c r="AF51" i="24"/>
  <c r="AH51" i="24"/>
  <c r="AG51" i="24"/>
  <c r="G126" i="20" l="1"/>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Z50" i="24"/>
  <c r="Y49" i="24"/>
  <c r="W49" i="24" s="1"/>
  <c r="V49" i="24"/>
  <c r="X49" i="24" s="1"/>
  <c r="U49" i="24"/>
  <c r="Y48" i="24"/>
  <c r="W48" i="24" s="1"/>
  <c r="V48" i="24"/>
  <c r="X48" i="24" s="1"/>
  <c r="U48" i="24"/>
  <c r="Y47" i="24"/>
  <c r="W47" i="24" s="1"/>
  <c r="V47" i="24"/>
  <c r="X47" i="24" s="1"/>
  <c r="U47" i="24"/>
  <c r="Y46" i="24"/>
  <c r="W46" i="24" s="1"/>
  <c r="V46" i="24"/>
  <c r="X46" i="24" s="1"/>
  <c r="U46" i="24"/>
  <c r="Y45" i="24"/>
  <c r="W45" i="24" s="1"/>
  <c r="V45" i="24"/>
  <c r="X45" i="24" s="1"/>
  <c r="U45" i="24"/>
  <c r="Y44" i="24"/>
  <c r="W44" i="24" s="1"/>
  <c r="V44" i="24"/>
  <c r="X44" i="24" s="1"/>
  <c r="U44" i="24"/>
  <c r="Y43" i="24"/>
  <c r="W43" i="24" s="1"/>
  <c r="V43" i="24"/>
  <c r="X43" i="24" s="1"/>
  <c r="U43" i="24"/>
  <c r="Y42" i="24"/>
  <c r="W42" i="24" s="1"/>
  <c r="V42" i="24"/>
  <c r="X42" i="24" s="1"/>
  <c r="U42" i="24"/>
  <c r="Y41" i="24"/>
  <c r="W41" i="24" s="1"/>
  <c r="V41" i="24"/>
  <c r="X41" i="24" s="1"/>
  <c r="U41" i="24"/>
  <c r="Y40" i="24"/>
  <c r="W40" i="24" s="1"/>
  <c r="V40" i="24"/>
  <c r="X40" i="24" s="1"/>
  <c r="U40" i="24"/>
  <c r="Y39" i="24"/>
  <c r="W39" i="24" s="1"/>
  <c r="V39" i="24"/>
  <c r="X39" i="24" s="1"/>
  <c r="U39" i="24"/>
  <c r="Y38" i="24"/>
  <c r="W38" i="24" s="1"/>
  <c r="V38" i="24"/>
  <c r="X38" i="24" s="1"/>
  <c r="U38" i="24"/>
  <c r="Y37" i="24"/>
  <c r="W37" i="24" s="1"/>
  <c r="V37" i="24"/>
  <c r="X37" i="24" s="1"/>
  <c r="U37" i="24"/>
  <c r="Y36" i="24"/>
  <c r="W36" i="24" s="1"/>
  <c r="V36" i="24"/>
  <c r="X36" i="24" s="1"/>
  <c r="U36" i="24"/>
  <c r="Y35" i="24"/>
  <c r="W35" i="24" s="1"/>
  <c r="V35" i="24"/>
  <c r="X35" i="24" s="1"/>
  <c r="U35" i="24"/>
  <c r="Y34" i="24"/>
  <c r="W34" i="24" s="1"/>
  <c r="V34" i="24"/>
  <c r="X34" i="24" s="1"/>
  <c r="U34" i="24"/>
  <c r="Y33" i="24"/>
  <c r="W33" i="24" s="1"/>
  <c r="V33" i="24"/>
  <c r="X33" i="24" s="1"/>
  <c r="U33" i="24"/>
  <c r="Y32" i="24"/>
  <c r="W32" i="24" s="1"/>
  <c r="V32" i="24"/>
  <c r="X32" i="24" s="1"/>
  <c r="U32" i="24"/>
  <c r="Y31" i="24"/>
  <c r="W31" i="24" s="1"/>
  <c r="V31" i="24"/>
  <c r="X31" i="24" s="1"/>
  <c r="U31" i="24"/>
  <c r="Y30" i="24"/>
  <c r="W30" i="24" s="1"/>
  <c r="V30" i="24"/>
  <c r="X30" i="24" s="1"/>
  <c r="U30" i="24"/>
  <c r="Y29" i="24"/>
  <c r="W29" i="24" s="1"/>
  <c r="V29" i="24"/>
  <c r="X29" i="24" s="1"/>
  <c r="U29" i="24"/>
  <c r="Y28" i="24"/>
  <c r="W28" i="24" s="1"/>
  <c r="V28" i="24"/>
  <c r="X28" i="24" s="1"/>
  <c r="U28" i="24"/>
  <c r="Y27" i="24"/>
  <c r="W27" i="24" s="1"/>
  <c r="V27" i="24"/>
  <c r="U27" i="24"/>
  <c r="Y26" i="24"/>
  <c r="W26" i="24" s="1"/>
  <c r="V26" i="24"/>
  <c r="X26" i="24" s="1"/>
  <c r="U26" i="24"/>
  <c r="Z25" i="24"/>
  <c r="Y24" i="24"/>
  <c r="W24" i="24" s="1"/>
  <c r="V24" i="24"/>
  <c r="X24" i="24" s="1"/>
  <c r="U24" i="24"/>
  <c r="Y23" i="24"/>
  <c r="W23" i="24" s="1"/>
  <c r="V23" i="24"/>
  <c r="X23" i="24" s="1"/>
  <c r="U23" i="24"/>
  <c r="Y22" i="24"/>
  <c r="W22" i="24" s="1"/>
  <c r="V22" i="24"/>
  <c r="X22" i="24" s="1"/>
  <c r="U22" i="24"/>
  <c r="Y21" i="24"/>
  <c r="W21" i="24" s="1"/>
  <c r="V21" i="24"/>
  <c r="X21" i="24" s="1"/>
  <c r="U21" i="24"/>
  <c r="Y20" i="24"/>
  <c r="W20" i="24" s="1"/>
  <c r="V20" i="24"/>
  <c r="X20" i="24" s="1"/>
  <c r="U20" i="24"/>
  <c r="Y19" i="24"/>
  <c r="W19" i="24" s="1"/>
  <c r="V19" i="24"/>
  <c r="X19" i="24" s="1"/>
  <c r="U19" i="24"/>
  <c r="Y18" i="24"/>
  <c r="W18" i="24" s="1"/>
  <c r="V18" i="24"/>
  <c r="X18" i="24" s="1"/>
  <c r="U18" i="24"/>
  <c r="Y17" i="24"/>
  <c r="W17" i="24" s="1"/>
  <c r="V17" i="24"/>
  <c r="X17" i="24" s="1"/>
  <c r="U17" i="24"/>
  <c r="Y16" i="24"/>
  <c r="W16" i="24" s="1"/>
  <c r="V16" i="24"/>
  <c r="X16" i="24" s="1"/>
  <c r="U16" i="24"/>
  <c r="Y15" i="24"/>
  <c r="W15" i="24" s="1"/>
  <c r="V15" i="24"/>
  <c r="X15" i="24" s="1"/>
  <c r="U15" i="24"/>
  <c r="Y14" i="24"/>
  <c r="W14" i="24" s="1"/>
  <c r="V14" i="24"/>
  <c r="X14" i="24" s="1"/>
  <c r="U14" i="24"/>
  <c r="Y13" i="24"/>
  <c r="W13" i="24" s="1"/>
  <c r="V13" i="24"/>
  <c r="X13" i="24" s="1"/>
  <c r="U13" i="24"/>
  <c r="Y12" i="24"/>
  <c r="W12" i="24" s="1"/>
  <c r="V12" i="24"/>
  <c r="X12" i="24" s="1"/>
  <c r="U12" i="24"/>
  <c r="Y11" i="24"/>
  <c r="W11" i="24" s="1"/>
  <c r="V11" i="24"/>
  <c r="X11" i="24" s="1"/>
  <c r="U11" i="24"/>
  <c r="Y10" i="24"/>
  <c r="W10" i="24" s="1"/>
  <c r="V10" i="24"/>
  <c r="X10" i="24" s="1"/>
  <c r="U10" i="24"/>
  <c r="Y9" i="24"/>
  <c r="W9" i="24" s="1"/>
  <c r="V9" i="24"/>
  <c r="X9" i="24" s="1"/>
  <c r="U9" i="24"/>
  <c r="Y8" i="24"/>
  <c r="W8" i="24" s="1"/>
  <c r="V8" i="24"/>
  <c r="X8" i="24" s="1"/>
  <c r="U8" i="24"/>
  <c r="Y7" i="24"/>
  <c r="W7" i="24" s="1"/>
  <c r="V7" i="24"/>
  <c r="X7" i="24" s="1"/>
  <c r="U7" i="24"/>
  <c r="X68" i="23"/>
  <c r="W68" i="23"/>
  <c r="AB64" i="23"/>
  <c r="AA64" i="23"/>
  <c r="Z64" i="23"/>
  <c r="Y64" i="23"/>
  <c r="X64" i="23"/>
  <c r="W64" i="23"/>
  <c r="AB63" i="23"/>
  <c r="AA63" i="23"/>
  <c r="Z63" i="23"/>
  <c r="Y63" i="23"/>
  <c r="X63" i="23"/>
  <c r="W63" i="23"/>
  <c r="AC56" i="23"/>
  <c r="AB56" i="23"/>
  <c r="AA56" i="23"/>
  <c r="Z56" i="23"/>
  <c r="Y56" i="23"/>
  <c r="X56" i="23"/>
  <c r="AC55" i="23"/>
  <c r="AB55" i="23"/>
  <c r="AA55" i="23"/>
  <c r="Z55" i="23"/>
  <c r="Y55" i="23"/>
  <c r="X55" i="23"/>
  <c r="AC54" i="23"/>
  <c r="AB54" i="23"/>
  <c r="AA54" i="23"/>
  <c r="Z54" i="23"/>
  <c r="Y54" i="23"/>
  <c r="X54" i="23"/>
  <c r="AC53" i="23"/>
  <c r="AB53" i="23"/>
  <c r="AA53" i="23"/>
  <c r="Z53" i="23"/>
  <c r="Y53" i="23"/>
  <c r="X53" i="23"/>
  <c r="AC52" i="23"/>
  <c r="AB52" i="23"/>
  <c r="AA52" i="23"/>
  <c r="Z52" i="23"/>
  <c r="Y52" i="23"/>
  <c r="X52" i="23"/>
  <c r="AC51" i="23"/>
  <c r="AB51" i="23"/>
  <c r="AA51" i="23"/>
  <c r="Z51" i="23"/>
  <c r="Y51" i="23"/>
  <c r="X51" i="23"/>
  <c r="AC50" i="23"/>
  <c r="AB50" i="23"/>
  <c r="AA50" i="23"/>
  <c r="Z50" i="23"/>
  <c r="Y50" i="23"/>
  <c r="X50" i="23"/>
  <c r="AC49" i="23"/>
  <c r="AB49" i="23"/>
  <c r="AA49" i="23"/>
  <c r="Z49" i="23"/>
  <c r="Y49" i="23"/>
  <c r="X49" i="23"/>
  <c r="AC48" i="23"/>
  <c r="AB48" i="23"/>
  <c r="AA48" i="23"/>
  <c r="Z48" i="23"/>
  <c r="Y48" i="23"/>
  <c r="X48" i="23"/>
  <c r="AC47" i="23"/>
  <c r="AB47" i="23"/>
  <c r="AA47" i="23"/>
  <c r="Z47" i="23"/>
  <c r="Y47" i="23"/>
  <c r="X47" i="23"/>
  <c r="AC46" i="23"/>
  <c r="AB46" i="23"/>
  <c r="AA46" i="23"/>
  <c r="Z46" i="23"/>
  <c r="Y46" i="23"/>
  <c r="X46" i="23"/>
  <c r="AC45" i="23"/>
  <c r="AB45" i="23"/>
  <c r="AA45" i="23"/>
  <c r="Z45" i="23"/>
  <c r="Y45" i="23"/>
  <c r="X45" i="23"/>
  <c r="AC44" i="23"/>
  <c r="AB44" i="23"/>
  <c r="AA44" i="23"/>
  <c r="Z44" i="23"/>
  <c r="Y44" i="23"/>
  <c r="X44" i="23"/>
  <c r="AC43" i="23"/>
  <c r="AB43" i="23"/>
  <c r="AA43" i="23"/>
  <c r="Z43" i="23"/>
  <c r="Y43" i="23"/>
  <c r="X43" i="23"/>
  <c r="AC42" i="23"/>
  <c r="AB42" i="23"/>
  <c r="AA42" i="23"/>
  <c r="Z42" i="23"/>
  <c r="Y42" i="23"/>
  <c r="X42" i="23"/>
  <c r="AC41" i="23"/>
  <c r="AB41" i="23"/>
  <c r="AA41" i="23"/>
  <c r="Z41" i="23"/>
  <c r="Y41" i="23"/>
  <c r="X41" i="23"/>
  <c r="AC40" i="23"/>
  <c r="AB40" i="23"/>
  <c r="AA40" i="23"/>
  <c r="Z40" i="23"/>
  <c r="Y40" i="23"/>
  <c r="X40" i="23"/>
  <c r="AC39" i="23"/>
  <c r="AB39" i="23"/>
  <c r="AA39" i="23"/>
  <c r="Z39" i="23"/>
  <c r="Y39" i="23"/>
  <c r="X39" i="23"/>
  <c r="AC38" i="23"/>
  <c r="AB38" i="23"/>
  <c r="AA38" i="23"/>
  <c r="Z38" i="23"/>
  <c r="Y38" i="23"/>
  <c r="X38" i="23"/>
  <c r="AC37" i="23"/>
  <c r="AB37" i="23"/>
  <c r="AA37" i="23"/>
  <c r="Z37" i="23"/>
  <c r="Y37" i="23"/>
  <c r="X37" i="23"/>
  <c r="AC36" i="23"/>
  <c r="AB36" i="23"/>
  <c r="AA36" i="23"/>
  <c r="Z36" i="23"/>
  <c r="Y36" i="23"/>
  <c r="X36" i="23"/>
  <c r="AC35" i="23"/>
  <c r="AB35" i="23"/>
  <c r="AA35" i="23"/>
  <c r="Z35" i="23"/>
  <c r="Y35" i="23"/>
  <c r="X35" i="23"/>
  <c r="AC34" i="23"/>
  <c r="AB34" i="23"/>
  <c r="AA34" i="23"/>
  <c r="Z34" i="23"/>
  <c r="Y34" i="23"/>
  <c r="X34" i="23"/>
  <c r="AC33" i="23"/>
  <c r="AB33" i="23"/>
  <c r="AA33" i="23"/>
  <c r="Z33" i="23"/>
  <c r="Y33" i="23"/>
  <c r="X33" i="23"/>
  <c r="AC31" i="23"/>
  <c r="AB31" i="23"/>
  <c r="AA31" i="23"/>
  <c r="Z31" i="23"/>
  <c r="Y31" i="23"/>
  <c r="X31" i="23"/>
  <c r="AC30" i="23"/>
  <c r="AB30" i="23"/>
  <c r="AA30" i="23"/>
  <c r="Z30" i="23"/>
  <c r="Y30" i="23"/>
  <c r="X30" i="23"/>
  <c r="AC29" i="23"/>
  <c r="AB29" i="23"/>
  <c r="AA29" i="23"/>
  <c r="Z29" i="23"/>
  <c r="Y29" i="23"/>
  <c r="X29" i="23"/>
  <c r="AC28" i="23"/>
  <c r="AB28" i="23"/>
  <c r="AA28" i="23"/>
  <c r="Z28" i="23"/>
  <c r="Y28" i="23"/>
  <c r="X28" i="23"/>
  <c r="AC27" i="23"/>
  <c r="AB27" i="23"/>
  <c r="AA27" i="23"/>
  <c r="Z27" i="23"/>
  <c r="Y27" i="23"/>
  <c r="X27" i="23"/>
  <c r="AC26" i="23"/>
  <c r="AB26" i="23"/>
  <c r="AA26" i="23"/>
  <c r="Z26" i="23"/>
  <c r="Y26" i="23"/>
  <c r="X26" i="23"/>
  <c r="AC25" i="23"/>
  <c r="AB25" i="23"/>
  <c r="AA25" i="23"/>
  <c r="Z25" i="23"/>
  <c r="Y25" i="23"/>
  <c r="X25" i="23"/>
  <c r="AC24" i="23"/>
  <c r="AB24" i="23"/>
  <c r="AA24" i="23"/>
  <c r="Z24" i="23"/>
  <c r="Y24" i="23"/>
  <c r="X24" i="23"/>
  <c r="AC23" i="23"/>
  <c r="AB23" i="23"/>
  <c r="AA23" i="23"/>
  <c r="Z23" i="23"/>
  <c r="Y23" i="23"/>
  <c r="X23" i="23"/>
  <c r="AC22" i="23"/>
  <c r="AB22" i="23"/>
  <c r="AA22" i="23"/>
  <c r="Z22" i="23"/>
  <c r="Y22" i="23"/>
  <c r="X22" i="23"/>
  <c r="AC21" i="23"/>
  <c r="AB21" i="23"/>
  <c r="AA21" i="23"/>
  <c r="Z21" i="23"/>
  <c r="Y21" i="23"/>
  <c r="X21" i="23"/>
  <c r="AC20" i="23"/>
  <c r="AB20" i="23"/>
  <c r="AA20" i="23"/>
  <c r="Z20" i="23"/>
  <c r="Y20" i="23"/>
  <c r="X20" i="23"/>
  <c r="AC19" i="23"/>
  <c r="AB19" i="23"/>
  <c r="AA19" i="23"/>
  <c r="Z19" i="23"/>
  <c r="Y19" i="23"/>
  <c r="X19" i="23"/>
  <c r="AC18" i="23"/>
  <c r="AB18" i="23"/>
  <c r="AA18" i="23"/>
  <c r="Z18" i="23"/>
  <c r="Y18" i="23"/>
  <c r="X18" i="23"/>
  <c r="AC17" i="23"/>
  <c r="AB17" i="23"/>
  <c r="AA17" i="23"/>
  <c r="Z17" i="23"/>
  <c r="Y17" i="23"/>
  <c r="X17" i="23"/>
  <c r="AC16" i="23"/>
  <c r="AB16" i="23"/>
  <c r="AA16" i="23"/>
  <c r="Z16" i="23"/>
  <c r="Y16" i="23"/>
  <c r="X16" i="23"/>
  <c r="AC15" i="23"/>
  <c r="AB15" i="23"/>
  <c r="AA15" i="23"/>
  <c r="Z15" i="23"/>
  <c r="Y15" i="23"/>
  <c r="X15" i="23"/>
  <c r="AC14" i="23"/>
  <c r="AB14" i="23"/>
  <c r="AA14" i="23"/>
  <c r="AA32" i="23" s="1"/>
  <c r="Z14" i="23"/>
  <c r="Y14" i="23"/>
  <c r="X14" i="23"/>
  <c r="Y7" i="23"/>
  <c r="X7" i="23"/>
  <c r="W7" i="23"/>
  <c r="Y6" i="23"/>
  <c r="X6" i="23"/>
  <c r="W6" i="23"/>
  <c r="AA68" i="22"/>
  <c r="Z68" i="22"/>
  <c r="Y68" i="22"/>
  <c r="X68" i="22"/>
  <c r="W68" i="22"/>
  <c r="V68" i="22"/>
  <c r="U68" i="22"/>
  <c r="T68" i="22"/>
  <c r="S68" i="22"/>
  <c r="AA67" i="22"/>
  <c r="Z67" i="22"/>
  <c r="Y67" i="22"/>
  <c r="X67" i="22"/>
  <c r="W67" i="22"/>
  <c r="V67" i="22"/>
  <c r="U67" i="22"/>
  <c r="T67" i="22"/>
  <c r="S67" i="22"/>
  <c r="AA66" i="22"/>
  <c r="Z66" i="22"/>
  <c r="Y66" i="22"/>
  <c r="X66" i="22"/>
  <c r="W66" i="22"/>
  <c r="V66" i="22"/>
  <c r="U66" i="22"/>
  <c r="T66" i="22"/>
  <c r="S66" i="22"/>
  <c r="AA65" i="22"/>
  <c r="Z65" i="22"/>
  <c r="Y65" i="22"/>
  <c r="X65" i="22"/>
  <c r="W65" i="22"/>
  <c r="V65" i="22"/>
  <c r="U65" i="22"/>
  <c r="T65" i="22"/>
  <c r="S65" i="22"/>
  <c r="AA64" i="22"/>
  <c r="Z64" i="22"/>
  <c r="Y64" i="22"/>
  <c r="X64" i="22"/>
  <c r="W64" i="22"/>
  <c r="V64" i="22"/>
  <c r="U64" i="22"/>
  <c r="T64" i="22"/>
  <c r="S64" i="22"/>
  <c r="AA63" i="22"/>
  <c r="Z63" i="22"/>
  <c r="Y63" i="22"/>
  <c r="X63" i="22"/>
  <c r="W63" i="22"/>
  <c r="V63" i="22"/>
  <c r="U63" i="22"/>
  <c r="T63" i="22"/>
  <c r="S63" i="22"/>
  <c r="AA62" i="22"/>
  <c r="Z62" i="22"/>
  <c r="Y62" i="22"/>
  <c r="X62" i="22"/>
  <c r="W62" i="22"/>
  <c r="V62" i="22"/>
  <c r="U62" i="22"/>
  <c r="T62" i="22"/>
  <c r="S62" i="22"/>
  <c r="AA61" i="22"/>
  <c r="Z61" i="22"/>
  <c r="Y61" i="22"/>
  <c r="X61" i="22"/>
  <c r="W61" i="22"/>
  <c r="V61" i="22"/>
  <c r="U61" i="22"/>
  <c r="T61" i="22"/>
  <c r="S61" i="22"/>
  <c r="AA60" i="22"/>
  <c r="Z60" i="22"/>
  <c r="Y60" i="22"/>
  <c r="X60" i="22"/>
  <c r="W60" i="22"/>
  <c r="V60" i="22"/>
  <c r="U60" i="22"/>
  <c r="T60" i="22"/>
  <c r="S60" i="22"/>
  <c r="AA59" i="22"/>
  <c r="Z59" i="22"/>
  <c r="Y59" i="22"/>
  <c r="X59" i="22"/>
  <c r="W59" i="22"/>
  <c r="V59" i="22"/>
  <c r="U59" i="22"/>
  <c r="T59" i="22"/>
  <c r="S59" i="22"/>
  <c r="AA58" i="22"/>
  <c r="Z58" i="22"/>
  <c r="Y58" i="22"/>
  <c r="X58" i="22"/>
  <c r="W58" i="22"/>
  <c r="V58" i="22"/>
  <c r="U58" i="22"/>
  <c r="T58" i="22"/>
  <c r="S58" i="22"/>
  <c r="AA57" i="22"/>
  <c r="Z57" i="22"/>
  <c r="Y57" i="22"/>
  <c r="X57" i="22"/>
  <c r="W57" i="22"/>
  <c r="V57" i="22"/>
  <c r="U57" i="22"/>
  <c r="T57" i="22"/>
  <c r="S57" i="22"/>
  <c r="AA56" i="22"/>
  <c r="Z56" i="22"/>
  <c r="Y56" i="22"/>
  <c r="X56" i="22"/>
  <c r="W56" i="22"/>
  <c r="V56" i="22"/>
  <c r="U56" i="22"/>
  <c r="T56" i="22"/>
  <c r="S56" i="22"/>
  <c r="AA55" i="22"/>
  <c r="Z55" i="22"/>
  <c r="Y55" i="22"/>
  <c r="X55" i="22"/>
  <c r="W55" i="22"/>
  <c r="V55" i="22"/>
  <c r="U55" i="22"/>
  <c r="T55" i="22"/>
  <c r="S55" i="22"/>
  <c r="AA54" i="22"/>
  <c r="Z54" i="22"/>
  <c r="Y54" i="22"/>
  <c r="X54" i="22"/>
  <c r="W54" i="22"/>
  <c r="V54" i="22"/>
  <c r="U54" i="22"/>
  <c r="T54" i="22"/>
  <c r="S54" i="22"/>
  <c r="AA53" i="22"/>
  <c r="Z53" i="22"/>
  <c r="Y53" i="22"/>
  <c r="X53" i="22"/>
  <c r="W53" i="22"/>
  <c r="V53" i="22"/>
  <c r="U53" i="22"/>
  <c r="T53" i="22"/>
  <c r="S53" i="22"/>
  <c r="AA52" i="22"/>
  <c r="Z52" i="22"/>
  <c r="Y52" i="22"/>
  <c r="X52" i="22"/>
  <c r="W52" i="22"/>
  <c r="V52" i="22"/>
  <c r="U52" i="22"/>
  <c r="T52" i="22"/>
  <c r="S52" i="22"/>
  <c r="AA51" i="22"/>
  <c r="Z51" i="22"/>
  <c r="Y51" i="22"/>
  <c r="X51" i="22"/>
  <c r="W51" i="22"/>
  <c r="V51" i="22"/>
  <c r="U51" i="22"/>
  <c r="T51" i="22"/>
  <c r="S51" i="22"/>
  <c r="AA50" i="22"/>
  <c r="Z50" i="22"/>
  <c r="Y50" i="22"/>
  <c r="X50" i="22"/>
  <c r="W50" i="22"/>
  <c r="V50" i="22"/>
  <c r="U50" i="22"/>
  <c r="T50" i="22"/>
  <c r="S50" i="22"/>
  <c r="AA49" i="22"/>
  <c r="Z49" i="22"/>
  <c r="Y49" i="22"/>
  <c r="X49" i="22"/>
  <c r="W49" i="22"/>
  <c r="V49" i="22"/>
  <c r="U49" i="22"/>
  <c r="T49" i="22"/>
  <c r="S49" i="22"/>
  <c r="AA48" i="22"/>
  <c r="Z48" i="22"/>
  <c r="Y48" i="22"/>
  <c r="X48" i="22"/>
  <c r="W48" i="22"/>
  <c r="V48" i="22"/>
  <c r="U48" i="22"/>
  <c r="T48" i="22"/>
  <c r="S48" i="22"/>
  <c r="AA47" i="22"/>
  <c r="Z47" i="22"/>
  <c r="Y47" i="22"/>
  <c r="X47" i="22"/>
  <c r="W47" i="22"/>
  <c r="V47" i="22"/>
  <c r="U47" i="22"/>
  <c r="T47" i="22"/>
  <c r="S47" i="22"/>
  <c r="AA46" i="22"/>
  <c r="Z46" i="22"/>
  <c r="Y46" i="22"/>
  <c r="X46" i="22"/>
  <c r="W46" i="22"/>
  <c r="V46" i="22"/>
  <c r="U46" i="22"/>
  <c r="T46" i="22"/>
  <c r="S46" i="22"/>
  <c r="AA45" i="22"/>
  <c r="Z45" i="22"/>
  <c r="Y45" i="22"/>
  <c r="X45" i="22"/>
  <c r="W45" i="22"/>
  <c r="V45" i="22"/>
  <c r="U45" i="22"/>
  <c r="T45" i="22"/>
  <c r="S45" i="22"/>
  <c r="AA43" i="22"/>
  <c r="Z43" i="22"/>
  <c r="Y43" i="22"/>
  <c r="X43" i="22"/>
  <c r="W43" i="22"/>
  <c r="V43" i="22"/>
  <c r="U43" i="22"/>
  <c r="T43" i="22"/>
  <c r="S43" i="22"/>
  <c r="AA42" i="22"/>
  <c r="Z42" i="22"/>
  <c r="Y42" i="22"/>
  <c r="X42" i="22"/>
  <c r="W42" i="22"/>
  <c r="V42" i="22"/>
  <c r="U42" i="22"/>
  <c r="T42" i="22"/>
  <c r="S42" i="22"/>
  <c r="AA41" i="22"/>
  <c r="Z41" i="22"/>
  <c r="Y41" i="22"/>
  <c r="X41" i="22"/>
  <c r="W41" i="22"/>
  <c r="V41" i="22"/>
  <c r="U41" i="22"/>
  <c r="T41" i="22"/>
  <c r="S41" i="22"/>
  <c r="AA40" i="22"/>
  <c r="Z40" i="22"/>
  <c r="Y40" i="22"/>
  <c r="X40" i="22"/>
  <c r="W40" i="22"/>
  <c r="V40" i="22"/>
  <c r="U40" i="22"/>
  <c r="T40" i="22"/>
  <c r="S40" i="22"/>
  <c r="AA39" i="22"/>
  <c r="Z39" i="22"/>
  <c r="Y39" i="22"/>
  <c r="X39" i="22"/>
  <c r="W39" i="22"/>
  <c r="V39" i="22"/>
  <c r="U39" i="22"/>
  <c r="T39" i="22"/>
  <c r="S39" i="22"/>
  <c r="AA38" i="22"/>
  <c r="Z38" i="22"/>
  <c r="Y38" i="22"/>
  <c r="X38" i="22"/>
  <c r="W38" i="22"/>
  <c r="V38" i="22"/>
  <c r="U38" i="22"/>
  <c r="T38" i="22"/>
  <c r="S38" i="22"/>
  <c r="AA37" i="22"/>
  <c r="Z37" i="22"/>
  <c r="Y37" i="22"/>
  <c r="X37" i="22"/>
  <c r="W37" i="22"/>
  <c r="V37" i="22"/>
  <c r="U37" i="22"/>
  <c r="T37" i="22"/>
  <c r="S37" i="22"/>
  <c r="AA36" i="22"/>
  <c r="Z36" i="22"/>
  <c r="Y36" i="22"/>
  <c r="X36" i="22"/>
  <c r="W36" i="22"/>
  <c r="V36" i="22"/>
  <c r="U36" i="22"/>
  <c r="T36" i="22"/>
  <c r="S36" i="22"/>
  <c r="AA35" i="22"/>
  <c r="Z35" i="22"/>
  <c r="Y35" i="22"/>
  <c r="X35" i="22"/>
  <c r="W35" i="22"/>
  <c r="V35" i="22"/>
  <c r="U35" i="22"/>
  <c r="T35" i="22"/>
  <c r="S35" i="22"/>
  <c r="AA34" i="22"/>
  <c r="Z34" i="22"/>
  <c r="Y34" i="22"/>
  <c r="X34" i="22"/>
  <c r="W34" i="22"/>
  <c r="V34" i="22"/>
  <c r="U34" i="22"/>
  <c r="T34" i="22"/>
  <c r="S34" i="22"/>
  <c r="AA33" i="22"/>
  <c r="Z33" i="22"/>
  <c r="Y33" i="22"/>
  <c r="X33" i="22"/>
  <c r="W33" i="22"/>
  <c r="V33" i="22"/>
  <c r="U33" i="22"/>
  <c r="T33" i="22"/>
  <c r="S33" i="22"/>
  <c r="AA32" i="22"/>
  <c r="Z32" i="22"/>
  <c r="Y32" i="22"/>
  <c r="X32" i="22"/>
  <c r="W32" i="22"/>
  <c r="V32" i="22"/>
  <c r="U32" i="22"/>
  <c r="T32" i="22"/>
  <c r="S32" i="22"/>
  <c r="AA31" i="22"/>
  <c r="Z31" i="22"/>
  <c r="Y31" i="22"/>
  <c r="X31" i="22"/>
  <c r="W31" i="22"/>
  <c r="V31" i="22"/>
  <c r="U31" i="22"/>
  <c r="T31" i="22"/>
  <c r="S31" i="22"/>
  <c r="AA30" i="22"/>
  <c r="Z30" i="22"/>
  <c r="Y30" i="22"/>
  <c r="X30" i="22"/>
  <c r="W30" i="22"/>
  <c r="V30" i="22"/>
  <c r="U30" i="22"/>
  <c r="T30" i="22"/>
  <c r="S30" i="22"/>
  <c r="AA29" i="22"/>
  <c r="Z29" i="22"/>
  <c r="Y29" i="22"/>
  <c r="X29" i="22"/>
  <c r="W29" i="22"/>
  <c r="V29" i="22"/>
  <c r="U29" i="22"/>
  <c r="T29" i="22"/>
  <c r="S29" i="22"/>
  <c r="AA28" i="22"/>
  <c r="Z28" i="22"/>
  <c r="Y28" i="22"/>
  <c r="X28" i="22"/>
  <c r="W28" i="22"/>
  <c r="V28" i="22"/>
  <c r="U28" i="22"/>
  <c r="T28" i="22"/>
  <c r="S28" i="22"/>
  <c r="AA27" i="22"/>
  <c r="Z27" i="22"/>
  <c r="Y27" i="22"/>
  <c r="X27" i="22"/>
  <c r="W27" i="22"/>
  <c r="V27" i="22"/>
  <c r="U27" i="22"/>
  <c r="T27" i="22"/>
  <c r="S27" i="22"/>
  <c r="AA26" i="22"/>
  <c r="Z26" i="22"/>
  <c r="Y26" i="22"/>
  <c r="X26" i="22"/>
  <c r="W26" i="22"/>
  <c r="V26" i="22"/>
  <c r="U26" i="22"/>
  <c r="T26" i="22"/>
  <c r="S26" i="22"/>
  <c r="W21" i="22"/>
  <c r="V21" i="22"/>
  <c r="U21" i="22"/>
  <c r="T21" i="22"/>
  <c r="S21" i="22"/>
  <c r="R21" i="22"/>
  <c r="W16" i="22"/>
  <c r="R16" i="22"/>
  <c r="S16" i="22" s="1"/>
  <c r="T16" i="22" s="1"/>
  <c r="U16" i="22" s="1"/>
  <c r="V16" i="22" s="1"/>
  <c r="S9" i="22"/>
  <c r="R9" i="22"/>
  <c r="S8" i="22"/>
  <c r="R8" i="22"/>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AN246" i="11"/>
  <c r="AF246" i="11"/>
  <c r="H246" i="11"/>
  <c r="AN245" i="11"/>
  <c r="X245" i="11"/>
  <c r="H245" i="11"/>
  <c r="AN244" i="11"/>
  <c r="AF244" i="11"/>
  <c r="X244" i="11"/>
  <c r="AN243" i="11"/>
  <c r="AF243" i="11"/>
  <c r="X243" i="11"/>
  <c r="AN242" i="11"/>
  <c r="AF242" i="11"/>
  <c r="X242" i="11"/>
  <c r="AN241" i="11"/>
  <c r="AF241" i="11"/>
  <c r="X241" i="11"/>
  <c r="AN240" i="11"/>
  <c r="AF240" i="11"/>
  <c r="X240" i="11"/>
  <c r="AN239" i="11"/>
  <c r="AF239" i="11"/>
  <c r="X239" i="11"/>
  <c r="AN238" i="11"/>
  <c r="AF238" i="11"/>
  <c r="X238" i="11"/>
  <c r="AN237" i="11"/>
  <c r="AF237" i="11"/>
  <c r="X237" i="11"/>
  <c r="AN236" i="11"/>
  <c r="AF236" i="11"/>
  <c r="X236" i="11"/>
  <c r="AN235" i="11"/>
  <c r="AF235" i="11"/>
  <c r="X235" i="11"/>
  <c r="AN234" i="11"/>
  <c r="AF234" i="11"/>
  <c r="X234" i="11"/>
  <c r="AN233" i="11"/>
  <c r="AF233" i="11"/>
  <c r="X233" i="11"/>
  <c r="AN232" i="11"/>
  <c r="AF232" i="11"/>
  <c r="X232" i="11"/>
  <c r="AN231" i="11"/>
  <c r="AF231" i="11"/>
  <c r="X231" i="11"/>
  <c r="AN230" i="11"/>
  <c r="AF230" i="11"/>
  <c r="X230" i="11"/>
  <c r="AN229" i="11"/>
  <c r="AF229" i="11"/>
  <c r="X229" i="11"/>
  <c r="AN228" i="11"/>
  <c r="AF228" i="11"/>
  <c r="X228" i="11"/>
  <c r="AN227" i="11"/>
  <c r="AF227" i="11"/>
  <c r="X227" i="11"/>
  <c r="AN226" i="11"/>
  <c r="AF226" i="11"/>
  <c r="X226" i="11"/>
  <c r="AN225" i="11"/>
  <c r="AF225" i="11"/>
  <c r="X225" i="11"/>
  <c r="AN224" i="11"/>
  <c r="AF224" i="11"/>
  <c r="X224" i="11"/>
  <c r="AN223" i="11"/>
  <c r="AF223" i="11"/>
  <c r="X223" i="11"/>
  <c r="BO214" i="11"/>
  <c r="BA214" i="11"/>
  <c r="AV214" i="11"/>
  <c r="AM214" i="11"/>
  <c r="X214" i="11"/>
  <c r="I214" i="11"/>
  <c r="BO213" i="11"/>
  <c r="AV213" i="11"/>
  <c r="AM213" i="11"/>
  <c r="X213" i="11"/>
  <c r="I213" i="11"/>
  <c r="BO210" i="11"/>
  <c r="BA210" i="11"/>
  <c r="AV210" i="11"/>
  <c r="AM210" i="11"/>
  <c r="X210" i="11"/>
  <c r="I210" i="11"/>
  <c r="BO209" i="11"/>
  <c r="AV209" i="11"/>
  <c r="AM209" i="11"/>
  <c r="X209" i="11"/>
  <c r="I209" i="11"/>
  <c r="BO206" i="11"/>
  <c r="BA206" i="11"/>
  <c r="AV206" i="11"/>
  <c r="AM206" i="11"/>
  <c r="X206" i="11"/>
  <c r="I206" i="11"/>
  <c r="BO205" i="11"/>
  <c r="AV205" i="11"/>
  <c r="AM205" i="11"/>
  <c r="X205" i="11"/>
  <c r="I205" i="11"/>
  <c r="BO202" i="11"/>
  <c r="BA202" i="11"/>
  <c r="AV202" i="11"/>
  <c r="AM202" i="11"/>
  <c r="X202" i="11"/>
  <c r="I202" i="11"/>
  <c r="BO201" i="11"/>
  <c r="AV201" i="11"/>
  <c r="AM201" i="11"/>
  <c r="X201" i="11"/>
  <c r="I201" i="11"/>
  <c r="BE197" i="11"/>
  <c r="AX197" i="11"/>
  <c r="AQ197" i="11"/>
  <c r="BE196" i="11"/>
  <c r="AX196" i="11"/>
  <c r="AQ196" i="11"/>
  <c r="BE194" i="11"/>
  <c r="AX194" i="11"/>
  <c r="AQ194" i="11"/>
  <c r="BE193" i="11"/>
  <c r="AX193" i="11"/>
  <c r="AQ193" i="11"/>
  <c r="AS190" i="11"/>
  <c r="T190" i="11"/>
  <c r="BF189" i="11"/>
  <c r="AS189" i="11"/>
  <c r="AD189" i="11"/>
  <c r="T189" i="11"/>
  <c r="BF188" i="11"/>
  <c r="AS188" i="11"/>
  <c r="AD188" i="11"/>
  <c r="T188" i="11"/>
  <c r="BM185" i="11"/>
  <c r="BH185" i="11"/>
  <c r="AW185" i="11"/>
  <c r="AK185" i="11"/>
  <c r="BH184" i="11"/>
  <c r="AW184" i="11"/>
  <c r="AK184" i="11"/>
  <c r="BA181" i="11"/>
  <c r="AB181" i="11"/>
  <c r="BA180" i="11"/>
  <c r="AB180" i="11"/>
  <c r="AS178" i="11"/>
  <c r="AL178" i="11"/>
  <c r="AT176" i="11"/>
  <c r="AN176" i="11"/>
  <c r="AH176" i="11"/>
  <c r="AT175" i="11"/>
  <c r="AN175" i="11"/>
  <c r="AH175" i="11"/>
  <c r="BA173" i="11"/>
  <c r="AT173" i="11"/>
  <c r="BI171" i="11"/>
  <c r="BD171" i="11"/>
  <c r="AP171" i="11"/>
  <c r="BD170" i="11"/>
  <c r="AP170" i="11"/>
  <c r="AT167" i="11"/>
  <c r="AM167" i="11"/>
  <c r="BF165" i="11"/>
  <c r="AY165" i="11"/>
  <c r="AR165" i="11"/>
  <c r="BF164" i="11"/>
  <c r="AY164" i="11"/>
  <c r="AR164" i="11"/>
  <c r="BF162" i="11"/>
  <c r="AY162" i="11"/>
  <c r="AR162" i="11"/>
  <c r="BF161" i="11"/>
  <c r="AY161" i="11"/>
  <c r="AR161" i="11"/>
  <c r="BF158" i="11"/>
  <c r="AL158" i="11"/>
  <c r="BF157" i="11"/>
  <c r="AL157" i="11"/>
  <c r="AY154" i="11"/>
  <c r="AR154" i="11"/>
  <c r="BJ151" i="11"/>
  <c r="AY151" i="11"/>
  <c r="AN151" i="11"/>
  <c r="BQ148" i="11"/>
  <c r="BL148" i="11"/>
  <c r="BG148" i="11"/>
  <c r="BB148" i="11"/>
  <c r="AQ148" i="11"/>
  <c r="AH148" i="11"/>
  <c r="AA148" i="11"/>
  <c r="V148" i="11"/>
  <c r="BQ147" i="11"/>
  <c r="BL147" i="11"/>
  <c r="BG147" i="11"/>
  <c r="BB147" i="11"/>
  <c r="AQ147" i="11"/>
  <c r="AH147" i="11"/>
  <c r="AA147" i="11"/>
  <c r="V147" i="11"/>
  <c r="BQ146" i="11"/>
  <c r="BL146" i="11"/>
  <c r="BG146" i="11"/>
  <c r="BB146" i="11"/>
  <c r="AQ146" i="11"/>
  <c r="AH146" i="11"/>
  <c r="AA146" i="11"/>
  <c r="V146" i="11"/>
  <c r="BQ145" i="11"/>
  <c r="BL145" i="11"/>
  <c r="BG145" i="11"/>
  <c r="BB145" i="11"/>
  <c r="AQ145" i="11"/>
  <c r="AH145" i="11"/>
  <c r="AA145" i="11"/>
  <c r="V145" i="11"/>
  <c r="BQ144" i="11"/>
  <c r="BL144" i="11"/>
  <c r="BG144" i="11"/>
  <c r="BB144" i="11"/>
  <c r="AQ144" i="11"/>
  <c r="AH144" i="11"/>
  <c r="AA144" i="11"/>
  <c r="V144" i="11"/>
  <c r="BQ143" i="11"/>
  <c r="BL143" i="11"/>
  <c r="BG143" i="11"/>
  <c r="BB143" i="11"/>
  <c r="AQ143" i="11"/>
  <c r="AH143" i="11"/>
  <c r="AA143" i="11"/>
  <c r="V143" i="11"/>
  <c r="BQ142" i="11"/>
  <c r="BL142" i="11"/>
  <c r="BG142" i="11"/>
  <c r="BB142" i="11"/>
  <c r="AQ142" i="11"/>
  <c r="AH142" i="11"/>
  <c r="AA142" i="11"/>
  <c r="V142" i="11"/>
  <c r="AR134" i="11"/>
  <c r="AF134" i="11"/>
  <c r="AA134" i="11"/>
  <c r="K134" i="11"/>
  <c r="BE133" i="11"/>
  <c r="AR133" i="11"/>
  <c r="AA133" i="11"/>
  <c r="K133" i="11"/>
  <c r="BA130" i="11"/>
  <c r="AW130" i="11"/>
  <c r="BA127" i="11"/>
  <c r="AW127" i="11"/>
  <c r="BA126" i="11"/>
  <c r="AW126" i="11"/>
  <c r="BA125" i="11"/>
  <c r="AW125" i="11"/>
  <c r="BC121" i="11"/>
  <c r="AV121" i="11"/>
  <c r="BC119" i="11"/>
  <c r="AV119" i="11"/>
  <c r="BH117" i="11"/>
  <c r="BB117" i="11"/>
  <c r="AW117" i="11"/>
  <c r="AK117" i="11"/>
  <c r="X117" i="11"/>
  <c r="K117" i="11"/>
  <c r="BH116" i="11"/>
  <c r="AW116" i="11"/>
  <c r="AK116" i="11"/>
  <c r="X116" i="11"/>
  <c r="K116" i="11"/>
  <c r="BH115" i="11"/>
  <c r="AW115" i="11"/>
  <c r="AK115" i="11"/>
  <c r="X115" i="11"/>
  <c r="K115" i="11"/>
  <c r="BI110" i="11"/>
  <c r="AY110" i="11"/>
  <c r="AT110" i="11"/>
  <c r="AI110" i="11"/>
  <c r="BI109" i="11"/>
  <c r="AT109" i="11"/>
  <c r="AI109" i="11"/>
  <c r="BJ107" i="11"/>
  <c r="AR107" i="11"/>
  <c r="BI105" i="11"/>
  <c r="AY105" i="11"/>
  <c r="AT105" i="11"/>
  <c r="AI105" i="11"/>
  <c r="BI104" i="11"/>
  <c r="AT104" i="11"/>
  <c r="AI104" i="11"/>
  <c r="BJ102" i="11"/>
  <c r="AR102" i="11"/>
  <c r="BJ100" i="11"/>
  <c r="AR100" i="11"/>
  <c r="AH98" i="11"/>
  <c r="AC98" i="11"/>
  <c r="X98" i="11"/>
  <c r="AH97" i="11"/>
  <c r="AC97" i="11"/>
  <c r="X97" i="11"/>
  <c r="BL95" i="11"/>
  <c r="AH95" i="11"/>
  <c r="AC95" i="11"/>
  <c r="X95" i="11"/>
  <c r="BL94" i="11"/>
  <c r="AH94" i="11"/>
  <c r="AC94" i="11"/>
  <c r="X94" i="11"/>
  <c r="BQ93" i="11"/>
  <c r="BL93" i="11"/>
  <c r="BG93" i="11"/>
  <c r="AH93" i="11"/>
  <c r="AC93" i="11"/>
  <c r="X93" i="11"/>
  <c r="BQ92" i="11"/>
  <c r="BL92" i="11"/>
  <c r="BG92" i="11"/>
  <c r="AH92" i="11"/>
  <c r="AC92" i="11"/>
  <c r="X92" i="11"/>
  <c r="BQ91" i="11"/>
  <c r="BL91" i="11"/>
  <c r="BG91" i="11"/>
  <c r="AH91" i="11"/>
  <c r="AC91" i="11"/>
  <c r="X91" i="11"/>
  <c r="BQ90" i="11"/>
  <c r="BL90" i="11"/>
  <c r="BG90" i="11"/>
  <c r="AH90" i="11"/>
  <c r="AC90" i="11"/>
  <c r="X90" i="11"/>
  <c r="BQ89" i="11"/>
  <c r="BL89" i="11"/>
  <c r="BG89" i="11"/>
  <c r="AH89" i="11"/>
  <c r="AC89" i="11"/>
  <c r="X89" i="11"/>
  <c r="BQ88" i="11"/>
  <c r="BL88" i="11"/>
  <c r="BG88" i="11"/>
  <c r="AH88" i="11"/>
  <c r="AC88" i="11"/>
  <c r="X88" i="11"/>
  <c r="BQ87" i="11"/>
  <c r="BL87" i="11"/>
  <c r="BG87" i="11"/>
  <c r="AH87" i="11"/>
  <c r="AC87" i="11"/>
  <c r="X87" i="11"/>
  <c r="BL81" i="11"/>
  <c r="BF81" i="11"/>
  <c r="BL80" i="11"/>
  <c r="BF80" i="11"/>
  <c r="BL79" i="11"/>
  <c r="BF79" i="11"/>
  <c r="AR77" i="11"/>
  <c r="BB76" i="11"/>
  <c r="AR76" i="11"/>
  <c r="AV74" i="11"/>
  <c r="AB74" i="11"/>
  <c r="BH72" i="11"/>
  <c r="AV72" i="11"/>
  <c r="AB72" i="11"/>
  <c r="AX69" i="11"/>
  <c r="AR69" i="11"/>
  <c r="BE65" i="11"/>
  <c r="AF65" i="11"/>
  <c r="AR63" i="11"/>
  <c r="AT61" i="11"/>
  <c r="AN61" i="11"/>
  <c r="BD59" i="11"/>
  <c r="AS59" i="11"/>
  <c r="AE56" i="11"/>
  <c r="BO54" i="11"/>
  <c r="BF54" i="11"/>
  <c r="AU54" i="11"/>
  <c r="AM54" i="11"/>
  <c r="BO53" i="11"/>
  <c r="BF53" i="11"/>
  <c r="AU53" i="11"/>
  <c r="AM53" i="11"/>
  <c r="AO51" i="11"/>
  <c r="AF51" i="11"/>
  <c r="AY47" i="11"/>
  <c r="AR47" i="11"/>
  <c r="AJ47" i="11"/>
  <c r="U45" i="11"/>
  <c r="BE43" i="11"/>
  <c r="AH43" i="11"/>
  <c r="BB41" i="11"/>
  <c r="T41" i="11"/>
  <c r="BB39" i="11"/>
  <c r="T39" i="11"/>
  <c r="BB37" i="11"/>
  <c r="T37" i="11"/>
  <c r="BR33" i="11"/>
  <c r="BM33" i="11"/>
  <c r="BH33" i="11"/>
  <c r="BC33" i="11"/>
  <c r="AX33" i="11"/>
  <c r="AS33" i="11"/>
  <c r="AM33" i="11"/>
  <c r="AH33" i="11"/>
  <c r="AD33" i="11"/>
  <c r="Z33" i="11"/>
  <c r="T33" i="11"/>
  <c r="O33" i="11"/>
  <c r="J33" i="11"/>
  <c r="BR32" i="11"/>
  <c r="BM32" i="11"/>
  <c r="BH32" i="11"/>
  <c r="BC32" i="11"/>
  <c r="AX32" i="11"/>
  <c r="AS32" i="11"/>
  <c r="AM32" i="11"/>
  <c r="AH32" i="11"/>
  <c r="AD32" i="11"/>
  <c r="Z32" i="11"/>
  <c r="T32" i="11"/>
  <c r="O32" i="11"/>
  <c r="J32" i="11"/>
  <c r="BR31" i="11"/>
  <c r="BM31" i="11"/>
  <c r="BH31" i="11"/>
  <c r="BC31" i="11"/>
  <c r="AX31" i="11"/>
  <c r="AS31" i="11"/>
  <c r="AM31" i="11"/>
  <c r="AH31" i="11"/>
  <c r="AD31" i="11"/>
  <c r="Z31" i="11"/>
  <c r="T31" i="11"/>
  <c r="O31" i="11"/>
  <c r="J31" i="11"/>
  <c r="BR30" i="11"/>
  <c r="BM30" i="11"/>
  <c r="BH30" i="11"/>
  <c r="BC30" i="11"/>
  <c r="AX30" i="11"/>
  <c r="AS30" i="11"/>
  <c r="AM30" i="11"/>
  <c r="AH30" i="11"/>
  <c r="AD30" i="11"/>
  <c r="Z30" i="11"/>
  <c r="T30" i="11"/>
  <c r="O30" i="11"/>
  <c r="J30" i="11"/>
  <c r="BP16" i="11"/>
  <c r="AU16" i="11"/>
  <c r="AN16" i="11"/>
  <c r="AI16" i="11"/>
  <c r="AU15" i="11"/>
  <c r="AN15" i="11"/>
  <c r="AI15" i="11"/>
  <c r="BJ11" i="11"/>
  <c r="BD11" i="11"/>
  <c r="AP11" i="11"/>
  <c r="U11" i="11"/>
  <c r="BB9" i="11"/>
  <c r="AW9" i="11"/>
  <c r="AP9" i="11"/>
  <c r="AH9" i="11"/>
  <c r="BF8" i="11"/>
  <c r="AW8" i="11"/>
  <c r="AP8" i="11"/>
  <c r="AH8" i="11"/>
  <c r="AQ2" i="11"/>
  <c r="Z2" i="11"/>
  <c r="AF98" i="35"/>
  <c r="AE98" i="35"/>
  <c r="AD98" i="35"/>
  <c r="AC98" i="35"/>
  <c r="AB98" i="35"/>
  <c r="AA98" i="35"/>
  <c r="Z98" i="35"/>
  <c r="Y98" i="35"/>
  <c r="X98" i="35"/>
  <c r="V98" i="35"/>
  <c r="U98" i="35"/>
  <c r="T98" i="35"/>
  <c r="S98" i="35"/>
  <c r="R98" i="35"/>
  <c r="Q98" i="35"/>
  <c r="P98" i="35"/>
  <c r="AF97" i="35"/>
  <c r="AE97" i="35"/>
  <c r="AD97" i="35"/>
  <c r="AC97" i="35"/>
  <c r="AB97" i="35"/>
  <c r="AA97" i="35"/>
  <c r="Z97" i="35"/>
  <c r="Y97" i="35"/>
  <c r="X97" i="35"/>
  <c r="V97" i="35"/>
  <c r="U97" i="35"/>
  <c r="T97" i="35"/>
  <c r="S97" i="35"/>
  <c r="R97" i="35"/>
  <c r="Q97" i="35"/>
  <c r="P97" i="35"/>
  <c r="AF96" i="35"/>
  <c r="AE96" i="35"/>
  <c r="AD96" i="35"/>
  <c r="AC96" i="35"/>
  <c r="AB96" i="35"/>
  <c r="AA96" i="35"/>
  <c r="Z96" i="35"/>
  <c r="Y96" i="35"/>
  <c r="X96" i="35"/>
  <c r="V96" i="35"/>
  <c r="U96" i="35"/>
  <c r="T96" i="35"/>
  <c r="S96" i="35"/>
  <c r="R96" i="35"/>
  <c r="Q96" i="35"/>
  <c r="P96" i="35"/>
  <c r="AF95" i="35"/>
  <c r="AE95" i="35"/>
  <c r="AD95" i="35"/>
  <c r="AC95" i="35"/>
  <c r="AB95" i="35"/>
  <c r="AA95" i="35"/>
  <c r="Z95" i="35"/>
  <c r="Y95" i="35"/>
  <c r="X95" i="35"/>
  <c r="V95" i="35"/>
  <c r="U95" i="35"/>
  <c r="T95" i="35"/>
  <c r="S95" i="35"/>
  <c r="R95" i="35"/>
  <c r="Q95" i="35"/>
  <c r="P95" i="35"/>
  <c r="AF94" i="35"/>
  <c r="AE94" i="35"/>
  <c r="AD94" i="35"/>
  <c r="AC94" i="35"/>
  <c r="AB94" i="35"/>
  <c r="AA94" i="35"/>
  <c r="Z94" i="35"/>
  <c r="Y94" i="35"/>
  <c r="X94" i="35"/>
  <c r="V94" i="35"/>
  <c r="U94" i="35"/>
  <c r="T94" i="35"/>
  <c r="S94" i="35"/>
  <c r="R94" i="35"/>
  <c r="Q94" i="35"/>
  <c r="P94" i="35"/>
  <c r="AF93" i="35"/>
  <c r="AE93" i="35"/>
  <c r="AD93" i="35"/>
  <c r="AC93" i="35"/>
  <c r="AB93" i="35"/>
  <c r="AA93" i="35"/>
  <c r="Z93" i="35"/>
  <c r="Y93" i="35"/>
  <c r="X93" i="35"/>
  <c r="V93" i="35"/>
  <c r="U93" i="35"/>
  <c r="T93" i="35"/>
  <c r="S93" i="35"/>
  <c r="R93" i="35"/>
  <c r="Q93" i="35"/>
  <c r="P93" i="35"/>
  <c r="AF92" i="35"/>
  <c r="AE92" i="35"/>
  <c r="AD92" i="35"/>
  <c r="AC92" i="35"/>
  <c r="AB92" i="35"/>
  <c r="AA92" i="35"/>
  <c r="Z92" i="35"/>
  <c r="Y92" i="35"/>
  <c r="X92" i="35"/>
  <c r="V92" i="35"/>
  <c r="U92" i="35"/>
  <c r="T92" i="35"/>
  <c r="S92" i="35"/>
  <c r="R92" i="35"/>
  <c r="Q92" i="35"/>
  <c r="P92" i="35"/>
  <c r="AF91" i="35"/>
  <c r="AE91" i="35"/>
  <c r="AD91" i="35"/>
  <c r="AC91" i="35"/>
  <c r="AB91" i="35"/>
  <c r="AA91" i="35"/>
  <c r="Z91" i="35"/>
  <c r="Y91" i="35"/>
  <c r="X91" i="35"/>
  <c r="V91" i="35"/>
  <c r="U91" i="35"/>
  <c r="T91" i="35"/>
  <c r="S91" i="35"/>
  <c r="R91" i="35"/>
  <c r="Q91" i="35"/>
  <c r="P91" i="35"/>
  <c r="AF90" i="35"/>
  <c r="AE90" i="35"/>
  <c r="AD90" i="35"/>
  <c r="AC90" i="35"/>
  <c r="AB90" i="35"/>
  <c r="AA90" i="35"/>
  <c r="Z90" i="35"/>
  <c r="Y90" i="35"/>
  <c r="X90" i="35"/>
  <c r="V90" i="35"/>
  <c r="U90" i="35"/>
  <c r="T90" i="35"/>
  <c r="S90" i="35"/>
  <c r="R90" i="35"/>
  <c r="Q90" i="35"/>
  <c r="P90" i="35"/>
  <c r="AF89" i="35"/>
  <c r="AE89" i="35"/>
  <c r="AD89" i="35"/>
  <c r="AC89" i="35"/>
  <c r="AB89" i="35"/>
  <c r="AA89" i="35"/>
  <c r="Z89" i="35"/>
  <c r="Y89" i="35"/>
  <c r="X89" i="35"/>
  <c r="V89" i="35"/>
  <c r="U89" i="35"/>
  <c r="T89" i="35"/>
  <c r="S89" i="35"/>
  <c r="R89" i="35"/>
  <c r="Q89" i="35"/>
  <c r="P89" i="35"/>
  <c r="AF88" i="35"/>
  <c r="AE88" i="35"/>
  <c r="AD88" i="35"/>
  <c r="AC88" i="35"/>
  <c r="AB88" i="35"/>
  <c r="AA88" i="35"/>
  <c r="Z88" i="35"/>
  <c r="Y88" i="35"/>
  <c r="X88" i="35"/>
  <c r="V88" i="35"/>
  <c r="U88" i="35"/>
  <c r="T88" i="35"/>
  <c r="S88" i="35"/>
  <c r="R88" i="35"/>
  <c r="Q88" i="35"/>
  <c r="P88" i="35"/>
  <c r="AF87" i="35"/>
  <c r="AE87" i="35"/>
  <c r="AD87" i="35"/>
  <c r="AC87" i="35"/>
  <c r="AB87" i="35"/>
  <c r="AA87" i="35"/>
  <c r="Z87" i="35"/>
  <c r="Y87" i="35"/>
  <c r="X87" i="35"/>
  <c r="V87" i="35"/>
  <c r="U87" i="35"/>
  <c r="T87" i="35"/>
  <c r="S87" i="35"/>
  <c r="R87" i="35"/>
  <c r="Q87" i="35"/>
  <c r="P87" i="35"/>
  <c r="AF86" i="35"/>
  <c r="AE86" i="35"/>
  <c r="AD86" i="35"/>
  <c r="AC86" i="35"/>
  <c r="AB86" i="35"/>
  <c r="AA86" i="35"/>
  <c r="Z86" i="35"/>
  <c r="Y86" i="35"/>
  <c r="X86" i="35"/>
  <c r="V86" i="35"/>
  <c r="U86" i="35"/>
  <c r="T86" i="35"/>
  <c r="S86" i="35"/>
  <c r="R86" i="35"/>
  <c r="Q86" i="35"/>
  <c r="P86" i="35"/>
  <c r="AF85" i="35"/>
  <c r="AE85" i="35"/>
  <c r="AD85" i="35"/>
  <c r="AC85" i="35"/>
  <c r="AB85" i="35"/>
  <c r="AA85" i="35"/>
  <c r="Z85" i="35"/>
  <c r="Y85" i="35"/>
  <c r="X85" i="35"/>
  <c r="V85" i="35"/>
  <c r="U85" i="35"/>
  <c r="T85" i="35"/>
  <c r="S85" i="35"/>
  <c r="R85" i="35"/>
  <c r="Q85" i="35"/>
  <c r="P85" i="35"/>
  <c r="AF84" i="35"/>
  <c r="AE84" i="35"/>
  <c r="AD84" i="35"/>
  <c r="AC84" i="35"/>
  <c r="AB84" i="35"/>
  <c r="AA84" i="35"/>
  <c r="Z84" i="35"/>
  <c r="Y84" i="35"/>
  <c r="X84" i="35"/>
  <c r="V84" i="35"/>
  <c r="U84" i="35"/>
  <c r="T84" i="35"/>
  <c r="S84" i="35"/>
  <c r="R84" i="35"/>
  <c r="Q84" i="35"/>
  <c r="P84" i="35"/>
  <c r="AF83" i="35"/>
  <c r="AE83" i="35"/>
  <c r="AD83" i="35"/>
  <c r="AC83" i="35"/>
  <c r="AB83" i="35"/>
  <c r="AA83" i="35"/>
  <c r="Z83" i="35"/>
  <c r="Y83" i="35"/>
  <c r="X83" i="35"/>
  <c r="V83" i="35"/>
  <c r="U83" i="35"/>
  <c r="T83" i="35"/>
  <c r="S83" i="35"/>
  <c r="R83" i="35"/>
  <c r="Q83" i="35"/>
  <c r="P83" i="35"/>
  <c r="AF82" i="35"/>
  <c r="AE82" i="35"/>
  <c r="AD82" i="35"/>
  <c r="AC82" i="35"/>
  <c r="AB82" i="35"/>
  <c r="AA82" i="35"/>
  <c r="Z82" i="35"/>
  <c r="Y82" i="35"/>
  <c r="X82" i="35"/>
  <c r="V82" i="35"/>
  <c r="U82" i="35"/>
  <c r="T82" i="35"/>
  <c r="S82" i="35"/>
  <c r="R82" i="35"/>
  <c r="Q82" i="35"/>
  <c r="P82" i="35"/>
  <c r="AF81" i="35"/>
  <c r="AE81" i="35"/>
  <c r="AD81" i="35"/>
  <c r="AC81" i="35"/>
  <c r="AB81" i="35"/>
  <c r="AA81" i="35"/>
  <c r="Z81" i="35"/>
  <c r="Y81" i="35"/>
  <c r="X81" i="35"/>
  <c r="V81" i="35"/>
  <c r="U81" i="35"/>
  <c r="T81" i="35"/>
  <c r="S81" i="35"/>
  <c r="R81" i="35"/>
  <c r="Q81" i="35"/>
  <c r="P81" i="35"/>
  <c r="AF80" i="35"/>
  <c r="AE80" i="35"/>
  <c r="AD80" i="35"/>
  <c r="AC80" i="35"/>
  <c r="AB80" i="35"/>
  <c r="AA80" i="35"/>
  <c r="Z80" i="35"/>
  <c r="Y80" i="35"/>
  <c r="X80" i="35"/>
  <c r="V80" i="35"/>
  <c r="U80" i="35"/>
  <c r="T80" i="35"/>
  <c r="S80" i="35"/>
  <c r="R80" i="35"/>
  <c r="Q80" i="35"/>
  <c r="P80" i="35"/>
  <c r="AF79" i="35"/>
  <c r="AE79" i="35"/>
  <c r="AD79" i="35"/>
  <c r="AC79" i="35"/>
  <c r="AB79" i="35"/>
  <c r="AA79" i="35"/>
  <c r="Z79" i="35"/>
  <c r="Y79" i="35"/>
  <c r="X79" i="35"/>
  <c r="V79" i="35"/>
  <c r="U79" i="35"/>
  <c r="T79" i="35"/>
  <c r="S79" i="35"/>
  <c r="R79" i="35"/>
  <c r="Q79" i="35"/>
  <c r="P79" i="35"/>
  <c r="AF78" i="35"/>
  <c r="AE78" i="35"/>
  <c r="AD78" i="35"/>
  <c r="AC78" i="35"/>
  <c r="AB78" i="35"/>
  <c r="AA78" i="35"/>
  <c r="Z78" i="35"/>
  <c r="Y78" i="35"/>
  <c r="X78" i="35"/>
  <c r="V78" i="35"/>
  <c r="U78" i="35"/>
  <c r="T78" i="35"/>
  <c r="S78" i="35"/>
  <c r="R78" i="35"/>
  <c r="Q78" i="35"/>
  <c r="P78" i="35"/>
  <c r="AF77" i="35"/>
  <c r="AE77" i="35"/>
  <c r="AD77" i="35"/>
  <c r="AC77" i="35"/>
  <c r="AB77" i="35"/>
  <c r="AA77" i="35"/>
  <c r="Z77" i="35"/>
  <c r="Y77" i="35"/>
  <c r="X77" i="35"/>
  <c r="V77" i="35"/>
  <c r="U77" i="35"/>
  <c r="T77" i="35"/>
  <c r="S77" i="35"/>
  <c r="R77" i="35"/>
  <c r="Q77" i="35"/>
  <c r="P77" i="35"/>
  <c r="AF76" i="35"/>
  <c r="AE76" i="35"/>
  <c r="AD76" i="35"/>
  <c r="AC76" i="35"/>
  <c r="AB76" i="35"/>
  <c r="AA76" i="35"/>
  <c r="Z76" i="35"/>
  <c r="Y76" i="35"/>
  <c r="X76" i="35"/>
  <c r="V76" i="35"/>
  <c r="U76" i="35"/>
  <c r="T76" i="35"/>
  <c r="S76" i="35"/>
  <c r="R76" i="35"/>
  <c r="Q76" i="35"/>
  <c r="P76" i="35"/>
  <c r="AF75" i="35"/>
  <c r="AE75" i="35"/>
  <c r="AD75" i="35"/>
  <c r="AD99" i="35" s="1"/>
  <c r="AC75" i="35"/>
  <c r="AC99" i="35" s="1"/>
  <c r="AB75" i="35"/>
  <c r="AA75" i="35"/>
  <c r="Z75" i="35"/>
  <c r="Z99" i="35" s="1"/>
  <c r="Y75" i="35"/>
  <c r="Y99" i="35" s="1"/>
  <c r="X75" i="35"/>
  <c r="V75" i="35"/>
  <c r="V99" i="35" s="1"/>
  <c r="U75" i="35"/>
  <c r="U99" i="35" s="1"/>
  <c r="T75" i="35"/>
  <c r="S75" i="35"/>
  <c r="R75" i="35"/>
  <c r="R99" i="35" s="1"/>
  <c r="Q75" i="35"/>
  <c r="Q99" i="35" s="1"/>
  <c r="P75" i="35"/>
  <c r="AF73" i="35"/>
  <c r="AE73" i="35"/>
  <c r="AD73" i="35"/>
  <c r="AC73" i="35"/>
  <c r="AB73" i="35"/>
  <c r="AA73" i="35"/>
  <c r="Z73" i="35"/>
  <c r="Y73" i="35"/>
  <c r="X73" i="35"/>
  <c r="V73" i="35"/>
  <c r="U73" i="35"/>
  <c r="T73" i="35"/>
  <c r="S73" i="35"/>
  <c r="R73" i="35"/>
  <c r="Q73" i="35"/>
  <c r="P73" i="35"/>
  <c r="AF72" i="35"/>
  <c r="AE72" i="35"/>
  <c r="AD72" i="35"/>
  <c r="AC72" i="35"/>
  <c r="AB72" i="35"/>
  <c r="AA72" i="35"/>
  <c r="Z72" i="35"/>
  <c r="Y72" i="35"/>
  <c r="X72" i="35"/>
  <c r="V72" i="35"/>
  <c r="U72" i="35"/>
  <c r="T72" i="35"/>
  <c r="S72" i="35"/>
  <c r="R72" i="35"/>
  <c r="Q72" i="35"/>
  <c r="P72" i="35"/>
  <c r="AF71" i="35"/>
  <c r="AE71" i="35"/>
  <c r="AD71" i="35"/>
  <c r="AC71" i="35"/>
  <c r="AB71" i="35"/>
  <c r="AA71" i="35"/>
  <c r="Z71" i="35"/>
  <c r="Y71" i="35"/>
  <c r="X71" i="35"/>
  <c r="V71" i="35"/>
  <c r="U71" i="35"/>
  <c r="T71" i="35"/>
  <c r="S71" i="35"/>
  <c r="R71" i="35"/>
  <c r="Q71" i="35"/>
  <c r="P71" i="35"/>
  <c r="AF70" i="35"/>
  <c r="AE70" i="35"/>
  <c r="AD70" i="35"/>
  <c r="AC70" i="35"/>
  <c r="AB70" i="35"/>
  <c r="AA70" i="35"/>
  <c r="Z70" i="35"/>
  <c r="Y70" i="35"/>
  <c r="X70" i="35"/>
  <c r="V70" i="35"/>
  <c r="U70" i="35"/>
  <c r="T70" i="35"/>
  <c r="S70" i="35"/>
  <c r="R70" i="35"/>
  <c r="Q70" i="35"/>
  <c r="P70" i="35"/>
  <c r="AF69" i="35"/>
  <c r="AE69" i="35"/>
  <c r="AD69" i="35"/>
  <c r="AC69" i="35"/>
  <c r="AB69" i="35"/>
  <c r="AA69" i="35"/>
  <c r="Z69" i="35"/>
  <c r="Y69" i="35"/>
  <c r="X69" i="35"/>
  <c r="V69" i="35"/>
  <c r="U69" i="35"/>
  <c r="T69" i="35"/>
  <c r="S69" i="35"/>
  <c r="R69" i="35"/>
  <c r="Q69" i="35"/>
  <c r="P69" i="35"/>
  <c r="AF68" i="35"/>
  <c r="AE68" i="35"/>
  <c r="AD68" i="35"/>
  <c r="AC68" i="35"/>
  <c r="AB68" i="35"/>
  <c r="AA68" i="35"/>
  <c r="Z68" i="35"/>
  <c r="Y68" i="35"/>
  <c r="X68" i="35"/>
  <c r="V68" i="35"/>
  <c r="U68" i="35"/>
  <c r="T68" i="35"/>
  <c r="S68" i="35"/>
  <c r="R68" i="35"/>
  <c r="Q68" i="35"/>
  <c r="P68" i="35"/>
  <c r="AF67" i="35"/>
  <c r="AE67" i="35"/>
  <c r="AD67" i="35"/>
  <c r="AC67" i="35"/>
  <c r="AB67" i="35"/>
  <c r="AA67" i="35"/>
  <c r="Z67" i="35"/>
  <c r="Y67" i="35"/>
  <c r="X67" i="35"/>
  <c r="V67" i="35"/>
  <c r="U67" i="35"/>
  <c r="T67" i="35"/>
  <c r="S67" i="35"/>
  <c r="R67" i="35"/>
  <c r="Q67" i="35"/>
  <c r="P67" i="35"/>
  <c r="AF66" i="35"/>
  <c r="AE66" i="35"/>
  <c r="AD66" i="35"/>
  <c r="AC66" i="35"/>
  <c r="AB66" i="35"/>
  <c r="AA66" i="35"/>
  <c r="Z66" i="35"/>
  <c r="Y66" i="35"/>
  <c r="X66" i="35"/>
  <c r="V66" i="35"/>
  <c r="U66" i="35"/>
  <c r="T66" i="35"/>
  <c r="S66" i="35"/>
  <c r="R66" i="35"/>
  <c r="Q66" i="35"/>
  <c r="P66" i="35"/>
  <c r="L66" i="35"/>
  <c r="K66" i="35"/>
  <c r="J66" i="35"/>
  <c r="I66" i="35"/>
  <c r="C66" i="35"/>
  <c r="AF65" i="35"/>
  <c r="AE65" i="35"/>
  <c r="AD65" i="35"/>
  <c r="AC65" i="35"/>
  <c r="AB65" i="35"/>
  <c r="AA65" i="35"/>
  <c r="Z65" i="35"/>
  <c r="Y65" i="35"/>
  <c r="X65" i="35"/>
  <c r="V65" i="35"/>
  <c r="U65" i="35"/>
  <c r="T65" i="35"/>
  <c r="S65" i="35"/>
  <c r="R65" i="35"/>
  <c r="Q65" i="35"/>
  <c r="P65" i="35"/>
  <c r="L65" i="35"/>
  <c r="K65" i="35"/>
  <c r="J65" i="35"/>
  <c r="I65" i="35"/>
  <c r="C65" i="35"/>
  <c r="AF64" i="35"/>
  <c r="AE64" i="35"/>
  <c r="AD64" i="35"/>
  <c r="AC64" i="35"/>
  <c r="AB64" i="35"/>
  <c r="AA64" i="35"/>
  <c r="Z64" i="35"/>
  <c r="Y64" i="35"/>
  <c r="X64" i="35"/>
  <c r="V64" i="35"/>
  <c r="U64" i="35"/>
  <c r="T64" i="35"/>
  <c r="S64" i="35"/>
  <c r="R64" i="35"/>
  <c r="Q64" i="35"/>
  <c r="P64" i="35"/>
  <c r="L64" i="35"/>
  <c r="K64" i="35"/>
  <c r="J64" i="35"/>
  <c r="I64" i="35"/>
  <c r="AF63" i="35"/>
  <c r="AE63" i="35"/>
  <c r="AD63" i="35"/>
  <c r="AC63" i="35"/>
  <c r="AB63" i="35"/>
  <c r="AA63" i="35"/>
  <c r="Z63" i="35"/>
  <c r="Y63" i="35"/>
  <c r="X63" i="35"/>
  <c r="V63" i="35"/>
  <c r="U63" i="35"/>
  <c r="T63" i="35"/>
  <c r="S63" i="35"/>
  <c r="R63" i="35"/>
  <c r="Q63" i="35"/>
  <c r="P63" i="35"/>
  <c r="L63" i="35"/>
  <c r="K63" i="35"/>
  <c r="J63" i="35"/>
  <c r="I63" i="35"/>
  <c r="AF62" i="35"/>
  <c r="AE62" i="35"/>
  <c r="AD62" i="35"/>
  <c r="AC62" i="35"/>
  <c r="AB62" i="35"/>
  <c r="AA62" i="35"/>
  <c r="Z62" i="35"/>
  <c r="Y62" i="35"/>
  <c r="X62" i="35"/>
  <c r="V62" i="35"/>
  <c r="U62" i="35"/>
  <c r="T62" i="35"/>
  <c r="S62" i="35"/>
  <c r="R62" i="35"/>
  <c r="Q62" i="35"/>
  <c r="P62" i="35"/>
  <c r="L62" i="35"/>
  <c r="K62" i="35"/>
  <c r="J62" i="35"/>
  <c r="I62" i="35"/>
  <c r="AF61" i="35"/>
  <c r="AE61" i="35"/>
  <c r="AD61" i="35"/>
  <c r="AC61" i="35"/>
  <c r="AB61" i="35"/>
  <c r="AA61" i="35"/>
  <c r="Z61" i="35"/>
  <c r="Y61" i="35"/>
  <c r="X61" i="35"/>
  <c r="V61" i="35"/>
  <c r="U61" i="35"/>
  <c r="T61" i="35"/>
  <c r="S61" i="35"/>
  <c r="R61" i="35"/>
  <c r="Q61" i="35"/>
  <c r="P61" i="35"/>
  <c r="L61" i="35"/>
  <c r="K61" i="35"/>
  <c r="J61" i="35"/>
  <c r="I61" i="35"/>
  <c r="AF60" i="35"/>
  <c r="AE60" i="35"/>
  <c r="AD60" i="35"/>
  <c r="AC60" i="35"/>
  <c r="AB60" i="35"/>
  <c r="AA60" i="35"/>
  <c r="Z60" i="35"/>
  <c r="Y60" i="35"/>
  <c r="X60" i="35"/>
  <c r="V60" i="35"/>
  <c r="U60" i="35"/>
  <c r="T60" i="35"/>
  <c r="S60" i="35"/>
  <c r="R60" i="35"/>
  <c r="Q60" i="35"/>
  <c r="P60" i="35"/>
  <c r="L60" i="35"/>
  <c r="K60" i="35"/>
  <c r="J60" i="35"/>
  <c r="I60" i="35"/>
  <c r="F60" i="35"/>
  <c r="E60" i="35"/>
  <c r="D60" i="35"/>
  <c r="C60" i="35"/>
  <c r="AF59" i="35"/>
  <c r="AE59" i="35"/>
  <c r="AD59" i="35"/>
  <c r="AC59" i="35"/>
  <c r="AB59" i="35"/>
  <c r="AA59" i="35"/>
  <c r="Z59" i="35"/>
  <c r="Y59" i="35"/>
  <c r="X59" i="35"/>
  <c r="V59" i="35"/>
  <c r="U59" i="35"/>
  <c r="T59" i="35"/>
  <c r="S59" i="35"/>
  <c r="R59" i="35"/>
  <c r="Q59" i="35"/>
  <c r="P59" i="35"/>
  <c r="L59" i="35"/>
  <c r="K59" i="35"/>
  <c r="J59" i="35"/>
  <c r="I59" i="35"/>
  <c r="F59" i="35"/>
  <c r="E59" i="35"/>
  <c r="D59" i="35"/>
  <c r="C59" i="35"/>
  <c r="AF58" i="35"/>
  <c r="AE58" i="35"/>
  <c r="AD58" i="35"/>
  <c r="AC58" i="35"/>
  <c r="AB58" i="35"/>
  <c r="AA58" i="35"/>
  <c r="Z58" i="35"/>
  <c r="Y58" i="35"/>
  <c r="X58" i="35"/>
  <c r="V58" i="35"/>
  <c r="U58" i="35"/>
  <c r="T58" i="35"/>
  <c r="S58" i="35"/>
  <c r="R58" i="35"/>
  <c r="Q58" i="35"/>
  <c r="P58" i="35"/>
  <c r="L58" i="35"/>
  <c r="K58" i="35"/>
  <c r="J58" i="35"/>
  <c r="I58" i="35"/>
  <c r="F58" i="35"/>
  <c r="E58" i="35"/>
  <c r="D58" i="35"/>
  <c r="C58" i="35"/>
  <c r="AF57" i="35"/>
  <c r="AE57" i="35"/>
  <c r="AD57" i="35"/>
  <c r="AC57" i="35"/>
  <c r="AB57" i="35"/>
  <c r="AA57" i="35"/>
  <c r="Z57" i="35"/>
  <c r="Y57" i="35"/>
  <c r="X57" i="35"/>
  <c r="V57" i="35"/>
  <c r="U57" i="35"/>
  <c r="T57" i="35"/>
  <c r="S57" i="35"/>
  <c r="R57" i="35"/>
  <c r="Q57" i="35"/>
  <c r="P57" i="35"/>
  <c r="L57" i="35"/>
  <c r="K57" i="35"/>
  <c r="J57" i="35"/>
  <c r="I57" i="35"/>
  <c r="F57" i="35"/>
  <c r="E57" i="35"/>
  <c r="D57" i="35"/>
  <c r="C57" i="35"/>
  <c r="AF56" i="35"/>
  <c r="AE56" i="35"/>
  <c r="AD56" i="35"/>
  <c r="AC56" i="35"/>
  <c r="AB56" i="35"/>
  <c r="AA56" i="35"/>
  <c r="Z56" i="35"/>
  <c r="Y56" i="35"/>
  <c r="X56" i="35"/>
  <c r="V56" i="35"/>
  <c r="U56" i="35"/>
  <c r="U74" i="35" s="1"/>
  <c r="T56" i="35"/>
  <c r="S56" i="35"/>
  <c r="R56" i="35"/>
  <c r="Q56" i="35"/>
  <c r="Q74" i="35" s="1"/>
  <c r="P56" i="35"/>
  <c r="L56" i="35"/>
  <c r="K56" i="35"/>
  <c r="J56" i="35"/>
  <c r="I56" i="35"/>
  <c r="F56" i="35"/>
  <c r="E56" i="35"/>
  <c r="D56" i="35"/>
  <c r="C56" i="35"/>
  <c r="L55" i="35"/>
  <c r="K55" i="35"/>
  <c r="J55" i="35"/>
  <c r="I55" i="35"/>
  <c r="F55" i="35"/>
  <c r="E55" i="35"/>
  <c r="D55" i="35"/>
  <c r="C55" i="35"/>
  <c r="L54" i="35"/>
  <c r="K54" i="35"/>
  <c r="J54" i="35"/>
  <c r="I54" i="35"/>
  <c r="F54" i="35"/>
  <c r="E54" i="35"/>
  <c r="D54" i="35"/>
  <c r="C54" i="35"/>
  <c r="L53" i="35"/>
  <c r="K53" i="35"/>
  <c r="J53" i="35"/>
  <c r="I53" i="35"/>
  <c r="F53" i="35"/>
  <c r="E53" i="35"/>
  <c r="D53" i="35"/>
  <c r="C53" i="35"/>
  <c r="L52" i="35"/>
  <c r="K52" i="35"/>
  <c r="J52" i="35"/>
  <c r="I52" i="35"/>
  <c r="F52" i="35"/>
  <c r="E52" i="35"/>
  <c r="D52" i="35"/>
  <c r="C52" i="35"/>
  <c r="L51" i="35"/>
  <c r="K51" i="35"/>
  <c r="J51" i="35"/>
  <c r="I51" i="35"/>
  <c r="F51" i="35"/>
  <c r="E51" i="35"/>
  <c r="D51" i="35"/>
  <c r="C51" i="35"/>
  <c r="AG50" i="35"/>
  <c r="AF50" i="35"/>
  <c r="AE50" i="35"/>
  <c r="AD50" i="35"/>
  <c r="AC50" i="35"/>
  <c r="AB50" i="35"/>
  <c r="AA50" i="35"/>
  <c r="Z50" i="35"/>
  <c r="Y50" i="35"/>
  <c r="X50" i="35"/>
  <c r="W50" i="35"/>
  <c r="V50" i="35"/>
  <c r="U50" i="35"/>
  <c r="T50" i="35"/>
  <c r="S50" i="35"/>
  <c r="R50" i="35"/>
  <c r="Q50" i="35"/>
  <c r="P50" i="35"/>
  <c r="L50" i="35"/>
  <c r="K50" i="35"/>
  <c r="J50" i="35"/>
  <c r="I50" i="35"/>
  <c r="F50" i="35"/>
  <c r="E50" i="35"/>
  <c r="D50" i="35"/>
  <c r="C50" i="35"/>
  <c r="AG49" i="35"/>
  <c r="AF49" i="35"/>
  <c r="AE49" i="35"/>
  <c r="AD49" i="35"/>
  <c r="AC49" i="35"/>
  <c r="AB49" i="35"/>
  <c r="AA49" i="35"/>
  <c r="Z49" i="35"/>
  <c r="Y49" i="35"/>
  <c r="X49" i="35"/>
  <c r="W49" i="35"/>
  <c r="V49" i="35"/>
  <c r="U49" i="35"/>
  <c r="T49" i="35"/>
  <c r="S49" i="35"/>
  <c r="R49" i="35"/>
  <c r="Q49" i="35"/>
  <c r="P49" i="35"/>
  <c r="L49" i="35"/>
  <c r="K49" i="35"/>
  <c r="J49" i="35"/>
  <c r="I49" i="35"/>
  <c r="F49" i="35"/>
  <c r="E49" i="35"/>
  <c r="D49" i="35"/>
  <c r="C49" i="35"/>
  <c r="AG48" i="35"/>
  <c r="AF48" i="35"/>
  <c r="AE48" i="35"/>
  <c r="AD48" i="35"/>
  <c r="AC48" i="35"/>
  <c r="AB48" i="35"/>
  <c r="AA48" i="35"/>
  <c r="Z48" i="35"/>
  <c r="Y48" i="35"/>
  <c r="X48" i="35"/>
  <c r="W48" i="35"/>
  <c r="V48" i="35"/>
  <c r="U48" i="35"/>
  <c r="T48" i="35"/>
  <c r="S48" i="35"/>
  <c r="R48" i="35"/>
  <c r="Q48" i="35"/>
  <c r="P48" i="35"/>
  <c r="L48" i="35"/>
  <c r="K48" i="35"/>
  <c r="J48" i="35"/>
  <c r="I48" i="35"/>
  <c r="F48" i="35"/>
  <c r="E48" i="35"/>
  <c r="D48" i="35"/>
  <c r="C48" i="35"/>
  <c r="AG47" i="35"/>
  <c r="AF47" i="35"/>
  <c r="AE47" i="35"/>
  <c r="AD47" i="35"/>
  <c r="AC47" i="35"/>
  <c r="AB47" i="35"/>
  <c r="AA47" i="35"/>
  <c r="Z47" i="35"/>
  <c r="Y47" i="35"/>
  <c r="X47" i="35"/>
  <c r="W47" i="35"/>
  <c r="V47" i="35"/>
  <c r="U47" i="35"/>
  <c r="T47" i="35"/>
  <c r="S47" i="35"/>
  <c r="R47" i="35"/>
  <c r="Q47" i="35"/>
  <c r="P47" i="35"/>
  <c r="L47" i="35"/>
  <c r="K47" i="35"/>
  <c r="J47" i="35"/>
  <c r="I47" i="35"/>
  <c r="F47" i="35"/>
  <c r="E47" i="35"/>
  <c r="D47" i="35"/>
  <c r="C47" i="35"/>
  <c r="AG46" i="35"/>
  <c r="AF46" i="35"/>
  <c r="AE46" i="35"/>
  <c r="AD46" i="35"/>
  <c r="AC46" i="35"/>
  <c r="AB46" i="35"/>
  <c r="AA46" i="35"/>
  <c r="Z46" i="35"/>
  <c r="Y46" i="35"/>
  <c r="X46" i="35"/>
  <c r="W46" i="35"/>
  <c r="V46" i="35"/>
  <c r="U46" i="35"/>
  <c r="T46" i="35"/>
  <c r="S46" i="35"/>
  <c r="R46" i="35"/>
  <c r="Q46" i="35"/>
  <c r="P46" i="35"/>
  <c r="L46" i="35"/>
  <c r="K46" i="35"/>
  <c r="J46" i="35"/>
  <c r="I46" i="35"/>
  <c r="F46" i="35"/>
  <c r="E46" i="35"/>
  <c r="D46" i="35"/>
  <c r="C46" i="35"/>
  <c r="AG45" i="35"/>
  <c r="AF45" i="35"/>
  <c r="AE45" i="35"/>
  <c r="AD45" i="35"/>
  <c r="AC45" i="35"/>
  <c r="AB45" i="35"/>
  <c r="AA45" i="35"/>
  <c r="Z45" i="35"/>
  <c r="Y45" i="35"/>
  <c r="X45" i="35"/>
  <c r="W45" i="35"/>
  <c r="V45" i="35"/>
  <c r="U45" i="35"/>
  <c r="T45" i="35"/>
  <c r="S45" i="35"/>
  <c r="R45" i="35"/>
  <c r="Q45" i="35"/>
  <c r="P45" i="35"/>
  <c r="L45" i="35"/>
  <c r="K45" i="35"/>
  <c r="J45" i="35"/>
  <c r="I45" i="35"/>
  <c r="F45" i="35"/>
  <c r="E45" i="35"/>
  <c r="D45" i="35"/>
  <c r="C45" i="35"/>
  <c r="AG44" i="35"/>
  <c r="AF44" i="35"/>
  <c r="AE44" i="35"/>
  <c r="AD44" i="35"/>
  <c r="AC44" i="35"/>
  <c r="AB44" i="35"/>
  <c r="AA44" i="35"/>
  <c r="Z44" i="35"/>
  <c r="Y44" i="35"/>
  <c r="X44" i="35"/>
  <c r="W44" i="35"/>
  <c r="V44" i="35"/>
  <c r="U44" i="35"/>
  <c r="T44" i="35"/>
  <c r="S44" i="35"/>
  <c r="R44" i="35"/>
  <c r="Q44" i="35"/>
  <c r="P44" i="35"/>
  <c r="L44" i="35"/>
  <c r="K44" i="35"/>
  <c r="J44" i="35"/>
  <c r="I44" i="35"/>
  <c r="F44" i="35"/>
  <c r="E44" i="35"/>
  <c r="D44" i="35"/>
  <c r="C44" i="35"/>
  <c r="AG43" i="35"/>
  <c r="AF43" i="35"/>
  <c r="AE43" i="35"/>
  <c r="AD43" i="35"/>
  <c r="AC43" i="35"/>
  <c r="AB43" i="35"/>
  <c r="AA43" i="35"/>
  <c r="Z43" i="35"/>
  <c r="Y43" i="35"/>
  <c r="X43" i="35"/>
  <c r="W43" i="35"/>
  <c r="V43" i="35"/>
  <c r="U43" i="35"/>
  <c r="T43" i="35"/>
  <c r="S43" i="35"/>
  <c r="R43" i="35"/>
  <c r="Q43" i="35"/>
  <c r="P43" i="35"/>
  <c r="L43" i="35"/>
  <c r="K43" i="35"/>
  <c r="J43" i="35"/>
  <c r="I43" i="35"/>
  <c r="F43" i="35"/>
  <c r="E43" i="35"/>
  <c r="E61" i="35" s="1"/>
  <c r="E65" i="35" s="1"/>
  <c r="D43" i="35"/>
  <c r="C43" i="35"/>
  <c r="AG42" i="35"/>
  <c r="AF42" i="35"/>
  <c r="AE42" i="35"/>
  <c r="AD42" i="35"/>
  <c r="AC42" i="35"/>
  <c r="AB42" i="35"/>
  <c r="AA42" i="35"/>
  <c r="Z42" i="35"/>
  <c r="Y42" i="35"/>
  <c r="X42" i="35"/>
  <c r="W42" i="35"/>
  <c r="V42" i="35"/>
  <c r="U42" i="35"/>
  <c r="T42" i="35"/>
  <c r="S42" i="35"/>
  <c r="R42" i="35"/>
  <c r="Q42" i="35"/>
  <c r="P42" i="35"/>
  <c r="AG41" i="35"/>
  <c r="AF41" i="35"/>
  <c r="AE41" i="35"/>
  <c r="AD41" i="35"/>
  <c r="AC41" i="35"/>
  <c r="AB41" i="35"/>
  <c r="AA41" i="35"/>
  <c r="Z41" i="35"/>
  <c r="Y41" i="35"/>
  <c r="X41" i="35"/>
  <c r="W41" i="35"/>
  <c r="V41" i="35"/>
  <c r="U41" i="35"/>
  <c r="T41" i="35"/>
  <c r="S41" i="35"/>
  <c r="R41" i="35"/>
  <c r="Q41" i="35"/>
  <c r="P41" i="35"/>
  <c r="AG40" i="35"/>
  <c r="AF40" i="35"/>
  <c r="AE40" i="35"/>
  <c r="AD40" i="35"/>
  <c r="AC40" i="35"/>
  <c r="AB40" i="35"/>
  <c r="AA40" i="35"/>
  <c r="Z40" i="35"/>
  <c r="Y40" i="35"/>
  <c r="X40" i="35"/>
  <c r="W40" i="35"/>
  <c r="V40" i="35"/>
  <c r="U40" i="35"/>
  <c r="T40" i="35"/>
  <c r="S40" i="35"/>
  <c r="R40" i="35"/>
  <c r="Q40" i="35"/>
  <c r="P40" i="35"/>
  <c r="AG39" i="35"/>
  <c r="AF39" i="35"/>
  <c r="AE39" i="35"/>
  <c r="AD39" i="35"/>
  <c r="AC39" i="35"/>
  <c r="AB39" i="35"/>
  <c r="AA39" i="35"/>
  <c r="Z39" i="35"/>
  <c r="Y39" i="35"/>
  <c r="X39" i="35"/>
  <c r="W39" i="35"/>
  <c r="V39" i="35"/>
  <c r="U39" i="35"/>
  <c r="T39" i="35"/>
  <c r="S39" i="35"/>
  <c r="R39" i="35"/>
  <c r="Q39" i="35"/>
  <c r="P39" i="35"/>
  <c r="AG38" i="35"/>
  <c r="AF38" i="35"/>
  <c r="AE38" i="35"/>
  <c r="AD38" i="35"/>
  <c r="AC38" i="35"/>
  <c r="AB38" i="35"/>
  <c r="AA38" i="35"/>
  <c r="Z38" i="35"/>
  <c r="Y38" i="35"/>
  <c r="X38" i="35"/>
  <c r="W38" i="35"/>
  <c r="V38" i="35"/>
  <c r="U38" i="35"/>
  <c r="T38" i="35"/>
  <c r="S38" i="35"/>
  <c r="R38" i="35"/>
  <c r="Q38" i="35"/>
  <c r="P38" i="35"/>
  <c r="K38" i="35"/>
  <c r="J38" i="35"/>
  <c r="I38" i="35"/>
  <c r="E38" i="35"/>
  <c r="D38" i="35"/>
  <c r="C38" i="35"/>
  <c r="AG37" i="35"/>
  <c r="AF37" i="35"/>
  <c r="AE37" i="35"/>
  <c r="AD37" i="35"/>
  <c r="AC37" i="35"/>
  <c r="AB37" i="35"/>
  <c r="AA37" i="35"/>
  <c r="Z37" i="35"/>
  <c r="Y37" i="35"/>
  <c r="X37" i="35"/>
  <c r="W37" i="35"/>
  <c r="V37" i="35"/>
  <c r="U37" i="35"/>
  <c r="T37" i="35"/>
  <c r="S37" i="35"/>
  <c r="R37" i="35"/>
  <c r="Q37" i="35"/>
  <c r="P37" i="35"/>
  <c r="K37" i="35"/>
  <c r="K39" i="35" s="1"/>
  <c r="J37" i="35"/>
  <c r="I37" i="35"/>
  <c r="I39" i="35" s="1"/>
  <c r="E37" i="35"/>
  <c r="D37" i="35"/>
  <c r="C37" i="35"/>
  <c r="C39" i="35" s="1"/>
  <c r="AG36" i="35"/>
  <c r="AF36" i="35"/>
  <c r="AE36" i="35"/>
  <c r="AD36" i="35"/>
  <c r="AC36" i="35"/>
  <c r="AB36" i="35"/>
  <c r="AA36" i="35"/>
  <c r="Z36" i="35"/>
  <c r="Y36" i="35"/>
  <c r="X36" i="35"/>
  <c r="W36" i="35"/>
  <c r="V36" i="35"/>
  <c r="U36" i="35"/>
  <c r="T36" i="35"/>
  <c r="S36" i="35"/>
  <c r="R36" i="35"/>
  <c r="Q36" i="35"/>
  <c r="P36" i="35"/>
  <c r="AG35" i="35"/>
  <c r="AF35" i="35"/>
  <c r="AE35" i="35"/>
  <c r="AD35" i="35"/>
  <c r="AC35" i="35"/>
  <c r="AB35" i="35"/>
  <c r="AA35" i="35"/>
  <c r="Z35" i="35"/>
  <c r="Y35" i="35"/>
  <c r="X35" i="35"/>
  <c r="W35" i="35"/>
  <c r="V35" i="35"/>
  <c r="U35" i="35"/>
  <c r="T35" i="35"/>
  <c r="S35" i="35"/>
  <c r="R35" i="35"/>
  <c r="Q35" i="35"/>
  <c r="P35" i="35"/>
  <c r="AG34" i="35"/>
  <c r="AF34" i="35"/>
  <c r="AE34" i="35"/>
  <c r="AD34" i="35"/>
  <c r="AC34" i="35"/>
  <c r="AB34" i="35"/>
  <c r="AA34" i="35"/>
  <c r="Z34" i="35"/>
  <c r="Y34" i="35"/>
  <c r="X34" i="35"/>
  <c r="W34" i="35"/>
  <c r="V34" i="35"/>
  <c r="U34" i="35"/>
  <c r="T34" i="35"/>
  <c r="S34" i="35"/>
  <c r="R34" i="35"/>
  <c r="Q34" i="35"/>
  <c r="P34" i="35"/>
  <c r="AG33" i="35"/>
  <c r="AF33" i="35"/>
  <c r="AE33" i="35"/>
  <c r="AD33" i="35"/>
  <c r="AC33" i="35"/>
  <c r="AB33" i="35"/>
  <c r="AA33" i="35"/>
  <c r="Z33" i="35"/>
  <c r="Y33" i="35"/>
  <c r="X33" i="35"/>
  <c r="W33" i="35"/>
  <c r="V33" i="35"/>
  <c r="U33" i="35"/>
  <c r="T33" i="35"/>
  <c r="S33" i="35"/>
  <c r="R33" i="35"/>
  <c r="Q33" i="35"/>
  <c r="P33" i="35"/>
  <c r="AG32" i="35"/>
  <c r="AF32" i="35"/>
  <c r="AE32" i="35"/>
  <c r="AD32" i="35"/>
  <c r="AC32" i="35"/>
  <c r="AB32" i="35"/>
  <c r="AA32" i="35"/>
  <c r="Z32" i="35"/>
  <c r="Y32" i="35"/>
  <c r="X32" i="35"/>
  <c r="W32" i="35"/>
  <c r="V32" i="35"/>
  <c r="U32" i="35"/>
  <c r="T32" i="35"/>
  <c r="S32" i="35"/>
  <c r="R32" i="35"/>
  <c r="Q32" i="35"/>
  <c r="P32" i="35"/>
  <c r="AG31" i="35"/>
  <c r="AF31" i="35"/>
  <c r="AE31" i="35"/>
  <c r="AD31" i="35"/>
  <c r="AC31" i="35"/>
  <c r="AB31" i="35"/>
  <c r="AA31" i="35"/>
  <c r="Z31" i="35"/>
  <c r="Y31" i="35"/>
  <c r="X31" i="35"/>
  <c r="W31" i="35"/>
  <c r="V31" i="35"/>
  <c r="U31" i="35"/>
  <c r="T31" i="35"/>
  <c r="S31" i="35"/>
  <c r="R31" i="35"/>
  <c r="Q31" i="35"/>
  <c r="P31" i="35"/>
  <c r="K31" i="35"/>
  <c r="J31" i="35"/>
  <c r="I31" i="35"/>
  <c r="E31" i="35"/>
  <c r="D31" i="35"/>
  <c r="C31" i="35"/>
  <c r="AG30" i="35"/>
  <c r="AF30" i="35"/>
  <c r="AE30" i="35"/>
  <c r="AD30" i="35"/>
  <c r="AC30" i="35"/>
  <c r="AB30" i="35"/>
  <c r="AA30" i="35"/>
  <c r="Z30" i="35"/>
  <c r="Y30" i="35"/>
  <c r="X30" i="35"/>
  <c r="W30" i="35"/>
  <c r="V30" i="35"/>
  <c r="U30" i="35"/>
  <c r="T30" i="35"/>
  <c r="S30" i="35"/>
  <c r="R30" i="35"/>
  <c r="Q30" i="35"/>
  <c r="P30" i="35"/>
  <c r="K30" i="35"/>
  <c r="J30" i="35"/>
  <c r="I30" i="35"/>
  <c r="E30" i="35"/>
  <c r="E32" i="35" s="1"/>
  <c r="D30" i="35"/>
  <c r="D32" i="35" s="1"/>
  <c r="C30" i="35"/>
  <c r="C32" i="35" s="1"/>
  <c r="AG29" i="35"/>
  <c r="AF29" i="35"/>
  <c r="AE29" i="35"/>
  <c r="AD29" i="35"/>
  <c r="AC29" i="35"/>
  <c r="AB29" i="35"/>
  <c r="AA29" i="35"/>
  <c r="Z29" i="35"/>
  <c r="Y29" i="35"/>
  <c r="X29" i="35"/>
  <c r="W29" i="35"/>
  <c r="V29" i="35"/>
  <c r="U29" i="35"/>
  <c r="T29" i="35"/>
  <c r="S29" i="35"/>
  <c r="R29" i="35"/>
  <c r="Q29" i="35"/>
  <c r="P29" i="35"/>
  <c r="K29" i="35"/>
  <c r="J29" i="35"/>
  <c r="I29" i="35"/>
  <c r="AG28" i="35"/>
  <c r="AF28" i="35"/>
  <c r="AE28" i="35"/>
  <c r="AD28" i="35"/>
  <c r="AC28" i="35"/>
  <c r="AB28" i="35"/>
  <c r="AA28" i="35"/>
  <c r="Z28" i="35"/>
  <c r="Y28" i="35"/>
  <c r="X28" i="35"/>
  <c r="W28" i="35"/>
  <c r="V28" i="35"/>
  <c r="U28" i="35"/>
  <c r="T28" i="35"/>
  <c r="S28" i="35"/>
  <c r="R28" i="35"/>
  <c r="Q28" i="35"/>
  <c r="P28" i="35"/>
  <c r="K28" i="35"/>
  <c r="J28" i="35"/>
  <c r="I28" i="35"/>
  <c r="AG27" i="35"/>
  <c r="AF27" i="35"/>
  <c r="AE27" i="35"/>
  <c r="AD27" i="35"/>
  <c r="AC27" i="35"/>
  <c r="AB27" i="35"/>
  <c r="AA27" i="35"/>
  <c r="Z27" i="35"/>
  <c r="Y27" i="35"/>
  <c r="X27" i="35"/>
  <c r="W27" i="35"/>
  <c r="V27" i="35"/>
  <c r="U27" i="35"/>
  <c r="T27" i="35"/>
  <c r="S27" i="35"/>
  <c r="R27" i="35"/>
  <c r="Q27" i="35"/>
  <c r="P27" i="35"/>
  <c r="K27" i="35"/>
  <c r="J27" i="35"/>
  <c r="I27" i="35"/>
  <c r="K26" i="35"/>
  <c r="J26" i="35"/>
  <c r="I26" i="35"/>
  <c r="AG25" i="35"/>
  <c r="AF25" i="35"/>
  <c r="AE25" i="35"/>
  <c r="AD25" i="35"/>
  <c r="AC25" i="35"/>
  <c r="AB25" i="35"/>
  <c r="AA25" i="35"/>
  <c r="Z25" i="35"/>
  <c r="Y25" i="35"/>
  <c r="X25" i="35"/>
  <c r="W25" i="35"/>
  <c r="V25" i="35"/>
  <c r="U25" i="35"/>
  <c r="T25" i="35"/>
  <c r="S25" i="35"/>
  <c r="R25" i="35"/>
  <c r="Q25" i="35"/>
  <c r="P25" i="35"/>
  <c r="K25" i="35"/>
  <c r="J25" i="35"/>
  <c r="I25" i="35"/>
  <c r="E25" i="35"/>
  <c r="D25" i="35"/>
  <c r="C25" i="35"/>
  <c r="AG24" i="35"/>
  <c r="AF24" i="35"/>
  <c r="AE24" i="35"/>
  <c r="AD24" i="35"/>
  <c r="AC24" i="35"/>
  <c r="AB24" i="35"/>
  <c r="AA24" i="35"/>
  <c r="Z24" i="35"/>
  <c r="Y24" i="35"/>
  <c r="X24" i="35"/>
  <c r="W24" i="35"/>
  <c r="V24" i="35"/>
  <c r="U24" i="35"/>
  <c r="T24" i="35"/>
  <c r="S24" i="35"/>
  <c r="R24" i="35"/>
  <c r="Q24" i="35"/>
  <c r="P24" i="35"/>
  <c r="K24" i="35"/>
  <c r="J24" i="35"/>
  <c r="I24" i="35"/>
  <c r="E24" i="35"/>
  <c r="D24" i="35"/>
  <c r="C24" i="35"/>
  <c r="AG23" i="35"/>
  <c r="AF23" i="35"/>
  <c r="AE23" i="35"/>
  <c r="AD23" i="35"/>
  <c r="AC23" i="35"/>
  <c r="AB23" i="35"/>
  <c r="AA23" i="35"/>
  <c r="Z23" i="35"/>
  <c r="Y23" i="35"/>
  <c r="X23" i="35"/>
  <c r="W23" i="35"/>
  <c r="V23" i="35"/>
  <c r="U23" i="35"/>
  <c r="T23" i="35"/>
  <c r="S23" i="35"/>
  <c r="R23" i="35"/>
  <c r="Q23" i="35"/>
  <c r="P23" i="35"/>
  <c r="K23" i="35"/>
  <c r="J23" i="35"/>
  <c r="I23" i="35"/>
  <c r="E23" i="35"/>
  <c r="D23" i="35"/>
  <c r="C23" i="35"/>
  <c r="AG22" i="35"/>
  <c r="AF22" i="35"/>
  <c r="AE22" i="35"/>
  <c r="AD22" i="35"/>
  <c r="AC22" i="35"/>
  <c r="AB22" i="35"/>
  <c r="AA22" i="35"/>
  <c r="Z22" i="35"/>
  <c r="Y22" i="35"/>
  <c r="X22" i="35"/>
  <c r="W22" i="35"/>
  <c r="V22" i="35"/>
  <c r="U22" i="35"/>
  <c r="T22" i="35"/>
  <c r="S22" i="35"/>
  <c r="R22" i="35"/>
  <c r="Q22" i="35"/>
  <c r="P22" i="35"/>
  <c r="K22" i="35"/>
  <c r="J22" i="35"/>
  <c r="I22" i="35"/>
  <c r="E22" i="35"/>
  <c r="D22" i="35"/>
  <c r="C22" i="35"/>
  <c r="AG21" i="35"/>
  <c r="AF21" i="35"/>
  <c r="AE21" i="35"/>
  <c r="AD21" i="35"/>
  <c r="AC21" i="35"/>
  <c r="AB21" i="35"/>
  <c r="AA21" i="35"/>
  <c r="Z21" i="35"/>
  <c r="Y21" i="35"/>
  <c r="X21" i="35"/>
  <c r="W21" i="35"/>
  <c r="V21" i="35"/>
  <c r="U21" i="35"/>
  <c r="T21" i="35"/>
  <c r="S21" i="35"/>
  <c r="R21" i="35"/>
  <c r="Q21" i="35"/>
  <c r="P21" i="35"/>
  <c r="K21" i="35"/>
  <c r="J21" i="35"/>
  <c r="I21" i="35"/>
  <c r="E21" i="35"/>
  <c r="D21" i="35"/>
  <c r="C21" i="35"/>
  <c r="AF20" i="35"/>
  <c r="AE20" i="35"/>
  <c r="AD20" i="35"/>
  <c r="AC20" i="35"/>
  <c r="AB20" i="35"/>
  <c r="AA20" i="35"/>
  <c r="Z20" i="35"/>
  <c r="Y20" i="35"/>
  <c r="W20" i="35"/>
  <c r="V20" i="35"/>
  <c r="U20" i="35"/>
  <c r="T20" i="35"/>
  <c r="S20" i="35"/>
  <c r="R20" i="35"/>
  <c r="Q20" i="35"/>
  <c r="P20" i="35"/>
  <c r="K20" i="35"/>
  <c r="J20" i="35"/>
  <c r="I20" i="35"/>
  <c r="E20" i="35"/>
  <c r="D20" i="35"/>
  <c r="C20" i="35"/>
  <c r="AG19" i="35"/>
  <c r="AF19" i="35"/>
  <c r="AE19" i="35"/>
  <c r="AD19" i="35"/>
  <c r="AC19" i="35"/>
  <c r="AB19" i="35"/>
  <c r="AA19" i="35"/>
  <c r="Z19" i="35"/>
  <c r="Y19" i="35"/>
  <c r="X19" i="35"/>
  <c r="W19" i="35"/>
  <c r="V19" i="35"/>
  <c r="U19" i="35"/>
  <c r="T19" i="35"/>
  <c r="S19" i="35"/>
  <c r="R19" i="35"/>
  <c r="Q19" i="35"/>
  <c r="P19" i="35"/>
  <c r="K19" i="35"/>
  <c r="J19" i="35"/>
  <c r="I19" i="35"/>
  <c r="E19" i="35"/>
  <c r="D19" i="35"/>
  <c r="C19" i="35"/>
  <c r="AG18" i="35"/>
  <c r="AF18" i="35"/>
  <c r="AE18" i="35"/>
  <c r="AD18" i="35"/>
  <c r="AC18" i="35"/>
  <c r="AB18" i="35"/>
  <c r="AA18" i="35"/>
  <c r="Z18" i="35"/>
  <c r="Y18" i="35"/>
  <c r="X18" i="35"/>
  <c r="W18" i="35"/>
  <c r="V18" i="35"/>
  <c r="U18" i="35"/>
  <c r="T18" i="35"/>
  <c r="S18" i="35"/>
  <c r="R18" i="35"/>
  <c r="Q18" i="35"/>
  <c r="P18" i="35"/>
  <c r="K18" i="35"/>
  <c r="J18" i="35"/>
  <c r="I18" i="35"/>
  <c r="E18" i="35"/>
  <c r="D18" i="35"/>
  <c r="C18" i="35"/>
  <c r="AG17" i="35"/>
  <c r="AF17" i="35"/>
  <c r="AE17" i="35"/>
  <c r="AD17" i="35"/>
  <c r="AC17" i="35"/>
  <c r="AB17" i="35"/>
  <c r="AA17" i="35"/>
  <c r="Z17" i="35"/>
  <c r="Y17" i="35"/>
  <c r="X17" i="35"/>
  <c r="W17" i="35"/>
  <c r="V17" i="35"/>
  <c r="U17" i="35"/>
  <c r="T17" i="35"/>
  <c r="S17" i="35"/>
  <c r="R17" i="35"/>
  <c r="Q17" i="35"/>
  <c r="P17" i="35"/>
  <c r="K17" i="35"/>
  <c r="J17" i="35"/>
  <c r="I17" i="35"/>
  <c r="E17" i="35"/>
  <c r="D17" i="35"/>
  <c r="C17" i="35"/>
  <c r="AG16" i="35"/>
  <c r="AF16" i="35"/>
  <c r="AE16" i="35"/>
  <c r="AD16" i="35"/>
  <c r="AC16" i="35"/>
  <c r="AB16" i="35"/>
  <c r="AA16" i="35"/>
  <c r="Z16" i="35"/>
  <c r="Y16" i="35"/>
  <c r="X16" i="35"/>
  <c r="W16" i="35"/>
  <c r="V16" i="35"/>
  <c r="U16" i="35"/>
  <c r="T16" i="35"/>
  <c r="S16" i="35"/>
  <c r="R16" i="35"/>
  <c r="Q16" i="35"/>
  <c r="P16" i="35"/>
  <c r="K16" i="35"/>
  <c r="J16" i="35"/>
  <c r="I16" i="35"/>
  <c r="E16" i="35"/>
  <c r="D16" i="35"/>
  <c r="C16" i="35"/>
  <c r="AG15" i="35"/>
  <c r="AF15" i="35"/>
  <c r="AE15" i="35"/>
  <c r="AD15" i="35"/>
  <c r="AC15" i="35"/>
  <c r="AB15" i="35"/>
  <c r="AA15" i="35"/>
  <c r="Z15" i="35"/>
  <c r="Y15" i="35"/>
  <c r="X15" i="35"/>
  <c r="W15" i="35"/>
  <c r="V15" i="35"/>
  <c r="U15" i="35"/>
  <c r="T15" i="35"/>
  <c r="S15" i="35"/>
  <c r="R15" i="35"/>
  <c r="Q15" i="35"/>
  <c r="P15" i="35"/>
  <c r="K15" i="35"/>
  <c r="J15" i="35"/>
  <c r="I15" i="35"/>
  <c r="E15" i="35"/>
  <c r="D15" i="35"/>
  <c r="C15" i="35"/>
  <c r="AG14" i="35"/>
  <c r="AF14" i="35"/>
  <c r="AE14" i="35"/>
  <c r="AD14" i="35"/>
  <c r="AC14" i="35"/>
  <c r="AB14" i="35"/>
  <c r="AA14" i="35"/>
  <c r="Z14" i="35"/>
  <c r="Y14" i="35"/>
  <c r="X14" i="35"/>
  <c r="W14" i="35"/>
  <c r="V14" i="35"/>
  <c r="U14" i="35"/>
  <c r="T14" i="35"/>
  <c r="S14" i="35"/>
  <c r="R14" i="35"/>
  <c r="Q14" i="35"/>
  <c r="P14" i="35"/>
  <c r="K14" i="35"/>
  <c r="J14" i="35"/>
  <c r="I14" i="35"/>
  <c r="E14" i="35"/>
  <c r="D14" i="35"/>
  <c r="C14" i="35"/>
  <c r="AG13" i="35"/>
  <c r="AF13" i="35"/>
  <c r="AE13" i="35"/>
  <c r="AD13" i="35"/>
  <c r="AC13" i="35"/>
  <c r="AB13" i="35"/>
  <c r="AA13" i="35"/>
  <c r="Z13" i="35"/>
  <c r="Y13" i="35"/>
  <c r="X13" i="35"/>
  <c r="W13" i="35"/>
  <c r="V13" i="35"/>
  <c r="U13" i="35"/>
  <c r="T13" i="35"/>
  <c r="S13" i="35"/>
  <c r="R13" i="35"/>
  <c r="Q13" i="35"/>
  <c r="P13" i="35"/>
  <c r="K13" i="35"/>
  <c r="J13" i="35"/>
  <c r="I13" i="35"/>
  <c r="E13" i="35"/>
  <c r="D13" i="35"/>
  <c r="C13" i="35"/>
  <c r="AG12" i="35"/>
  <c r="AF12" i="35"/>
  <c r="AE12" i="35"/>
  <c r="AD12" i="35"/>
  <c r="AC12" i="35"/>
  <c r="AB12" i="35"/>
  <c r="AA12" i="35"/>
  <c r="Z12" i="35"/>
  <c r="Y12" i="35"/>
  <c r="X12" i="35"/>
  <c r="W12" i="35"/>
  <c r="V12" i="35"/>
  <c r="U12" i="35"/>
  <c r="T12" i="35"/>
  <c r="S12" i="35"/>
  <c r="R12" i="35"/>
  <c r="Q12" i="35"/>
  <c r="P12" i="35"/>
  <c r="K12" i="35"/>
  <c r="J12" i="35"/>
  <c r="I12" i="35"/>
  <c r="E12" i="35"/>
  <c r="D12" i="35"/>
  <c r="C12" i="35"/>
  <c r="AG11" i="35"/>
  <c r="AF11" i="35"/>
  <c r="AE11" i="35"/>
  <c r="AD11" i="35"/>
  <c r="AC11" i="35"/>
  <c r="AB11" i="35"/>
  <c r="AA11" i="35"/>
  <c r="Z11" i="35"/>
  <c r="Y11" i="35"/>
  <c r="X11" i="35"/>
  <c r="W11" i="35"/>
  <c r="V11" i="35"/>
  <c r="U11" i="35"/>
  <c r="T11" i="35"/>
  <c r="S11" i="35"/>
  <c r="R11" i="35"/>
  <c r="Q11" i="35"/>
  <c r="P11" i="35"/>
  <c r="K11" i="35"/>
  <c r="J11" i="35"/>
  <c r="I11" i="35"/>
  <c r="E11" i="35"/>
  <c r="D11" i="35"/>
  <c r="C11" i="35"/>
  <c r="AG10" i="35"/>
  <c r="AF10" i="35"/>
  <c r="AE10" i="35"/>
  <c r="AD10" i="35"/>
  <c r="AC10" i="35"/>
  <c r="AB10" i="35"/>
  <c r="AA10" i="35"/>
  <c r="Z10" i="35"/>
  <c r="Y10" i="35"/>
  <c r="X10" i="35"/>
  <c r="W10" i="35"/>
  <c r="V10" i="35"/>
  <c r="U10" i="35"/>
  <c r="T10" i="35"/>
  <c r="S10" i="35"/>
  <c r="R10" i="35"/>
  <c r="Q10" i="35"/>
  <c r="P10" i="35"/>
  <c r="K10" i="35"/>
  <c r="J10" i="35"/>
  <c r="I10" i="35"/>
  <c r="E10" i="35"/>
  <c r="D10" i="35"/>
  <c r="C10" i="35"/>
  <c r="AG9" i="35"/>
  <c r="AF9" i="35"/>
  <c r="AE9" i="35"/>
  <c r="AD9" i="35"/>
  <c r="AC9" i="35"/>
  <c r="AB9" i="35"/>
  <c r="AA9" i="35"/>
  <c r="Z9" i="35"/>
  <c r="Y9" i="35"/>
  <c r="X9" i="35"/>
  <c r="W9" i="35"/>
  <c r="V9" i="35"/>
  <c r="U9" i="35"/>
  <c r="T9" i="35"/>
  <c r="S9" i="35"/>
  <c r="R9" i="35"/>
  <c r="Q9" i="35"/>
  <c r="P9" i="35"/>
  <c r="K9" i="35"/>
  <c r="J9" i="35"/>
  <c r="I9" i="35"/>
  <c r="E9" i="35"/>
  <c r="D9" i="35"/>
  <c r="C9" i="35"/>
  <c r="AG8" i="35"/>
  <c r="AF8" i="35"/>
  <c r="AE8" i="35"/>
  <c r="AD8" i="35"/>
  <c r="AC8" i="35"/>
  <c r="AB8" i="35"/>
  <c r="AA8" i="35"/>
  <c r="Z8" i="35"/>
  <c r="Y8" i="35"/>
  <c r="X8" i="35"/>
  <c r="W8" i="35"/>
  <c r="V8" i="35"/>
  <c r="U8" i="35"/>
  <c r="T8" i="35"/>
  <c r="S8" i="35"/>
  <c r="R8" i="35"/>
  <c r="Q8" i="35"/>
  <c r="P8" i="35"/>
  <c r="K8" i="35"/>
  <c r="J8" i="35"/>
  <c r="I8" i="35"/>
  <c r="E8" i="35"/>
  <c r="D8" i="35"/>
  <c r="C8" i="35"/>
  <c r="Z57" i="18"/>
  <c r="Y57" i="18"/>
  <c r="Z56" i="18"/>
  <c r="Y56" i="18"/>
  <c r="Z55" i="18"/>
  <c r="Y55" i="18"/>
  <c r="Z54" i="18"/>
  <c r="Y54" i="18"/>
  <c r="Z53" i="18"/>
  <c r="Y53" i="18"/>
  <c r="Z52" i="18"/>
  <c r="Y52" i="18"/>
  <c r="Z51" i="18"/>
  <c r="Y51" i="18"/>
  <c r="M51" i="18"/>
  <c r="L51" i="18"/>
  <c r="K51" i="18"/>
  <c r="J51" i="18"/>
  <c r="M50" i="18"/>
  <c r="L50" i="18"/>
  <c r="K50" i="18"/>
  <c r="J50" i="18"/>
  <c r="M49" i="18"/>
  <c r="L49" i="18"/>
  <c r="K49" i="18"/>
  <c r="J49" i="18"/>
  <c r="M48" i="18"/>
  <c r="L48" i="18"/>
  <c r="K48" i="18"/>
  <c r="J48" i="18"/>
  <c r="M47" i="18"/>
  <c r="L47" i="18"/>
  <c r="K47" i="18"/>
  <c r="J47" i="18"/>
  <c r="M46" i="18"/>
  <c r="L46" i="18"/>
  <c r="K46" i="18"/>
  <c r="J46" i="18"/>
  <c r="M45" i="18"/>
  <c r="L45" i="18"/>
  <c r="K45" i="18"/>
  <c r="J45" i="18"/>
  <c r="Z44" i="18"/>
  <c r="Z43" i="18"/>
  <c r="AA42" i="18"/>
  <c r="Z42" i="18"/>
  <c r="Y42" i="18"/>
  <c r="AA41" i="18"/>
  <c r="Z41" i="18"/>
  <c r="Y41" i="18"/>
  <c r="AA40" i="18"/>
  <c r="Z40" i="18"/>
  <c r="Y40" i="18"/>
  <c r="AF39" i="18"/>
  <c r="AA39" i="18"/>
  <c r="Z39" i="18"/>
  <c r="Y39" i="18"/>
  <c r="AA38" i="18"/>
  <c r="Z38" i="18"/>
  <c r="Y38" i="18"/>
  <c r="AH37" i="18"/>
  <c r="AF37" i="18"/>
  <c r="AA37" i="18"/>
  <c r="Z37" i="18"/>
  <c r="Y37" i="18"/>
  <c r="AA36" i="18"/>
  <c r="Z36" i="18"/>
  <c r="Y36" i="18"/>
  <c r="AA30" i="18"/>
  <c r="Z30" i="18"/>
  <c r="Y30" i="18"/>
  <c r="AA29" i="18"/>
  <c r="Z29" i="18"/>
  <c r="Y29" i="18"/>
  <c r="AA27" i="18"/>
  <c r="Z27" i="18"/>
  <c r="Y27" i="18"/>
  <c r="AA26" i="18"/>
  <c r="Z26" i="18"/>
  <c r="Y26" i="18"/>
  <c r="AA25" i="18"/>
  <c r="Z25" i="18"/>
  <c r="Y25" i="18"/>
  <c r="AA24" i="18"/>
  <c r="Z24" i="18"/>
  <c r="Y24" i="18"/>
  <c r="AA23" i="18"/>
  <c r="Z23" i="18"/>
  <c r="Y23" i="18"/>
  <c r="AA22" i="18"/>
  <c r="Z22" i="18"/>
  <c r="Y22" i="18"/>
  <c r="AA21" i="18"/>
  <c r="Z21" i="18"/>
  <c r="Y21" i="18"/>
  <c r="AA20" i="18"/>
  <c r="Z20" i="18"/>
  <c r="Y20" i="18"/>
  <c r="AA19" i="18"/>
  <c r="Z19" i="18"/>
  <c r="Y19" i="18"/>
  <c r="Y5" i="18"/>
  <c r="CB127" i="8"/>
  <c r="CA127" i="8"/>
  <c r="X20" i="35" s="1"/>
  <c r="EF125" i="8"/>
  <c r="EE125" i="8"/>
  <c r="CA1" i="11"/>
  <c r="Y32" i="23" l="1"/>
  <c r="AC32" i="23"/>
  <c r="Y57" i="23"/>
  <c r="AC57" i="23"/>
  <c r="AC58" i="23" s="1"/>
  <c r="U69" i="22"/>
  <c r="Y69" i="22"/>
  <c r="K67" i="35"/>
  <c r="F66" i="35" s="1"/>
  <c r="AC64" i="23"/>
  <c r="AC63" i="23"/>
  <c r="X24" i="27"/>
  <c r="X23" i="27"/>
  <c r="Z32" i="23"/>
  <c r="X44" i="22"/>
  <c r="V69" i="22"/>
  <c r="Z69" i="22"/>
  <c r="Z51" i="24"/>
  <c r="X32" i="23"/>
  <c r="AB32" i="23"/>
  <c r="X57" i="23"/>
  <c r="AB57" i="23"/>
  <c r="Q26" i="35"/>
  <c r="U26" i="35"/>
  <c r="S69" i="22"/>
  <c r="W69" i="22"/>
  <c r="AA69" i="22"/>
  <c r="Z57" i="23"/>
  <c r="AA74" i="35"/>
  <c r="AE74" i="35"/>
  <c r="T69" i="22"/>
  <c r="X69" i="22"/>
  <c r="AG7" i="23"/>
  <c r="Z6" i="23"/>
  <c r="W50" i="24"/>
  <c r="Y8" i="23"/>
  <c r="X8" i="22"/>
  <c r="X69" i="23"/>
  <c r="E26" i="35"/>
  <c r="P26" i="35"/>
  <c r="X26" i="35"/>
  <c r="AA57" i="23"/>
  <c r="AA58" i="23" s="1"/>
  <c r="AE6" i="23"/>
  <c r="AG6" i="23"/>
  <c r="AD7" i="23"/>
  <c r="W57" i="35"/>
  <c r="W59" i="35"/>
  <c r="W61" i="35"/>
  <c r="W63" i="35"/>
  <c r="AG65" i="35"/>
  <c r="C67" i="35"/>
  <c r="W66" i="35"/>
  <c r="W68" i="35"/>
  <c r="W70" i="35"/>
  <c r="W72" i="35"/>
  <c r="W76" i="35"/>
  <c r="W78" i="35"/>
  <c r="W80" i="35"/>
  <c r="W82" i="35"/>
  <c r="W84" i="35"/>
  <c r="W86" i="35"/>
  <c r="W88" i="35"/>
  <c r="W90" i="35"/>
  <c r="W92" i="35"/>
  <c r="W94" i="35"/>
  <c r="W96" i="35"/>
  <c r="W98" i="35"/>
  <c r="R10" i="22"/>
  <c r="AC6" i="23"/>
  <c r="W8" i="23"/>
  <c r="U25" i="24"/>
  <c r="U50" i="24"/>
  <c r="AF6" i="23"/>
  <c r="AD6" i="23"/>
  <c r="X8" i="23"/>
  <c r="V50" i="24"/>
  <c r="Z7" i="23"/>
  <c r="W69" i="23"/>
  <c r="W25" i="24"/>
  <c r="W51" i="24" s="1"/>
  <c r="Y25" i="24"/>
  <c r="Y26" i="35"/>
  <c r="AC26" i="35"/>
  <c r="C26" i="35"/>
  <c r="J32" i="35"/>
  <c r="R26" i="35"/>
  <c r="V26" i="35"/>
  <c r="Z26" i="35"/>
  <c r="AD26" i="35"/>
  <c r="I32" i="35"/>
  <c r="Q51" i="35"/>
  <c r="U51" i="35"/>
  <c r="U52" i="35" s="1"/>
  <c r="Y51" i="35"/>
  <c r="F61" i="35"/>
  <c r="F65" i="35" s="1"/>
  <c r="F67" i="35" s="1"/>
  <c r="D26" i="35"/>
  <c r="S26" i="35"/>
  <c r="W26" i="35"/>
  <c r="AA26" i="35"/>
  <c r="AE26" i="35"/>
  <c r="Y58" i="23"/>
  <c r="Z74" i="35"/>
  <c r="Z100" i="35" s="1"/>
  <c r="AD74" i="35"/>
  <c r="AD100" i="35" s="1"/>
  <c r="X25" i="24"/>
  <c r="X99" i="35"/>
  <c r="AB99" i="35"/>
  <c r="AF99" i="35"/>
  <c r="R74" i="35"/>
  <c r="R100" i="35" s="1"/>
  <c r="R101" i="35" s="1"/>
  <c r="V74" i="35"/>
  <c r="V100" i="35" s="1"/>
  <c r="V101" i="35" s="1"/>
  <c r="W65" i="35"/>
  <c r="AG66" i="35"/>
  <c r="AG67" i="35"/>
  <c r="AG69" i="35"/>
  <c r="AG71" i="35"/>
  <c r="AG73" i="35"/>
  <c r="P99" i="35"/>
  <c r="T99" i="35"/>
  <c r="AG77" i="35"/>
  <c r="AG79" i="35"/>
  <c r="AG81" i="35"/>
  <c r="AG83" i="35"/>
  <c r="AG85" i="35"/>
  <c r="AG87" i="35"/>
  <c r="AG89" i="35"/>
  <c r="AG91" i="35"/>
  <c r="AG93" i="35"/>
  <c r="AG95" i="35"/>
  <c r="AG97" i="35"/>
  <c r="AA7" i="23"/>
  <c r="AE7" i="23"/>
  <c r="V25" i="24"/>
  <c r="V51" i="24" s="1"/>
  <c r="Y50" i="24"/>
  <c r="Y51" i="24" s="1"/>
  <c r="AC51" i="35"/>
  <c r="AG51" i="35"/>
  <c r="P51" i="35"/>
  <c r="P52" i="35" s="1"/>
  <c r="T51" i="35"/>
  <c r="X51" i="35"/>
  <c r="AB51" i="35"/>
  <c r="AF51" i="35"/>
  <c r="K32" i="35"/>
  <c r="S51" i="35"/>
  <c r="W51" i="35"/>
  <c r="AA51" i="35"/>
  <c r="AE51" i="35"/>
  <c r="L67" i="35"/>
  <c r="W56" i="35"/>
  <c r="X74" i="35"/>
  <c r="AB74" i="35"/>
  <c r="AF74" i="35"/>
  <c r="W58" i="35"/>
  <c r="W60" i="35"/>
  <c r="W62" i="35"/>
  <c r="W64" i="35"/>
  <c r="W67" i="35"/>
  <c r="W69" i="35"/>
  <c r="W71" i="35"/>
  <c r="W73" i="35"/>
  <c r="Q100" i="35"/>
  <c r="Q101" i="35" s="1"/>
  <c r="U100" i="35"/>
  <c r="U101" i="35" s="1"/>
  <c r="W77" i="35"/>
  <c r="W79" i="35"/>
  <c r="W81" i="35"/>
  <c r="W83" i="35"/>
  <c r="W85" i="35"/>
  <c r="W87" i="35"/>
  <c r="W89" i="35"/>
  <c r="W91" i="35"/>
  <c r="W93" i="35"/>
  <c r="W95" i="35"/>
  <c r="W97" i="35"/>
  <c r="S44" i="22"/>
  <c r="W44" i="22"/>
  <c r="AA44" i="22"/>
  <c r="V44" i="22"/>
  <c r="V70" i="22" s="1"/>
  <c r="Z44" i="22"/>
  <c r="U44" i="22"/>
  <c r="U70" i="22" s="1"/>
  <c r="Y44" i="22"/>
  <c r="Y70" i="22" s="1"/>
  <c r="AA6" i="23"/>
  <c r="AB7" i="23"/>
  <c r="AF7" i="23"/>
  <c r="X27" i="24"/>
  <c r="T26" i="35"/>
  <c r="AB26" i="35"/>
  <c r="R51" i="35"/>
  <c r="V51" i="35"/>
  <c r="Z51" i="35"/>
  <c r="AD51" i="35"/>
  <c r="C61" i="35"/>
  <c r="I67" i="35"/>
  <c r="D66" i="35" s="1"/>
  <c r="P74" i="35"/>
  <c r="T74" i="35"/>
  <c r="AG56" i="35"/>
  <c r="AC74" i="35"/>
  <c r="AC100" i="35" s="1"/>
  <c r="AG57" i="35"/>
  <c r="AG58" i="35"/>
  <c r="AG59" i="35"/>
  <c r="AG60" i="35"/>
  <c r="AG61" i="35"/>
  <c r="AG62" i="35"/>
  <c r="AG63" i="35"/>
  <c r="AG64" i="35"/>
  <c r="AG68" i="35"/>
  <c r="AG70" i="35"/>
  <c r="AG72" i="35"/>
  <c r="AA99" i="35"/>
  <c r="AE99" i="35"/>
  <c r="AG78" i="35"/>
  <c r="AG80" i="35"/>
  <c r="AG82" i="35"/>
  <c r="AG84" i="35"/>
  <c r="AG86" i="35"/>
  <c r="AG88" i="35"/>
  <c r="AG90" i="35"/>
  <c r="AG92" i="35"/>
  <c r="AG94" i="35"/>
  <c r="AG96" i="35"/>
  <c r="AG98" i="35"/>
  <c r="T44" i="22"/>
  <c r="AB6" i="23"/>
  <c r="AB8" i="23" s="1"/>
  <c r="AC7" i="23"/>
  <c r="X50" i="24"/>
  <c r="CC127" i="8"/>
  <c r="AG20" i="35"/>
  <c r="AG26" i="35" s="1"/>
  <c r="AG52" i="35" s="1"/>
  <c r="AF26" i="35"/>
  <c r="D61" i="35"/>
  <c r="D65" i="35" s="1"/>
  <c r="D67" i="35" s="1"/>
  <c r="J67" i="35"/>
  <c r="E66" i="35" s="1"/>
  <c r="E39" i="35"/>
  <c r="J39" i="35"/>
  <c r="D39" i="35"/>
  <c r="E67" i="35"/>
  <c r="AF100" i="35"/>
  <c r="Y74" i="35"/>
  <c r="Y100" i="35" s="1"/>
  <c r="W75" i="35"/>
  <c r="AG76" i="35"/>
  <c r="S99" i="35"/>
  <c r="U8" i="22"/>
  <c r="Y8" i="22"/>
  <c r="T9" i="22"/>
  <c r="X9" i="22"/>
  <c r="S10" i="22"/>
  <c r="V8" i="22"/>
  <c r="Z8" i="22"/>
  <c r="U9" i="22"/>
  <c r="Y9" i="22"/>
  <c r="S74" i="35"/>
  <c r="AG75" i="35"/>
  <c r="W8" i="22"/>
  <c r="V9" i="22"/>
  <c r="Z9" i="22"/>
  <c r="T8" i="22"/>
  <c r="T10" i="22" s="1"/>
  <c r="W9" i="22"/>
  <c r="AE100" i="35" l="1"/>
  <c r="AF52" i="35"/>
  <c r="W70" i="22"/>
  <c r="AB9" i="23"/>
  <c r="AB10" i="23" s="1"/>
  <c r="AG8" i="23"/>
  <c r="AG9" i="23" s="1"/>
  <c r="AG10" i="23" s="1"/>
  <c r="X51" i="24"/>
  <c r="AC52" i="35"/>
  <c r="AC53" i="35" s="1"/>
  <c r="AB52" i="35"/>
  <c r="AB53" i="35" s="1"/>
  <c r="Z70" i="22"/>
  <c r="S70" i="22"/>
  <c r="X58" i="23"/>
  <c r="X70" i="22"/>
  <c r="Z58" i="23"/>
  <c r="AA52" i="35"/>
  <c r="X52" i="35"/>
  <c r="U53" i="35" s="1"/>
  <c r="X10" i="22"/>
  <c r="X11" i="22" s="1"/>
  <c r="X12" i="22" s="1"/>
  <c r="AA100" i="35"/>
  <c r="Z52" i="35"/>
  <c r="Z53" i="35" s="1"/>
  <c r="U51" i="24"/>
  <c r="AB55" i="24" s="1"/>
  <c r="T52" i="35"/>
  <c r="AB100" i="35"/>
  <c r="X100" i="35"/>
  <c r="AE8" i="23"/>
  <c r="AE9" i="23" s="1"/>
  <c r="AE10" i="23" s="1"/>
  <c r="AB58" i="23"/>
  <c r="AA8" i="23"/>
  <c r="AA9" i="23" s="1"/>
  <c r="AA10" i="23" s="1"/>
  <c r="V52" i="35"/>
  <c r="V53" i="35" s="1"/>
  <c r="Z8" i="23"/>
  <c r="Z9" i="23" s="1"/>
  <c r="Z10" i="23" s="1"/>
  <c r="T70" i="22"/>
  <c r="W52" i="35"/>
  <c r="T100" i="35"/>
  <c r="T101" i="35" s="1"/>
  <c r="R52" i="35"/>
  <c r="S100" i="35"/>
  <c r="S101" i="35" s="1"/>
  <c r="T11" i="22"/>
  <c r="T12" i="22" s="1"/>
  <c r="AA70" i="22"/>
  <c r="Y52" i="35"/>
  <c r="Y53" i="35" s="1"/>
  <c r="AC8" i="23"/>
  <c r="AC9" i="23" s="1"/>
  <c r="AC10" i="23" s="1"/>
  <c r="AF8" i="23"/>
  <c r="AF9" i="23" s="1"/>
  <c r="AF10" i="23" s="1"/>
  <c r="S52" i="35"/>
  <c r="S53" i="35" s="1"/>
  <c r="Q52" i="35"/>
  <c r="AD8" i="23"/>
  <c r="AD9" i="23" s="1"/>
  <c r="AD10" i="23" s="1"/>
  <c r="P100" i="35"/>
  <c r="P101" i="35" s="1"/>
  <c r="AD52" i="35"/>
  <c r="AD53" i="35" s="1"/>
  <c r="AG99" i="35"/>
  <c r="AG74" i="35"/>
  <c r="W74" i="35"/>
  <c r="W99" i="35"/>
  <c r="AE52" i="35"/>
  <c r="AE53" i="35" s="1"/>
  <c r="AA53" i="35"/>
  <c r="U10" i="22"/>
  <c r="U11" i="22" s="1"/>
  <c r="U12" i="22" s="1"/>
  <c r="W10" i="22"/>
  <c r="W11" i="22" s="1"/>
  <c r="W12" i="22" s="1"/>
  <c r="Z10" i="22"/>
  <c r="Z11" i="22" s="1"/>
  <c r="Z12" i="22" s="1"/>
  <c r="AF53" i="35"/>
  <c r="W53" i="35"/>
  <c r="V10" i="22"/>
  <c r="V11" i="22" s="1"/>
  <c r="V12" i="22" s="1"/>
  <c r="Y10" i="22"/>
  <c r="Y11" i="22" s="1"/>
  <c r="Y12" i="22" s="1"/>
  <c r="T53" i="35" l="1"/>
  <c r="P53" i="35"/>
  <c r="Q53" i="35"/>
  <c r="R53" i="35"/>
  <c r="W100" i="35"/>
  <c r="AG100" i="35"/>
</calcChain>
</file>

<file path=xl/sharedStrings.xml><?xml version="1.0" encoding="utf-8"?>
<sst xmlns="http://schemas.openxmlformats.org/spreadsheetml/2006/main" count="16936" uniqueCount="2040">
  <si>
    <t>A. Metadata</t>
  </si>
  <si>
    <t>Day</t>
  </si>
  <si>
    <t>Month</t>
  </si>
  <si>
    <t>Year</t>
  </si>
  <si>
    <t>REC</t>
  </si>
  <si>
    <t>A1</t>
  </si>
  <si>
    <t>A2</t>
  </si>
  <si>
    <t>A4.a</t>
  </si>
  <si>
    <t>A4.b</t>
  </si>
  <si>
    <t>A4.c</t>
  </si>
  <si>
    <t>E1</t>
  </si>
  <si>
    <t>DRC</t>
  </si>
  <si>
    <t>Enumerator from camp profiling  responsible organization</t>
  </si>
  <si>
    <t>Camp Manager</t>
  </si>
  <si>
    <t>Male</t>
  </si>
  <si>
    <t>Committee Member</t>
  </si>
  <si>
    <t>Yes</t>
  </si>
  <si>
    <t>RANIR</t>
  </si>
  <si>
    <t>CCCM Focal Point</t>
  </si>
  <si>
    <t>Camp Resident</t>
  </si>
  <si>
    <t>Female</t>
  </si>
  <si>
    <t>FBO/NGO Staff</t>
  </si>
  <si>
    <t>No</t>
  </si>
  <si>
    <t>KBC</t>
  </si>
  <si>
    <t>Other</t>
  </si>
  <si>
    <t>Religious Leader</t>
  </si>
  <si>
    <t>UNHCR</t>
  </si>
  <si>
    <t>Teacher</t>
  </si>
  <si>
    <t>KBSS/KMSS</t>
  </si>
  <si>
    <t>Doctor / Nurse / Midwife</t>
  </si>
  <si>
    <t>SHALOM</t>
  </si>
  <si>
    <t>Authority</t>
  </si>
  <si>
    <t>OTHER</t>
  </si>
  <si>
    <t>B. Geographic Data</t>
  </si>
  <si>
    <t>Township</t>
  </si>
  <si>
    <t>Village Tract/Town</t>
  </si>
  <si>
    <t>Village/Ward</t>
  </si>
  <si>
    <t>Camp Name</t>
  </si>
  <si>
    <t>POPULATION LIVING IN THE CAMP, BY AGE GROUPS:</t>
  </si>
  <si>
    <t>POPULATION LIVING IN THE CAMP, BY VULNERABILITY:</t>
  </si>
  <si>
    <t>Food</t>
  </si>
  <si>
    <t>Shelter</t>
  </si>
  <si>
    <t>WASH</t>
  </si>
  <si>
    <t>Education</t>
  </si>
  <si>
    <t>At least weekly</t>
  </si>
  <si>
    <t>At least monthly</t>
  </si>
  <si>
    <t>Less frequent than monthly</t>
  </si>
  <si>
    <t>Never updated</t>
  </si>
  <si>
    <t>Yes, in camp</t>
  </si>
  <si>
    <t>a) IDP members</t>
  </si>
  <si>
    <t>b) Non-IDP members</t>
  </si>
  <si>
    <t>c) Total members</t>
  </si>
  <si>
    <t>Urban</t>
  </si>
  <si>
    <t>Rural</t>
  </si>
  <si>
    <t>Forest/bush</t>
  </si>
  <si>
    <t>Total</t>
  </si>
  <si>
    <t>Place of origin</t>
  </si>
  <si>
    <t>Host families</t>
  </si>
  <si>
    <t>Other IDP camps</t>
  </si>
  <si>
    <t>Abroad</t>
  </si>
  <si>
    <t>Don't know</t>
  </si>
  <si>
    <t>Elected camp residents</t>
  </si>
  <si>
    <t>Appointed camp residents</t>
  </si>
  <si>
    <t>Any camp resident</t>
  </si>
  <si>
    <t xml:space="preserve">Elders </t>
  </si>
  <si>
    <t>Religious leaders</t>
  </si>
  <si>
    <t>Motorb.</t>
  </si>
  <si>
    <t>Car</t>
  </si>
  <si>
    <t>Water</t>
  </si>
  <si>
    <t>Individual</t>
  </si>
  <si>
    <t>Communal</t>
  </si>
  <si>
    <t>Mixed</t>
  </si>
  <si>
    <t>Open space (without roof/wall)</t>
  </si>
  <si>
    <t xml:space="preserve">Make-shift shelters </t>
  </si>
  <si>
    <t>Community/religious building</t>
  </si>
  <si>
    <t>Solid shelters</t>
  </si>
  <si>
    <t>0%</t>
  </si>
  <si>
    <t>&lt; 25%</t>
  </si>
  <si>
    <t>25-50%</t>
  </si>
  <si>
    <t>51-75%</t>
  </si>
  <si>
    <t>76-95%</t>
  </si>
  <si>
    <t>96-100%</t>
  </si>
  <si>
    <t>Well</t>
  </si>
  <si>
    <t>Rivers, springs, etc.</t>
  </si>
  <si>
    <t>Borehole/hand pump</t>
  </si>
  <si>
    <t>Common identified waste dump inside camp</t>
  </si>
  <si>
    <t>Identified waste dump outside camp</t>
  </si>
  <si>
    <t>Dumped everywhere inside the camp</t>
  </si>
  <si>
    <t>Is getting burnt</t>
  </si>
  <si>
    <t>Hospital</t>
  </si>
  <si>
    <t>Clinic</t>
  </si>
  <si>
    <t>Rural centre</t>
  </si>
  <si>
    <t>Rural sub-centre</t>
  </si>
  <si>
    <t>Referral centre</t>
  </si>
  <si>
    <t>Doctor(s)</t>
  </si>
  <si>
    <t>Nurse(s)</t>
  </si>
  <si>
    <t>Mid-wives</t>
  </si>
  <si>
    <t>Community worker(s)</t>
  </si>
  <si>
    <t>Vaccination</t>
  </si>
  <si>
    <t>Preventive health care</t>
  </si>
  <si>
    <t>Pre&amp;Post natal care</t>
  </si>
  <si>
    <t xml:space="preserve">Reproductive health care </t>
  </si>
  <si>
    <t xml:space="preserve">Psychosocial support services </t>
  </si>
  <si>
    <t>Don’t know</t>
  </si>
  <si>
    <t>Farming</t>
  </si>
  <si>
    <t>Fishing</t>
  </si>
  <si>
    <t>Livestock</t>
  </si>
  <si>
    <t>Manufacturing (food processing)</t>
  </si>
  <si>
    <t>Mining</t>
  </si>
  <si>
    <t>Trade (buying and selling)</t>
  </si>
  <si>
    <t>Manufacturing (non-food)</t>
  </si>
  <si>
    <t>Handicrafts</t>
  </si>
  <si>
    <t>None</t>
  </si>
  <si>
    <t>B1</t>
  </si>
  <si>
    <t>B2</t>
  </si>
  <si>
    <t>B3</t>
  </si>
  <si>
    <t>B4</t>
  </si>
  <si>
    <t>B5</t>
  </si>
  <si>
    <t>B6</t>
  </si>
  <si>
    <t>B7</t>
  </si>
  <si>
    <t>B8</t>
  </si>
  <si>
    <t>B9</t>
  </si>
  <si>
    <t>C. General Information</t>
  </si>
  <si>
    <t>AD-2000 Tharthana Compound</t>
  </si>
  <si>
    <t>Aung Thar Church</t>
  </si>
  <si>
    <t>Daw Hpum Yang Ninghtawn</t>
  </si>
  <si>
    <t>Host Families</t>
  </si>
  <si>
    <t>Htoi San Church</t>
  </si>
  <si>
    <t>Kannar Yeik Thar</t>
  </si>
  <si>
    <t>Lisu Boarding-House</t>
  </si>
  <si>
    <t>Mu-yin Baptist Church</t>
  </si>
  <si>
    <t>Nant Hlaing Church</t>
  </si>
  <si>
    <t>Phan Khar Kone</t>
  </si>
  <si>
    <t>Robert Church</t>
  </si>
  <si>
    <t>Ta Gun Taing Monastery (Shwe Kyi Na)</t>
  </si>
  <si>
    <t>Yoe Kyi Monastery</t>
  </si>
  <si>
    <t>Chipwi KBC camp</t>
  </si>
  <si>
    <t>Gant Gwin</t>
  </si>
  <si>
    <t>Hpare Hkyer - BP6</t>
  </si>
  <si>
    <t xml:space="preserve">Lan Jaw </t>
  </si>
  <si>
    <t>Lhaovao Baptist Church (LBC)</t>
  </si>
  <si>
    <t>Women's Affairs Association Building</t>
  </si>
  <si>
    <t>1 Ward, Sein Yadanar Company(Lon Khin)</t>
  </si>
  <si>
    <t>5 Ward Baptist Church(lon Khin)</t>
  </si>
  <si>
    <t>5 Ward RC Church(lon Khin)</t>
  </si>
  <si>
    <t>AG Church, Hmaw Si Sa</t>
  </si>
  <si>
    <t>AG Church, Maw Wan</t>
  </si>
  <si>
    <t>Anglican Church, Hmaw Si Sar</t>
  </si>
  <si>
    <t>Association of Christ, Nam Ma Phyit</t>
  </si>
  <si>
    <t>Away Yar Rama Monastery, Ka Day village</t>
  </si>
  <si>
    <t xml:space="preserve">Aye Mya Tharyar Church of Christ </t>
  </si>
  <si>
    <t>Baptist Church, Hmaw Si Sar(Lon Khin)</t>
  </si>
  <si>
    <t>Baptist Church, Naung Hmee VT</t>
  </si>
  <si>
    <t>Baptist Church, Sai Ra village</t>
  </si>
  <si>
    <t>Chin Church, Seik Mu</t>
  </si>
  <si>
    <t>Chin(Zomi) Baptist Church</t>
  </si>
  <si>
    <t>Dhama Rakhita, Nyein Chan Tar Yar Ward(Lon Khin)</t>
  </si>
  <si>
    <t>Ei Wan Gali Asso., Ward 1, Seik Mu</t>
  </si>
  <si>
    <t>Free Christian Asso., Ward 1, Seik Mu</t>
  </si>
  <si>
    <t>Hlaing Naung Baptist</t>
  </si>
  <si>
    <t>Hmaw Wan, Anglican</t>
  </si>
  <si>
    <t>Hmaw Wan, Baptist Christian Church</t>
  </si>
  <si>
    <t>Lisu Baptist Church, Maw Shan Vil,. Seik Mu</t>
  </si>
  <si>
    <t>Lisu Baptist Church, Maw Wan Ward</t>
  </si>
  <si>
    <t>Ma Mon Buddhist Monastery</t>
  </si>
  <si>
    <t>Mashi Kahtawng Baptist  Church</t>
  </si>
  <si>
    <t>Mashi Kahtawng Catholic Church</t>
  </si>
  <si>
    <t>Mashi Kahtawng Evangelical Church</t>
  </si>
  <si>
    <t>Mashi Kahtawng Municipal Dammar Yone</t>
  </si>
  <si>
    <t>Mashi Kahtawng Myo Oo Taw Ya Monestry</t>
  </si>
  <si>
    <t>Mashi Kahtawng Rakhine traditional group</t>
  </si>
  <si>
    <t>Mashi Kahtawng Shan Traditional Monestry</t>
  </si>
  <si>
    <t>Mashi Kahtawng Yaung Chi Oo Thi la shin Monestry</t>
  </si>
  <si>
    <t>Maw Si Zar, Thiriyardanar Sein, Damma Compound, Lone Khin</t>
  </si>
  <si>
    <t>Maw Wan, Catholic Church</t>
  </si>
  <si>
    <t>Maw Wan, Kachin Baptist Church</t>
  </si>
  <si>
    <t>Maw Wan, Kyauk Hlaing Gu Pagoda Compound</t>
  </si>
  <si>
    <t>Maw Wan, Mu-yin Baptist Church</t>
  </si>
  <si>
    <t>Maw Wan, Myo Oo Pagoda</t>
  </si>
  <si>
    <t>May Di Ka Rama Monastery(Lon Khin)</t>
  </si>
  <si>
    <t>Muring Baptist Church, Awng Ra, Wa Ra Zut VT</t>
  </si>
  <si>
    <t>Nant Ma Hpit Catholic Church</t>
  </si>
  <si>
    <t xml:space="preserve">Nga Pyaw Taw Baptist Nursery School </t>
  </si>
  <si>
    <t>Nga Pyaw Taw Roman Catholic Church</t>
  </si>
  <si>
    <t>Parami, Charity Office, MyoMa Quarter</t>
  </si>
  <si>
    <t>Rawan Baptist Church, Maw Shan Vil., Seik Mu</t>
  </si>
  <si>
    <t>Sa Baw Sarsana Parla Monastery</t>
  </si>
  <si>
    <t>Sai Nai Baptish Church, Maw Shan Vil., Seki Mu</t>
  </si>
  <si>
    <t>San Kyel, Masoe Yein Monestry</t>
  </si>
  <si>
    <t>Tar Ma Hkan Buddhist Monastery, Haung Par</t>
  </si>
  <si>
    <t>Thiri Mingalar Manizay Yone, Myoma Quarter</t>
  </si>
  <si>
    <t>Ward 2 Cahotlic Church, Seik Mu</t>
  </si>
  <si>
    <t xml:space="preserve">Ward 2 Sai Taung Baptist Church, Seik Mu </t>
  </si>
  <si>
    <t>Wrad(5) Christian Association</t>
  </si>
  <si>
    <t>Yumar Baptist Church</t>
  </si>
  <si>
    <t>Lawk Hkawng Ginwang</t>
  </si>
  <si>
    <t>La Ja</t>
  </si>
  <si>
    <t>Kone Khem Camp</t>
  </si>
  <si>
    <t>Kutkai downtown (KBC Church)</t>
  </si>
  <si>
    <t>Kutkai downtown (RC Church)</t>
  </si>
  <si>
    <t>Mine Yu Lay village</t>
  </si>
  <si>
    <t xml:space="preserve">Mungji Pa Dabang (Baptist Church)         </t>
  </si>
  <si>
    <t xml:space="preserve">Mungji Pa Dabang (RC Church)         </t>
  </si>
  <si>
    <t xml:space="preserve">Nam Hpak Ka Mare </t>
  </si>
  <si>
    <t>Zup Aung Camp</t>
  </si>
  <si>
    <t>Lung Kawk  ( Hka Hkye Zup)</t>
  </si>
  <si>
    <t>Man Wing Baptist Church</t>
  </si>
  <si>
    <t>Man Wing Catholic Church</t>
  </si>
  <si>
    <t>Man Wing Host Families</t>
  </si>
  <si>
    <t>Mansi Baptist Church</t>
  </si>
  <si>
    <t>Nam Hka Mare (west of Man Wing)</t>
  </si>
  <si>
    <t>Nam Lim Pa - Scattered IDPs in forest</t>
  </si>
  <si>
    <t>Mandung - Jinghpaw</t>
  </si>
  <si>
    <t>Howa</t>
  </si>
  <si>
    <t>Nam Hkyet</t>
  </si>
  <si>
    <t xml:space="preserve">Kyun Taw Baptist Church </t>
  </si>
  <si>
    <t>Mang Hawng Baptist Church</t>
  </si>
  <si>
    <t xml:space="preserve">Nat Gyi Kone Baptist Church </t>
  </si>
  <si>
    <t>Nant Mun</t>
  </si>
  <si>
    <t xml:space="preserve">Nawng Ing (Indawgyi) Baptist Church  </t>
  </si>
  <si>
    <t xml:space="preserve">St. Patrick Catholic Church </t>
  </si>
  <si>
    <t xml:space="preserve">Bum Tsit Pa </t>
  </si>
  <si>
    <t xml:space="preserve">Dum Bung </t>
  </si>
  <si>
    <t xml:space="preserve">Hpun Lum Yang </t>
  </si>
  <si>
    <t xml:space="preserve">Je Yang Hka </t>
  </si>
  <si>
    <t xml:space="preserve">Lana Zup Ja </t>
  </si>
  <si>
    <t xml:space="preserve">Nhkawng Pa </t>
  </si>
  <si>
    <t xml:space="preserve">Pa Kahtawng </t>
  </si>
  <si>
    <t>Loi Je Baptist Church</t>
  </si>
  <si>
    <t>Loi Je Catholic Church</t>
  </si>
  <si>
    <t>Loi Je Lisu Camp</t>
  </si>
  <si>
    <t xml:space="preserve">Mai Khat </t>
  </si>
  <si>
    <t>Man Bung Catholic compound</t>
  </si>
  <si>
    <t xml:space="preserve">Man Nawng </t>
  </si>
  <si>
    <t>Man Ting</t>
  </si>
  <si>
    <t>Mandalay Monestry</t>
  </si>
  <si>
    <t>Momauk Baptist Church</t>
  </si>
  <si>
    <t>Momauk Catholic Church (St. Patrick)</t>
  </si>
  <si>
    <t xml:space="preserve">Myo Thit </t>
  </si>
  <si>
    <t>Ni Thaw Ka Monestry</t>
  </si>
  <si>
    <t xml:space="preserve">Nyaung Na Pin </t>
  </si>
  <si>
    <t xml:space="preserve">Phar Kay/Nant Waing </t>
  </si>
  <si>
    <t xml:space="preserve">Seng Ja </t>
  </si>
  <si>
    <t xml:space="preserve">Tarli </t>
  </si>
  <si>
    <t>Hka San Camp</t>
  </si>
  <si>
    <t xml:space="preserve">Munekoe Pa (Giwang) - Hka San (Mung  Go  Pa ) </t>
  </si>
  <si>
    <t>Hpai Kawng Mare</t>
  </si>
  <si>
    <t xml:space="preserve">Mung Baw </t>
  </si>
  <si>
    <t>Du Kahtawng Qtr. 14</t>
  </si>
  <si>
    <t>Du Kahtawng Qtr. 4</t>
  </si>
  <si>
    <t>Du Kahtawng Qtr. 5</t>
  </si>
  <si>
    <t>Jan Mai Kawng Baptist Church</t>
  </si>
  <si>
    <t>Jan Mai Kawng Catholic Church</t>
  </si>
  <si>
    <t>Kyun Pin Thar Baptist Church</t>
  </si>
  <si>
    <t>Le Kone Bethlehem Church</t>
  </si>
  <si>
    <t xml:space="preserve">Le Kone Ziun Baptist Church </t>
  </si>
  <si>
    <t>Maliyang Baptist Church</t>
  </si>
  <si>
    <t>Man Hkring Baptist Church</t>
  </si>
  <si>
    <t>Maw Hpawng Hka Nan Baptist Church</t>
  </si>
  <si>
    <t>Maw Hpawng Lhaovo Baptist Church</t>
  </si>
  <si>
    <t>Myay Myint Baptist Church</t>
  </si>
  <si>
    <t>Nan Kway St. John Catholic Church</t>
  </si>
  <si>
    <t xml:space="preserve">Njang Dung Baptist Church </t>
  </si>
  <si>
    <t>Nong Pong Camp</t>
  </si>
  <si>
    <t>Pa Dauk Myaing(Pa La Na)</t>
  </si>
  <si>
    <t>Shatapru Sut Ngai Tawng</t>
  </si>
  <si>
    <t>Shatapru Thida Aye Baptist Church</t>
  </si>
  <si>
    <t>Shwe Zet Baptist Church</t>
  </si>
  <si>
    <t>Tat Kone Baptist Church</t>
  </si>
  <si>
    <t>Tat Kone COC Baptist / Tat Kone Htoi San</t>
  </si>
  <si>
    <t>Tat Kone Emanuel Church</t>
  </si>
  <si>
    <t>Tat Kone Galile Baptist Church</t>
  </si>
  <si>
    <t>Tat Kone San Pya Baptist Church</t>
  </si>
  <si>
    <t>Wun Tho Buddhist Monastery</t>
  </si>
  <si>
    <t xml:space="preserve">Mung Ding Pa </t>
  </si>
  <si>
    <t xml:space="preserve">Nam Hkam Malut Jak </t>
  </si>
  <si>
    <t>Nam Hkam - Nay Win Ni (Palawng)</t>
  </si>
  <si>
    <t>Nam Hkam (KBC Jaw Wang)</t>
  </si>
  <si>
    <t>Nam Hkam Catholic Church ( St. Thomas I)</t>
  </si>
  <si>
    <t>Nam Hkam Catholic Church ( St. Thomas II)</t>
  </si>
  <si>
    <t>Nam Hkawng</t>
  </si>
  <si>
    <t>Nam Tu</t>
  </si>
  <si>
    <t>Tote Tan Ward</t>
  </si>
  <si>
    <t>Lawk Awng Mare D. (Sinbo Area)</t>
  </si>
  <si>
    <t>Shwe Gu Baptist Church</t>
  </si>
  <si>
    <t>Shwe Gu Catholic Church</t>
  </si>
  <si>
    <t>Moke Lwe Village / Hkar Shi</t>
  </si>
  <si>
    <t>Nawng Si Paw Village / Inn Lay</t>
  </si>
  <si>
    <t>Border Post 10</t>
  </si>
  <si>
    <t>Border Post 8</t>
  </si>
  <si>
    <t xml:space="preserve">Hkat Cho </t>
  </si>
  <si>
    <t>Hkau Shau (BP 12)</t>
  </si>
  <si>
    <t>Laiza Market 3 / Laiza Gat</t>
  </si>
  <si>
    <t>Laiza Muklum Hpyen  Yen Mungshawa ni</t>
  </si>
  <si>
    <t>Mading Baptist Church</t>
  </si>
  <si>
    <t xml:space="preserve">Maga Yang </t>
  </si>
  <si>
    <t>Maina AG Church</t>
  </si>
  <si>
    <t>Maina Catholic Church (St. Joseph)</t>
  </si>
  <si>
    <t>Maina KBC (Bawng Ring)</t>
  </si>
  <si>
    <t>Maina Lawang Baptist Church</t>
  </si>
  <si>
    <t>Manau Compound</t>
  </si>
  <si>
    <t>Nawng Hee Village</t>
  </si>
  <si>
    <t>Pajau / Jan Mai</t>
  </si>
  <si>
    <t>Post 6 Camp</t>
  </si>
  <si>
    <t>Qtr. 2 Lhaovo Baptist Church</t>
  </si>
  <si>
    <t>Qtr. 2 Myoma Baptist Church</t>
  </si>
  <si>
    <t>Qtr. 3 Mu-yin  Baptist Church</t>
  </si>
  <si>
    <t>Qtr. 4 Monestry (Thargaya Thayett Taw)</t>
  </si>
  <si>
    <t>Shing Jai</t>
  </si>
  <si>
    <t>Thargaya Lisu Baptist Church</t>
  </si>
  <si>
    <t>Waingmaw AG Church</t>
  </si>
  <si>
    <t>Waingmaw Baptist Zonal Office</t>
  </si>
  <si>
    <t xml:space="preserve">Woi Chyai </t>
  </si>
  <si>
    <t>Zai Awng / Mung Ga Zup</t>
  </si>
  <si>
    <t>Khun Sint Village</t>
  </si>
  <si>
    <t>Zomee Baptist Church camp, Hmaw Wan</t>
  </si>
  <si>
    <t>D. Basic Demographic Data</t>
  </si>
  <si>
    <t>Other?</t>
  </si>
  <si>
    <t>D.27</t>
  </si>
  <si>
    <t>0 to 5 months</t>
  </si>
  <si>
    <t>6 to 23 months</t>
  </si>
  <si>
    <t>2 to 4 years</t>
  </si>
  <si>
    <t>12 to 17 years</t>
  </si>
  <si>
    <t>18 to 35 years</t>
  </si>
  <si>
    <t xml:space="preserve">36 to 59 years </t>
  </si>
  <si>
    <t>60 years and above</t>
  </si>
  <si>
    <t>Physically Disabled</t>
  </si>
  <si>
    <t>Mentally Disabled</t>
  </si>
  <si>
    <t>Chronically ill</t>
  </si>
  <si>
    <t>Unaccompanied children (&lt;18)</t>
  </si>
  <si>
    <t>Separated children (&lt;18)</t>
  </si>
  <si>
    <t>Unaccompanied elders (&gt;60)</t>
  </si>
  <si>
    <t>Single headed households</t>
  </si>
  <si>
    <t>Pregnant women</t>
  </si>
  <si>
    <t>Lactating women</t>
  </si>
  <si>
    <t>Deaths in last 6 months</t>
  </si>
  <si>
    <t>Total number of IDPs living in the camp:</t>
  </si>
  <si>
    <t xml:space="preserve">E. Camp Coordination and  Management </t>
  </si>
  <si>
    <t>Number of camp management committee members:</t>
  </si>
  <si>
    <t>Number of camp committee members who have attended the CCCM training:</t>
  </si>
  <si>
    <t xml:space="preserve">E6. </t>
  </si>
  <si>
    <t>F. Access to Services and Sectoral Needs</t>
  </si>
  <si>
    <t xml:space="preserve">F8. </t>
  </si>
  <si>
    <t xml:space="preserve">F10. </t>
  </si>
  <si>
    <t xml:space="preserve">F11. </t>
  </si>
  <si>
    <t>F14.</t>
  </si>
  <si>
    <t>Source</t>
  </si>
  <si>
    <t>F19.</t>
  </si>
  <si>
    <t xml:space="preserve">F20. </t>
  </si>
  <si>
    <t>G. Livelihoods</t>
  </si>
  <si>
    <t xml:space="preserve">G1. </t>
  </si>
  <si>
    <t>H. Gaps identified by the camp managers and residents</t>
  </si>
  <si>
    <t>H</t>
  </si>
  <si>
    <t xml:space="preserve">Basic Food                                       </t>
  </si>
  <si>
    <t xml:space="preserve">Complementary Food                                 </t>
  </si>
  <si>
    <t xml:space="preserve">Firewood / fuel                                                                      </t>
  </si>
  <si>
    <t xml:space="preserve">Individual shelter/houses             </t>
  </si>
  <si>
    <t xml:space="preserve">Communal building                      </t>
  </si>
  <si>
    <t>Partitions within shelters</t>
  </si>
  <si>
    <t xml:space="preserve">Blankets/Winter Clothing                                         </t>
  </si>
  <si>
    <t xml:space="preserve">Hygiene kits                                         </t>
  </si>
  <si>
    <t xml:space="preserve">Kitchen sets                                         </t>
  </si>
  <si>
    <t>Women NFIs (sanitary pads, underwear, etc.)</t>
  </si>
  <si>
    <t xml:space="preserve">Health facility / Clinic                                         </t>
  </si>
  <si>
    <t>Medicines</t>
  </si>
  <si>
    <t>Medical staff (doctor, nurse, etc)</t>
  </si>
  <si>
    <t>School facilities</t>
  </si>
  <si>
    <t xml:space="preserve">School materials / supplies                                         </t>
  </si>
  <si>
    <t xml:space="preserve">Transport to school                     </t>
  </si>
  <si>
    <t xml:space="preserve">Well / water tank                          </t>
  </si>
  <si>
    <t xml:space="preserve">Bathing spaces                                      </t>
  </si>
  <si>
    <t xml:space="preserve">Latrines/toilets                                      </t>
  </si>
  <si>
    <t xml:space="preserve">Access to job opportunities        </t>
  </si>
  <si>
    <t>Cash/money assistance</t>
  </si>
  <si>
    <t xml:space="preserve">Vocational training                       </t>
  </si>
  <si>
    <t>State_Division</t>
  </si>
  <si>
    <t>Kachin</t>
  </si>
  <si>
    <t>Myitkyina</t>
  </si>
  <si>
    <t>Waingmaw</t>
  </si>
  <si>
    <t>Injangyang</t>
  </si>
  <si>
    <t>Tanai</t>
  </si>
  <si>
    <t>Chipwi</t>
  </si>
  <si>
    <t>Tsawlaw</t>
  </si>
  <si>
    <t>Mohnyin</t>
  </si>
  <si>
    <t>Mogaung</t>
  </si>
  <si>
    <t>Hpakan</t>
  </si>
  <si>
    <t>Bhamo</t>
  </si>
  <si>
    <t>Shwegu</t>
  </si>
  <si>
    <t>Momauk</t>
  </si>
  <si>
    <t>Mansi</t>
  </si>
  <si>
    <t>Puta-O</t>
  </si>
  <si>
    <t>Sumprabum</t>
  </si>
  <si>
    <t>Machanbaw</t>
  </si>
  <si>
    <t>Nawngmun</t>
  </si>
  <si>
    <t>Khaunglanhpu</t>
  </si>
  <si>
    <t>Shan (North)</t>
  </si>
  <si>
    <t>Lashio</t>
  </si>
  <si>
    <t>Hseni</t>
  </si>
  <si>
    <t>Mongyai</t>
  </si>
  <si>
    <t>Tangyan</t>
  </si>
  <si>
    <t>Pangsang</t>
  </si>
  <si>
    <t>Namphan</t>
  </si>
  <si>
    <t>Pangwaun</t>
  </si>
  <si>
    <t>Mongmao</t>
  </si>
  <si>
    <t>Muse</t>
  </si>
  <si>
    <t>Namhkan</t>
  </si>
  <si>
    <t>Kutkai</t>
  </si>
  <si>
    <t>Kyaukme</t>
  </si>
  <si>
    <t>Nawnghkio</t>
  </si>
  <si>
    <t>Hsipaw</t>
  </si>
  <si>
    <t>Namtu</t>
  </si>
  <si>
    <t>Namhsan</t>
  </si>
  <si>
    <t>Mongmit</t>
  </si>
  <si>
    <t>Mabein</t>
  </si>
  <si>
    <t>Manton</t>
  </si>
  <si>
    <t>Kunlong</t>
  </si>
  <si>
    <t>Hopang</t>
  </si>
  <si>
    <t>Laukkaing</t>
  </si>
  <si>
    <t>Konkyan</t>
  </si>
  <si>
    <t>Nam Tit</t>
  </si>
  <si>
    <t>Nar Wee (Na Wi)</t>
  </si>
  <si>
    <t>Man Tun</t>
  </si>
  <si>
    <t>Kawng Min Hsang</t>
  </si>
  <si>
    <t>Hsawng Hpa (Saun Pha)</t>
  </si>
  <si>
    <t>Hkun Mar (Hkwin Ma)</t>
  </si>
  <si>
    <t>Long Htan</t>
  </si>
  <si>
    <t>Yawng Lin</t>
  </si>
  <si>
    <t>Lin Haw</t>
  </si>
  <si>
    <t>Ka Lawng Hpar</t>
  </si>
  <si>
    <t>Aik Chan (Ai' Chun)</t>
  </si>
  <si>
    <t>Yin Pang</t>
  </si>
  <si>
    <t>Man Man Hseng</t>
  </si>
  <si>
    <t>Nawng Hkit</t>
  </si>
  <si>
    <t>Nam Hkam Wu</t>
  </si>
  <si>
    <t>Nar Kawng</t>
  </si>
  <si>
    <t>Pang Hkam</t>
  </si>
  <si>
    <t>Pang Yang</t>
  </si>
  <si>
    <t>Mong Hpen</t>
  </si>
  <si>
    <t>Ho Tawng ( Ho Tao)</t>
  </si>
  <si>
    <t>Mong Pawk</t>
  </si>
  <si>
    <t>Mong Kar</t>
  </si>
  <si>
    <t>Nam Hpai</t>
  </si>
  <si>
    <t>Local Name</t>
  </si>
  <si>
    <t xml:space="preserve">Lagatyan </t>
  </si>
  <si>
    <t>Camp_TOWNSHIP_NAME</t>
  </si>
  <si>
    <t>Camp profiling responsible organization:</t>
  </si>
  <si>
    <t>Grand Total</t>
  </si>
  <si>
    <t>Shalom</t>
  </si>
  <si>
    <t>KMSS Bhamo</t>
  </si>
  <si>
    <t>Date</t>
  </si>
  <si>
    <t>Camp Management Agency</t>
  </si>
  <si>
    <t>KMSS Myitkyina</t>
  </si>
  <si>
    <t>Region</t>
  </si>
  <si>
    <t>Camp level Questionnaire</t>
  </si>
  <si>
    <r>
      <rPr>
        <b/>
        <sz val="9"/>
        <rFont val="Calibri"/>
        <family val="2"/>
      </rPr>
      <t>Introduction:</t>
    </r>
    <r>
      <rPr>
        <sz val="9"/>
        <rFont val="Calibri"/>
        <family val="2"/>
      </rPr>
      <t xml:space="preserve">
Introduce who you are.  Explain that you are collecting information for the humanitarian community about the overall situation of displaced people living in this camp. Explain that the information collected will be used to better plan for and coordinate humanitarian assistance.</t>
    </r>
  </si>
  <si>
    <t>TO BE FILLED BY INTERVIEWER.</t>
  </si>
  <si>
    <t xml:space="preserve"> (tick √ one)</t>
  </si>
  <si>
    <t>Other: ___________________</t>
  </si>
  <si>
    <t>Type of interviewer:</t>
  </si>
  <si>
    <t>Enumerator from camp profiling</t>
  </si>
  <si>
    <t xml:space="preserve"> responsible organization</t>
  </si>
  <si>
    <t>A3</t>
  </si>
  <si>
    <t>Date of interview/data collection:</t>
  </si>
  <si>
    <t>Start date:</t>
  </si>
  <si>
    <t>A4</t>
  </si>
  <si>
    <t>Total number of visits</t>
  </si>
  <si>
    <t>Finish date:</t>
  </si>
  <si>
    <t>to complete the form:</t>
  </si>
  <si>
    <t>A5</t>
  </si>
  <si>
    <t xml:space="preserve">Who are the key informants for this questionnaire? </t>
  </si>
  <si>
    <r>
      <t xml:space="preserve">Select the </t>
    </r>
    <r>
      <rPr>
        <b/>
        <i/>
        <sz val="9"/>
        <rFont val="Calibri"/>
        <family val="2"/>
      </rPr>
      <t xml:space="preserve">Camp Manager/Responsible </t>
    </r>
    <r>
      <rPr>
        <i/>
        <sz val="9"/>
        <rFont val="Calibri"/>
        <family val="2"/>
      </rPr>
      <t xml:space="preserve">as primary key informant for the interview; if some questions are not known by the camp </t>
    </r>
  </si>
  <si>
    <r>
      <t xml:space="preserve">manager, select another key informant(s) who can provide general information about the camp </t>
    </r>
    <r>
      <rPr>
        <b/>
        <i/>
        <sz val="9"/>
        <rFont val="Calibri"/>
        <family val="2"/>
      </rPr>
      <t>(e.g. leader, teacher, doctor, etc.)</t>
    </r>
    <r>
      <rPr>
        <i/>
        <sz val="9"/>
        <rFont val="Calibri"/>
        <family val="2"/>
      </rPr>
      <t xml:space="preserve"> </t>
    </r>
  </si>
  <si>
    <r>
      <t xml:space="preserve">and enter information in the below table. For the </t>
    </r>
    <r>
      <rPr>
        <b/>
        <i/>
        <sz val="9"/>
        <rFont val="Calibri"/>
        <family val="2"/>
      </rPr>
      <t xml:space="preserve">final </t>
    </r>
    <r>
      <rPr>
        <i/>
        <sz val="9"/>
        <rFont val="Calibri"/>
        <family val="2"/>
      </rPr>
      <t xml:space="preserve">section (H) select </t>
    </r>
    <r>
      <rPr>
        <b/>
        <i/>
        <sz val="9"/>
        <rFont val="Calibri"/>
        <family val="2"/>
      </rPr>
      <t xml:space="preserve">1 female camp resident (IDP) </t>
    </r>
    <r>
      <rPr>
        <i/>
        <sz val="9"/>
        <rFont val="Calibri"/>
        <family val="2"/>
      </rPr>
      <t xml:space="preserve">who can provide information </t>
    </r>
  </si>
  <si>
    <r>
      <t xml:space="preserve">about the needs of camp residents (e.g. women's representative, etc.), to be interviewed </t>
    </r>
    <r>
      <rPr>
        <b/>
        <i/>
        <sz val="9"/>
        <rFont val="Calibri"/>
        <family val="2"/>
      </rPr>
      <t>SEPARATELY</t>
    </r>
    <r>
      <rPr>
        <i/>
        <sz val="9"/>
        <rFont val="Calibri"/>
        <family val="2"/>
      </rPr>
      <t>.</t>
    </r>
  </si>
  <si>
    <t>Do NOT write down their names.  Use one line per key informant.</t>
  </si>
  <si>
    <r>
      <t xml:space="preserve">a. Informant </t>
    </r>
    <r>
      <rPr>
        <b/>
        <i/>
        <sz val="9"/>
        <rFont val="Calibri"/>
        <family val="2"/>
      </rPr>
      <t>(tick √ one per line)</t>
    </r>
  </si>
  <si>
    <t>b. Demographic data</t>
  </si>
  <si>
    <r>
      <t xml:space="preserve">c. Main position/occupation </t>
    </r>
    <r>
      <rPr>
        <b/>
        <i/>
        <sz val="9"/>
        <rFont val="Calibri"/>
        <family val="2"/>
      </rPr>
      <t>(tick √ one per line)</t>
    </r>
  </si>
  <si>
    <r>
      <t xml:space="preserve">Sex (tick </t>
    </r>
    <r>
      <rPr>
        <sz val="9"/>
        <rFont val="Arial"/>
        <family val="2"/>
      </rPr>
      <t>√</t>
    </r>
    <r>
      <rPr>
        <sz val="9"/>
        <rFont val="Calibri"/>
        <family val="2"/>
      </rPr>
      <t>)</t>
    </r>
  </si>
  <si>
    <t>Age</t>
  </si>
  <si>
    <t>(Years)</t>
  </si>
  <si>
    <t>Staff</t>
  </si>
  <si>
    <t>Leader</t>
  </si>
  <si>
    <t>DATA AVAILABLE FROM CAMP LIST SHOULD BE PRE-FILLED IN THE FORMS. THE REST SHOULD BE FILLED BY INTERVIEWER.</t>
  </si>
  <si>
    <t>State / Region</t>
  </si>
  <si>
    <t>Pcode</t>
  </si>
  <si>
    <t>GPS Coordinates (DD,DDDD)</t>
  </si>
  <si>
    <t>a) Longitude:</t>
  </si>
  <si>
    <t>b) Latitude:</t>
  </si>
  <si>
    <t>Altitude (in meters):</t>
  </si>
  <si>
    <r>
      <t xml:space="preserve">Type of location </t>
    </r>
    <r>
      <rPr>
        <i/>
        <sz val="9"/>
        <rFont val="Calibri"/>
        <family val="2"/>
      </rPr>
      <t>(complete by observation; tick √ one)</t>
    </r>
  </si>
  <si>
    <t>COLLECT THIS INFORMATION FROM CAMP MANAGER/RESPONSIBLE (DATA FROM PREVIOUS PROFILINGS SHOULD BE PRE-FILLED)</t>
  </si>
  <si>
    <t>C1</t>
  </si>
  <si>
    <t>Date of Establishment of the Camp</t>
  </si>
  <si>
    <t>C2</t>
  </si>
  <si>
    <r>
      <t xml:space="preserve">Access to the camp: </t>
    </r>
    <r>
      <rPr>
        <i/>
        <sz val="9"/>
        <rFont val="Calibri"/>
        <family val="2"/>
      </rPr>
      <t xml:space="preserve">(tick √ all that apply) </t>
    </r>
  </si>
  <si>
    <t>a) Dry season</t>
  </si>
  <si>
    <t>By foot</t>
  </si>
  <si>
    <t>By motorbike</t>
  </si>
  <si>
    <t>By car/ 4WD</t>
  </si>
  <si>
    <t>By water</t>
  </si>
  <si>
    <t>b) Rainy season</t>
  </si>
  <si>
    <t>C3</t>
  </si>
  <si>
    <r>
      <t>Name of nearest town from the camp:</t>
    </r>
    <r>
      <rPr>
        <sz val="9"/>
        <color indexed="10"/>
        <rFont val="Calibri"/>
        <family val="2"/>
      </rPr>
      <t/>
    </r>
  </si>
  <si>
    <t>Distance (in miles)</t>
  </si>
  <si>
    <t>Time (in minutes)</t>
  </si>
  <si>
    <t>C4</t>
  </si>
  <si>
    <r>
      <t>How far is the nearest town from the camp? (</t>
    </r>
    <r>
      <rPr>
        <i/>
        <sz val="9"/>
        <rFont val="Calibri"/>
        <family val="2"/>
      </rPr>
      <t>answer at least one</t>
    </r>
    <r>
      <rPr>
        <sz val="9"/>
        <rFont val="Calibri"/>
        <family val="2"/>
      </rPr>
      <t>)</t>
    </r>
  </si>
  <si>
    <t>C5</t>
  </si>
  <si>
    <t>Does the Camp have a Management / Responsible Agency?</t>
  </si>
  <si>
    <t>C6</t>
  </si>
  <si>
    <r>
      <rPr>
        <b/>
        <i/>
        <sz val="9"/>
        <rFont val="Calibri"/>
        <family val="2"/>
      </rPr>
      <t xml:space="preserve">If Yes, </t>
    </r>
    <r>
      <rPr>
        <sz val="9"/>
        <rFont val="Calibri"/>
        <family val="2"/>
      </rPr>
      <t>What is the name of Camp Management/Responsible Agency:</t>
    </r>
  </si>
  <si>
    <t>C7</t>
  </si>
  <si>
    <t>Camp manager/responsible person:</t>
  </si>
  <si>
    <t>Name:</t>
  </si>
  <si>
    <t>Phone:</t>
  </si>
  <si>
    <t>COLLECT THIS INFORMATION FROM CAMP MANAGER/RESPONSIBLE</t>
  </si>
  <si>
    <t>D1</t>
  </si>
  <si>
    <t xml:space="preserve">Is there a registration book/list of residents available in the camp? </t>
  </si>
  <si>
    <t>If YES, ask the following questions (D2 to D4); if NOT go to question D5</t>
  </si>
  <si>
    <t>D2</t>
  </si>
  <si>
    <t>How frequently is the registration</t>
  </si>
  <si>
    <t xml:space="preserve">With each population change </t>
  </si>
  <si>
    <r>
      <rPr>
        <sz val="9"/>
        <rFont val="Calibri"/>
        <family val="2"/>
      </rPr>
      <t>book/list updated?:</t>
    </r>
    <r>
      <rPr>
        <i/>
        <sz val="9"/>
        <rFont val="Calibri"/>
        <family val="2"/>
      </rPr>
      <t xml:space="preserve"> (tick √ one)</t>
    </r>
  </si>
  <si>
    <t xml:space="preserve"> (arrival, departure, death or birth)</t>
  </si>
  <si>
    <t>D3</t>
  </si>
  <si>
    <t>Is there an electronic copy of the registration information available?</t>
  </si>
  <si>
    <t xml:space="preserve">Yes, in camp management </t>
  </si>
  <si>
    <t>/responsible agency</t>
  </si>
  <si>
    <t>D4</t>
  </si>
  <si>
    <t xml:space="preserve">Is the following information systematically collected in </t>
  </si>
  <si>
    <t>a) Date of birth</t>
  </si>
  <si>
    <t>the registration book/list:</t>
  </si>
  <si>
    <t>b) Age (in years)</t>
  </si>
  <si>
    <t>c) Date of entry into camp</t>
  </si>
  <si>
    <t>IF AVAILABLE, COLLECT THE FOLLOWING INFORMATION FROM THE REGISTRATION BOOK/LIST</t>
  </si>
  <si>
    <t>Completed months or years</t>
  </si>
  <si>
    <t>Type of Vulnerability</t>
  </si>
  <si>
    <t>D5</t>
  </si>
  <si>
    <t>D14</t>
  </si>
  <si>
    <t>D6</t>
  </si>
  <si>
    <t>D15</t>
  </si>
  <si>
    <t>D7</t>
  </si>
  <si>
    <t>D16</t>
  </si>
  <si>
    <t>D8</t>
  </si>
  <si>
    <t>5 to 11 years</t>
  </si>
  <si>
    <t>D17</t>
  </si>
  <si>
    <t>D9</t>
  </si>
  <si>
    <t>D18</t>
  </si>
  <si>
    <t>D10</t>
  </si>
  <si>
    <t>D19</t>
  </si>
  <si>
    <t>D11</t>
  </si>
  <si>
    <t>D20</t>
  </si>
  <si>
    <t>D12</t>
  </si>
  <si>
    <t>D21</t>
  </si>
  <si>
    <t>D13</t>
  </si>
  <si>
    <t>D22</t>
  </si>
  <si>
    <t>D23</t>
  </si>
  <si>
    <t>Births in last 6 months</t>
  </si>
  <si>
    <t>D24</t>
  </si>
  <si>
    <t>D25</t>
  </si>
  <si>
    <t>a) Households:</t>
  </si>
  <si>
    <t>b) Persons</t>
  </si>
  <si>
    <t>D26</t>
  </si>
  <si>
    <r>
      <rPr>
        <b/>
        <sz val="9"/>
        <rFont val="Calibri"/>
        <family val="2"/>
      </rPr>
      <t xml:space="preserve">Permanent </t>
    </r>
    <r>
      <rPr>
        <sz val="9"/>
        <rFont val="Calibri"/>
        <family val="2"/>
      </rPr>
      <t>arrivals to camp in last 6 months:</t>
    </r>
  </si>
  <si>
    <t>D27</t>
  </si>
  <si>
    <r>
      <t xml:space="preserve">What was the previous location of the </t>
    </r>
    <r>
      <rPr>
        <b/>
        <sz val="9"/>
        <rFont val="Calibri"/>
        <family val="2"/>
      </rPr>
      <t xml:space="preserve">majority </t>
    </r>
  </si>
  <si>
    <r>
      <t xml:space="preserve">of arrivals in the last 6 months? </t>
    </r>
    <r>
      <rPr>
        <i/>
        <sz val="9"/>
        <rFont val="Calibri"/>
        <family val="2"/>
      </rPr>
      <t>(tick √ only one)</t>
    </r>
  </si>
  <si>
    <t>D28</t>
  </si>
  <si>
    <r>
      <rPr>
        <b/>
        <sz val="9"/>
        <rFont val="Calibri"/>
        <family val="2"/>
      </rPr>
      <t xml:space="preserve">Permanent </t>
    </r>
    <r>
      <rPr>
        <sz val="9"/>
        <rFont val="Calibri"/>
        <family val="2"/>
      </rPr>
      <t>departures from camp in last 6 months:</t>
    </r>
  </si>
  <si>
    <t>D29</t>
  </si>
  <si>
    <r>
      <t xml:space="preserve">What was the destination of the </t>
    </r>
    <r>
      <rPr>
        <b/>
        <sz val="9"/>
        <rFont val="Calibri"/>
        <family val="2"/>
      </rPr>
      <t xml:space="preserve">majority </t>
    </r>
    <r>
      <rPr>
        <sz val="9"/>
        <rFont val="Calibri"/>
        <family val="2"/>
      </rPr>
      <t>of</t>
    </r>
  </si>
  <si>
    <r>
      <t xml:space="preserve">departures in the last 6 months? </t>
    </r>
    <r>
      <rPr>
        <i/>
        <sz val="9"/>
        <rFont val="Calibri"/>
        <family val="2"/>
      </rPr>
      <t>(tick √ only one)</t>
    </r>
  </si>
  <si>
    <r>
      <t xml:space="preserve">Which of the following </t>
    </r>
    <r>
      <rPr>
        <b/>
        <sz val="9"/>
        <rFont val="Calibri"/>
        <family val="2"/>
      </rPr>
      <t xml:space="preserve">responsibilities </t>
    </r>
    <r>
      <rPr>
        <sz val="9"/>
        <rFont val="Calibri"/>
        <family val="2"/>
      </rPr>
      <t xml:space="preserve">have been defined in the camp: </t>
    </r>
    <r>
      <rPr>
        <i/>
        <sz val="9"/>
        <rFont val="Calibri"/>
        <family val="2"/>
      </rPr>
      <t xml:space="preserve">(tick √ all that apply ) </t>
    </r>
  </si>
  <si>
    <t>Registration</t>
  </si>
  <si>
    <t>Coordination</t>
  </si>
  <si>
    <t>Management</t>
  </si>
  <si>
    <t>Data collection</t>
  </si>
  <si>
    <t>Sanitation</t>
  </si>
  <si>
    <t>Care and Maintenance</t>
  </si>
  <si>
    <t>Child care/protection</t>
  </si>
  <si>
    <t>Health care</t>
  </si>
  <si>
    <t>Food distribution</t>
  </si>
  <si>
    <t>Culture</t>
  </si>
  <si>
    <t>Religious activities</t>
  </si>
  <si>
    <t>E2</t>
  </si>
  <si>
    <t>Is there an anonymous complaints mechanism in place for camp residents?</t>
  </si>
  <si>
    <t>E3</t>
  </si>
  <si>
    <t>Is there a camp management committee currently in place?</t>
  </si>
  <si>
    <t>If there is a camp management committee in place, ask the following questions (E4 to E6); if NOT go to next section (F1).</t>
  </si>
  <si>
    <t>E4</t>
  </si>
  <si>
    <t>E5</t>
  </si>
  <si>
    <t>E6</t>
  </si>
  <si>
    <r>
      <t xml:space="preserve">Who of the following people participates </t>
    </r>
    <r>
      <rPr>
        <b/>
        <sz val="9"/>
        <rFont val="Calibri"/>
        <family val="2"/>
      </rPr>
      <t xml:space="preserve">actively </t>
    </r>
    <r>
      <rPr>
        <sz val="9"/>
        <rFont val="Calibri"/>
        <family val="2"/>
      </rPr>
      <t xml:space="preserve">in camp management committees or sub-committees: </t>
    </r>
    <r>
      <rPr>
        <i/>
        <sz val="9"/>
        <rFont val="Calibri"/>
        <family val="2"/>
      </rPr>
      <t xml:space="preserve">(tick √ all that apply ) </t>
    </r>
  </si>
  <si>
    <t>Access to services</t>
  </si>
  <si>
    <t>Facility / Service</t>
  </si>
  <si>
    <r>
      <t xml:space="preserve">a) Available within the camp?                    </t>
    </r>
    <r>
      <rPr>
        <i/>
        <sz val="9"/>
        <rFont val="Calibri"/>
        <family val="2"/>
      </rPr>
      <t>(tick √only one)</t>
    </r>
  </si>
  <si>
    <r>
      <t xml:space="preserve">b) Distance to nearest ACCESSIBLE and FUNCTIONING facility/service                   </t>
    </r>
    <r>
      <rPr>
        <i/>
        <sz val="9"/>
        <rFont val="Calibri"/>
        <family val="2"/>
      </rPr>
      <t>(answer at least one)</t>
    </r>
  </si>
  <si>
    <r>
      <t xml:space="preserve">c) Common mode of transport to nearest facility/service?                                                        </t>
    </r>
    <r>
      <rPr>
        <i/>
        <sz val="9"/>
        <rFont val="Calibri"/>
        <family val="2"/>
      </rPr>
      <t>(tick √only one)</t>
    </r>
  </si>
  <si>
    <t>Distance (miles)</t>
  </si>
  <si>
    <t>Time (minutes)</t>
  </si>
  <si>
    <t>Foot</t>
  </si>
  <si>
    <t>F1</t>
  </si>
  <si>
    <t>Regular market</t>
  </si>
  <si>
    <t>Drinking water source</t>
  </si>
  <si>
    <t>F3</t>
  </si>
  <si>
    <t xml:space="preserve">Health facility </t>
  </si>
  <si>
    <t>F4</t>
  </si>
  <si>
    <t>Pre-school/nursery</t>
  </si>
  <si>
    <t>F5</t>
  </si>
  <si>
    <t>Primary school</t>
  </si>
  <si>
    <t>F6</t>
  </si>
  <si>
    <t>Middle school</t>
  </si>
  <si>
    <t>F7</t>
  </si>
  <si>
    <t>High school</t>
  </si>
  <si>
    <t>F8</t>
  </si>
  <si>
    <r>
      <t xml:space="preserve">What is the </t>
    </r>
    <r>
      <rPr>
        <b/>
        <sz val="9"/>
        <rFont val="Calibri"/>
        <family val="2"/>
      </rPr>
      <t xml:space="preserve">main </t>
    </r>
    <r>
      <rPr>
        <sz val="9"/>
        <rFont val="Calibri"/>
        <family val="2"/>
      </rPr>
      <t>type of kitchen(s) for camp residents:</t>
    </r>
  </si>
  <si>
    <t>(verify by observation; tick √ one)</t>
  </si>
  <si>
    <t>F9</t>
  </si>
  <si>
    <t>Is there a proper storage facility for food in the camp?</t>
  </si>
  <si>
    <t>F10</t>
  </si>
  <si>
    <r>
      <t xml:space="preserve">What is the </t>
    </r>
    <r>
      <rPr>
        <b/>
        <sz val="9"/>
        <rFont val="Calibri"/>
        <family val="2"/>
      </rPr>
      <t xml:space="preserve">main </t>
    </r>
    <r>
      <rPr>
        <sz val="9"/>
        <rFont val="Calibri"/>
        <family val="2"/>
      </rPr>
      <t>type of shelter for camp residents:</t>
    </r>
  </si>
  <si>
    <r>
      <rPr>
        <b/>
        <i/>
        <sz val="9"/>
        <rFont val="Calibri"/>
        <family val="2"/>
      </rPr>
      <t>If majority of IDPs live in make-shift, community buildings or solid shelters, ask the following questions (F11 to F13):</t>
    </r>
    <r>
      <rPr>
        <sz val="9"/>
        <color indexed="10"/>
        <rFont val="Calibri"/>
        <family val="2"/>
      </rPr>
      <t/>
    </r>
  </si>
  <si>
    <t>F11</t>
  </si>
  <si>
    <r>
      <t xml:space="preserve">What is the </t>
    </r>
    <r>
      <rPr>
        <b/>
        <i/>
        <sz val="9"/>
        <rFont val="Calibri"/>
        <family val="2"/>
      </rPr>
      <t xml:space="preserve">approximate </t>
    </r>
    <r>
      <rPr>
        <sz val="9"/>
        <rFont val="Calibri"/>
        <family val="2"/>
      </rPr>
      <t xml:space="preserve">proportion of households </t>
    </r>
    <r>
      <rPr>
        <b/>
        <sz val="9"/>
        <rFont val="Calibri"/>
        <family val="2"/>
      </rPr>
      <t xml:space="preserve">sharing </t>
    </r>
    <r>
      <rPr>
        <sz val="9"/>
        <rFont val="Calibri"/>
        <family val="2"/>
      </rPr>
      <t xml:space="preserve">shelter? </t>
    </r>
  </si>
  <si>
    <t xml:space="preserve"> (tick √ only one)</t>
  </si>
  <si>
    <t>F12</t>
  </si>
  <si>
    <r>
      <t xml:space="preserve">What is the </t>
    </r>
    <r>
      <rPr>
        <b/>
        <i/>
        <sz val="9"/>
        <rFont val="Calibri"/>
        <family val="2"/>
      </rPr>
      <t xml:space="preserve">approximate </t>
    </r>
    <r>
      <rPr>
        <sz val="9"/>
        <rFont val="Calibri"/>
        <family val="2"/>
      </rPr>
      <t xml:space="preserve">proportion of households </t>
    </r>
    <r>
      <rPr>
        <b/>
        <sz val="9"/>
        <rFont val="Calibri"/>
        <family val="2"/>
      </rPr>
      <t xml:space="preserve">without </t>
    </r>
    <r>
      <rPr>
        <sz val="9"/>
        <rFont val="Calibri"/>
        <family val="2"/>
      </rPr>
      <t xml:space="preserve">shelter? </t>
    </r>
  </si>
  <si>
    <t>F13</t>
  </si>
  <si>
    <r>
      <t xml:space="preserve">Do shelters </t>
    </r>
    <r>
      <rPr>
        <b/>
        <i/>
        <sz val="9"/>
        <rFont val="Calibri"/>
        <family val="2"/>
      </rPr>
      <t xml:space="preserve">usually </t>
    </r>
    <r>
      <rPr>
        <sz val="9"/>
        <rFont val="Calibri"/>
        <family val="2"/>
      </rPr>
      <t xml:space="preserve">have partitioned rooms for sleeping? </t>
    </r>
  </si>
  <si>
    <t>F14</t>
  </si>
  <si>
    <r>
      <t xml:space="preserve">What is the </t>
    </r>
    <r>
      <rPr>
        <b/>
        <sz val="9"/>
        <rFont val="Calibri"/>
        <family val="2"/>
      </rPr>
      <t xml:space="preserve">main </t>
    </r>
    <r>
      <rPr>
        <sz val="9"/>
        <rFont val="Calibri"/>
        <family val="2"/>
      </rPr>
      <t>source of drinking water for camp residents?</t>
    </r>
  </si>
  <si>
    <t>F15</t>
  </si>
  <si>
    <r>
      <t xml:space="preserve">Is the daily amount of drinking water </t>
    </r>
    <r>
      <rPr>
        <b/>
        <i/>
        <sz val="9"/>
        <rFont val="Calibri"/>
        <family val="2"/>
      </rPr>
      <t xml:space="preserve">sufficient </t>
    </r>
    <r>
      <rPr>
        <sz val="9"/>
        <rFont val="Calibri"/>
        <family val="2"/>
      </rPr>
      <t>for all camp residents"?</t>
    </r>
  </si>
  <si>
    <t>For men</t>
  </si>
  <si>
    <t>For women</t>
  </si>
  <si>
    <t>F16</t>
  </si>
  <si>
    <r>
      <t xml:space="preserve">Total number of </t>
    </r>
    <r>
      <rPr>
        <b/>
        <sz val="9"/>
        <rFont val="Calibri"/>
        <family val="2"/>
      </rPr>
      <t xml:space="preserve">functioning </t>
    </r>
    <r>
      <rPr>
        <sz val="9"/>
        <rFont val="Calibri"/>
        <family val="2"/>
      </rPr>
      <t>latrines in camp:</t>
    </r>
  </si>
  <si>
    <t>F17</t>
  </si>
  <si>
    <r>
      <t xml:space="preserve">Total number of </t>
    </r>
    <r>
      <rPr>
        <b/>
        <sz val="9"/>
        <rFont val="Calibri"/>
        <family val="2"/>
      </rPr>
      <t xml:space="preserve">functioning fly-proof </t>
    </r>
    <r>
      <rPr>
        <sz val="9"/>
        <rFont val="Calibri"/>
        <family val="2"/>
      </rPr>
      <t>latrines:</t>
    </r>
  </si>
  <si>
    <t>F18</t>
  </si>
  <si>
    <t>Are there separate bathing areas for men and women?</t>
  </si>
  <si>
    <t>F19</t>
  </si>
  <si>
    <r>
      <t xml:space="preserve">Where/how is camp waste </t>
    </r>
    <r>
      <rPr>
        <b/>
        <i/>
        <sz val="9"/>
        <rFont val="Calibri"/>
        <family val="2"/>
      </rPr>
      <t xml:space="preserve">generally </t>
    </r>
  </si>
  <si>
    <r>
      <rPr>
        <sz val="9"/>
        <rFont val="Calibri"/>
        <family val="2"/>
      </rPr>
      <t xml:space="preserve">being disposed of? </t>
    </r>
    <r>
      <rPr>
        <i/>
        <sz val="9"/>
        <rFont val="Calibri"/>
        <family val="2"/>
      </rPr>
      <t>(tick √ only one)</t>
    </r>
  </si>
  <si>
    <t xml:space="preserve">Health </t>
  </si>
  <si>
    <t>F20</t>
  </si>
  <si>
    <r>
      <t xml:space="preserve">What is the type of the </t>
    </r>
    <r>
      <rPr>
        <b/>
        <i/>
        <sz val="9"/>
        <rFont val="Calibri"/>
        <family val="2"/>
      </rPr>
      <t>nearest accessible functioning</t>
    </r>
  </si>
  <si>
    <r>
      <rPr>
        <sz val="9"/>
        <rFont val="Calibri"/>
        <family val="2"/>
      </rPr>
      <t xml:space="preserve">health facility for camp residents? </t>
    </r>
    <r>
      <rPr>
        <i/>
        <sz val="9"/>
        <rFont val="Calibri"/>
        <family val="2"/>
      </rPr>
      <t xml:space="preserve">(tick √ only one) </t>
    </r>
  </si>
  <si>
    <t>F21</t>
  </si>
  <si>
    <r>
      <t xml:space="preserve">Which of the following staff or health services are </t>
    </r>
    <r>
      <rPr>
        <b/>
        <sz val="9"/>
        <rFont val="Calibri"/>
        <family val="2"/>
      </rPr>
      <t>regularly</t>
    </r>
    <r>
      <rPr>
        <sz val="9"/>
        <rFont val="Calibri"/>
        <family val="2"/>
      </rPr>
      <t xml:space="preserve"> available </t>
    </r>
    <r>
      <rPr>
        <b/>
        <sz val="9"/>
        <rFont val="Calibri"/>
        <family val="2"/>
      </rPr>
      <t xml:space="preserve"> </t>
    </r>
    <r>
      <rPr>
        <sz val="9"/>
        <rFont val="Calibri"/>
        <family val="2"/>
      </rPr>
      <t>for camp residents:</t>
    </r>
  </si>
  <si>
    <t xml:space="preserve">(tick √ all that apply ) </t>
  </si>
  <si>
    <t>F22</t>
  </si>
  <si>
    <r>
      <t xml:space="preserve">What is the </t>
    </r>
    <r>
      <rPr>
        <b/>
        <i/>
        <sz val="9"/>
        <rFont val="Calibri"/>
        <family val="2"/>
      </rPr>
      <t xml:space="preserve">approximate </t>
    </r>
    <r>
      <rPr>
        <sz val="9"/>
        <rFont val="Calibri"/>
        <family val="2"/>
      </rPr>
      <t xml:space="preserve">proportion of </t>
    </r>
    <r>
      <rPr>
        <b/>
        <sz val="9"/>
        <rFont val="Calibri"/>
        <family val="2"/>
      </rPr>
      <t xml:space="preserve">FEMALE </t>
    </r>
    <r>
      <rPr>
        <sz val="9"/>
        <rFont val="Calibri"/>
        <family val="2"/>
      </rPr>
      <t xml:space="preserve">children </t>
    </r>
  </si>
  <si>
    <r>
      <rPr>
        <sz val="9"/>
        <rFont val="Calibri"/>
        <family val="2"/>
      </rPr>
      <t>(5 to 17 years old) regularly attending school?</t>
    </r>
    <r>
      <rPr>
        <i/>
        <sz val="9"/>
        <rFont val="Calibri"/>
        <family val="2"/>
      </rPr>
      <t xml:space="preserve"> (tick √ only one)</t>
    </r>
  </si>
  <si>
    <t>F23</t>
  </si>
  <si>
    <r>
      <t xml:space="preserve">What is the </t>
    </r>
    <r>
      <rPr>
        <b/>
        <i/>
        <sz val="9"/>
        <rFont val="Calibri"/>
        <family val="2"/>
      </rPr>
      <t xml:space="preserve">approximate </t>
    </r>
    <r>
      <rPr>
        <sz val="9"/>
        <rFont val="Calibri"/>
        <family val="2"/>
      </rPr>
      <t xml:space="preserve">proportion of </t>
    </r>
    <r>
      <rPr>
        <b/>
        <sz val="9"/>
        <rFont val="Calibri"/>
        <family val="2"/>
      </rPr>
      <t xml:space="preserve">MALE </t>
    </r>
    <r>
      <rPr>
        <sz val="9"/>
        <rFont val="Calibri"/>
        <family val="2"/>
      </rPr>
      <t>children</t>
    </r>
  </si>
  <si>
    <t>G1</t>
  </si>
  <si>
    <r>
      <rPr>
        <b/>
        <sz val="9"/>
        <rFont val="Calibri"/>
        <family val="2"/>
      </rPr>
      <t xml:space="preserve">CURRENTLY, </t>
    </r>
    <r>
      <rPr>
        <sz val="9"/>
        <rFont val="Calibri"/>
        <family val="2"/>
      </rPr>
      <t xml:space="preserve">What are the </t>
    </r>
    <r>
      <rPr>
        <b/>
        <sz val="9"/>
        <rFont val="Calibri"/>
        <family val="2"/>
      </rPr>
      <t xml:space="preserve">TWO MAIN </t>
    </r>
    <r>
      <rPr>
        <sz val="9"/>
        <rFont val="Calibri"/>
        <family val="2"/>
      </rPr>
      <t xml:space="preserve">livelihoods activities for </t>
    </r>
    <r>
      <rPr>
        <b/>
        <sz val="9"/>
        <rFont val="Calibri"/>
        <family val="2"/>
      </rPr>
      <t xml:space="preserve">MALE </t>
    </r>
    <r>
      <rPr>
        <sz val="9"/>
        <rFont val="Calibri"/>
        <family val="2"/>
      </rPr>
      <t xml:space="preserve">camp residents?: </t>
    </r>
    <r>
      <rPr>
        <i/>
        <sz val="9"/>
        <rFont val="Calibri"/>
        <family val="2"/>
      </rPr>
      <t>(tick √ only 2)</t>
    </r>
    <r>
      <rPr>
        <sz val="9"/>
        <rFont val="Calibri"/>
        <family val="2"/>
      </rPr>
      <t xml:space="preserve"> </t>
    </r>
  </si>
  <si>
    <t>G2</t>
  </si>
  <si>
    <r>
      <rPr>
        <b/>
        <sz val="9"/>
        <rFont val="Calibri"/>
        <family val="2"/>
      </rPr>
      <t xml:space="preserve">BEFORE DISPLACEMENT, </t>
    </r>
    <r>
      <rPr>
        <sz val="9"/>
        <rFont val="Calibri"/>
        <family val="2"/>
      </rPr>
      <t xml:space="preserve">what were the </t>
    </r>
    <r>
      <rPr>
        <b/>
        <sz val="9"/>
        <rFont val="Calibri"/>
        <family val="2"/>
      </rPr>
      <t xml:space="preserve">TWO MAIN </t>
    </r>
    <r>
      <rPr>
        <sz val="9"/>
        <rFont val="Calibri"/>
        <family val="2"/>
      </rPr>
      <t xml:space="preserve">livelihoods activities for </t>
    </r>
    <r>
      <rPr>
        <b/>
        <sz val="9"/>
        <rFont val="Calibri"/>
        <family val="2"/>
      </rPr>
      <t xml:space="preserve">MALE </t>
    </r>
    <r>
      <rPr>
        <sz val="9"/>
        <rFont val="Calibri"/>
        <family val="2"/>
      </rPr>
      <t xml:space="preserve">camp residents?: </t>
    </r>
    <r>
      <rPr>
        <i/>
        <sz val="9"/>
        <rFont val="Calibri"/>
        <family val="2"/>
      </rPr>
      <t>(tick √ only 2)</t>
    </r>
    <r>
      <rPr>
        <sz val="9"/>
        <rFont val="Calibri"/>
        <family val="2"/>
      </rPr>
      <t xml:space="preserve"> </t>
    </r>
  </si>
  <si>
    <t>G3</t>
  </si>
  <si>
    <r>
      <rPr>
        <b/>
        <sz val="9"/>
        <rFont val="Calibri"/>
        <family val="2"/>
      </rPr>
      <t xml:space="preserve">CURRENTLY, </t>
    </r>
    <r>
      <rPr>
        <sz val="9"/>
        <rFont val="Calibri"/>
        <family val="2"/>
      </rPr>
      <t xml:space="preserve">What are the </t>
    </r>
    <r>
      <rPr>
        <b/>
        <sz val="9"/>
        <rFont val="Calibri"/>
        <family val="2"/>
      </rPr>
      <t xml:space="preserve">TWO MAIN </t>
    </r>
    <r>
      <rPr>
        <sz val="9"/>
        <rFont val="Calibri"/>
        <family val="2"/>
      </rPr>
      <t xml:space="preserve">livelihoods activities for </t>
    </r>
    <r>
      <rPr>
        <b/>
        <sz val="9"/>
        <rFont val="Calibri"/>
        <family val="2"/>
      </rPr>
      <t xml:space="preserve">FEMALE </t>
    </r>
    <r>
      <rPr>
        <sz val="9"/>
        <rFont val="Calibri"/>
        <family val="2"/>
      </rPr>
      <t xml:space="preserve">camp residents?: </t>
    </r>
    <r>
      <rPr>
        <i/>
        <sz val="9"/>
        <rFont val="Calibri"/>
        <family val="2"/>
      </rPr>
      <t>(tick √ only 2)</t>
    </r>
  </si>
  <si>
    <t>G4</t>
  </si>
  <si>
    <r>
      <rPr>
        <b/>
        <sz val="9"/>
        <rFont val="Calibri"/>
        <family val="2"/>
      </rPr>
      <t xml:space="preserve">BEFORE DISPLACEMENT, </t>
    </r>
    <r>
      <rPr>
        <sz val="9"/>
        <rFont val="Calibri"/>
        <family val="2"/>
      </rPr>
      <t xml:space="preserve">What were the </t>
    </r>
    <r>
      <rPr>
        <b/>
        <sz val="9"/>
        <rFont val="Calibri"/>
        <family val="2"/>
      </rPr>
      <t xml:space="preserve">TWO MAIN </t>
    </r>
    <r>
      <rPr>
        <sz val="9"/>
        <rFont val="Calibri"/>
        <family val="2"/>
      </rPr>
      <t>livelihoods activities for FE</t>
    </r>
    <r>
      <rPr>
        <b/>
        <sz val="9"/>
        <rFont val="Calibri"/>
        <family val="2"/>
      </rPr>
      <t xml:space="preserve">MALE </t>
    </r>
    <r>
      <rPr>
        <sz val="9"/>
        <rFont val="Calibri"/>
        <family val="2"/>
      </rPr>
      <t xml:space="preserve">camp residents?: </t>
    </r>
    <r>
      <rPr>
        <i/>
        <sz val="9"/>
        <rFont val="Calibri"/>
        <family val="2"/>
      </rPr>
      <t>(tick √ only 2)</t>
    </r>
    <r>
      <rPr>
        <sz val="9"/>
        <rFont val="Calibri"/>
        <family val="2"/>
      </rPr>
      <t xml:space="preserve"> </t>
    </r>
  </si>
  <si>
    <t>COLLECT THIS INFORMATION FIRST FROM THE CAMP MANAGER/RESPONSIBLE AND THEN FROM CAMP RESIDENTS</t>
  </si>
  <si>
    <t xml:space="preserve">Please ask the respondents SEPARATELY (camp manager/responsible and female IDP) to list the THREE MOST important needs for the </t>
  </si>
  <si>
    <t xml:space="preserve">community, in order of priority. Identify those three needs in the list below (or use the space for 'Others' if needed), and record </t>
  </si>
  <si>
    <t>the corresponding priority: 1 = Highest, 2 = Medium, 3= Lowest. There should be ONLY THREE priorities identified  by each key informant.</t>
  </si>
  <si>
    <t>Specific Need</t>
  </si>
  <si>
    <t xml:space="preserve">Priorities by </t>
  </si>
  <si>
    <t xml:space="preserve">Explanations / Observations (from camp manger, residents </t>
  </si>
  <si>
    <t>Camp Managers</t>
  </si>
  <si>
    <t>Camp Residents</t>
  </si>
  <si>
    <t>or interviewer)</t>
  </si>
  <si>
    <t>(Write 1-3)</t>
  </si>
  <si>
    <t>H1</t>
  </si>
  <si>
    <t>H2</t>
  </si>
  <si>
    <t>H3</t>
  </si>
  <si>
    <t>H4</t>
  </si>
  <si>
    <t>H5</t>
  </si>
  <si>
    <t>H6</t>
  </si>
  <si>
    <t>H7</t>
  </si>
  <si>
    <t>H8</t>
  </si>
  <si>
    <t>H9</t>
  </si>
  <si>
    <t>H10</t>
  </si>
  <si>
    <t>H11</t>
  </si>
  <si>
    <t>H12</t>
  </si>
  <si>
    <t>H13</t>
  </si>
  <si>
    <t>H14</t>
  </si>
  <si>
    <t>H15</t>
  </si>
  <si>
    <t>H16</t>
  </si>
  <si>
    <t>H17</t>
  </si>
  <si>
    <t>H18</t>
  </si>
  <si>
    <t>H19</t>
  </si>
  <si>
    <t>H20</t>
  </si>
  <si>
    <t>H21</t>
  </si>
  <si>
    <t>H22</t>
  </si>
  <si>
    <t>H23</t>
  </si>
  <si>
    <t>H24</t>
  </si>
  <si>
    <t>This is the end of the interview. Thanks the interviewees for their time and conclude the interview.</t>
  </si>
  <si>
    <t>Doctor / Nuerse / Midwife</t>
  </si>
  <si>
    <t>Others</t>
  </si>
  <si>
    <t/>
  </si>
  <si>
    <t>P_Code</t>
  </si>
  <si>
    <t>TOWNSHIP_NAME</t>
  </si>
  <si>
    <t>Longitude</t>
  </si>
  <si>
    <t>Latitude</t>
  </si>
  <si>
    <t>HH</t>
  </si>
  <si>
    <t>MMR001CMP050</t>
  </si>
  <si>
    <t>GCA</t>
  </si>
  <si>
    <t>MMR001CMP194</t>
  </si>
  <si>
    <t>MMR001CMP153</t>
  </si>
  <si>
    <t>MMR001CMP163</t>
  </si>
  <si>
    <t>MMR001CMP052</t>
  </si>
  <si>
    <t>MMR001CMP048</t>
  </si>
  <si>
    <t>MMR001CMP049</t>
  </si>
  <si>
    <t>MMR001CMP051</t>
  </si>
  <si>
    <t>MMR001CMP054</t>
  </si>
  <si>
    <t>MMR001CMP193</t>
  </si>
  <si>
    <t>MMR001CMP047</t>
  </si>
  <si>
    <t>MMR001CMP055</t>
  </si>
  <si>
    <t>MMR001CMP053</t>
  </si>
  <si>
    <t>MMR001CMP042</t>
  </si>
  <si>
    <t>MMR001CMP046</t>
  </si>
  <si>
    <t>MMR001CMP043</t>
  </si>
  <si>
    <t>MMR001CMP045</t>
  </si>
  <si>
    <t>MMR001CMP195</t>
  </si>
  <si>
    <t>MMR001CMP044</t>
  </si>
  <si>
    <t>MMR001CMP179</t>
  </si>
  <si>
    <t>MMR001CMP168</t>
  </si>
  <si>
    <t>MMR001CMP176</t>
  </si>
  <si>
    <t>MMR001CMP190</t>
  </si>
  <si>
    <t>MMR001CMP192</t>
  </si>
  <si>
    <t>MMR001CMP169</t>
  </si>
  <si>
    <t>MMR001CMP188</t>
  </si>
  <si>
    <t>MMR001CMP172</t>
  </si>
  <si>
    <t>MMR001CMP109</t>
  </si>
  <si>
    <t>MMR001CMP174</t>
  </si>
  <si>
    <t>MMR001CMP148</t>
  </si>
  <si>
    <t>MMR001CMP191</t>
  </si>
  <si>
    <t>MMR001CMP181</t>
  </si>
  <si>
    <t>MMR001CMP167</t>
  </si>
  <si>
    <t>MMR001CMP091</t>
  </si>
  <si>
    <t>MMR001CMP177</t>
  </si>
  <si>
    <t>MMR001CMP103</t>
  </si>
  <si>
    <t>MMR001CMP082</t>
  </si>
  <si>
    <t>MMR001CMP182</t>
  </si>
  <si>
    <t>MMR001CMP183</t>
  </si>
  <si>
    <t>MMR001CMP185</t>
  </si>
  <si>
    <t>MMR001CMP184</t>
  </si>
  <si>
    <t>MMR001CMP105</t>
  </si>
  <si>
    <t>MMR001CMP146</t>
  </si>
  <si>
    <t>MMR001CMP074</t>
  </si>
  <si>
    <t>MMR015CMP015</t>
  </si>
  <si>
    <t>MMR015CMP016</t>
  </si>
  <si>
    <t>MMR015CMP017</t>
  </si>
  <si>
    <t>MMR015CMP018</t>
  </si>
  <si>
    <t>MMR015CMP006</t>
  </si>
  <si>
    <t>NGCA</t>
  </si>
  <si>
    <t>MMR015CMP019</t>
  </si>
  <si>
    <t>MMR015CMP007</t>
  </si>
  <si>
    <t>MMR015CMP020</t>
  </si>
  <si>
    <t>MMR001CMP196</t>
  </si>
  <si>
    <t>MMR001CMP135</t>
  </si>
  <si>
    <t>MMR001CMP133</t>
  </si>
  <si>
    <t>MMR001CMP132</t>
  </si>
  <si>
    <t>MMR001CMP134</t>
  </si>
  <si>
    <t>MMR001CMP066</t>
  </si>
  <si>
    <t>MMR001CMP203</t>
  </si>
  <si>
    <t>Mung Ding Pa  (Boarder)</t>
  </si>
  <si>
    <t>MMR001CMP136</t>
  </si>
  <si>
    <t>MMR001CMP204</t>
  </si>
  <si>
    <t>Nam Lim Pa    (Boarder)</t>
  </si>
  <si>
    <t>MMR001CMP137</t>
  </si>
  <si>
    <t>MMR015CMP010</t>
  </si>
  <si>
    <t>MMR015CMP009</t>
  </si>
  <si>
    <t>MMR015CMP011</t>
  </si>
  <si>
    <t>MMR001CMP078</t>
  </si>
  <si>
    <t>MMR001CMP077</t>
  </si>
  <si>
    <t>MMR001CMP079</t>
  </si>
  <si>
    <t>MMR001CMP081</t>
  </si>
  <si>
    <t>MMR001CMP152</t>
  </si>
  <si>
    <t>MMR001CMP080</t>
  </si>
  <si>
    <t>MMR001CMP129</t>
  </si>
  <si>
    <t>MMR001CMP123</t>
  </si>
  <si>
    <t>MMR001CMP197</t>
  </si>
  <si>
    <t>MMR001CMP122</t>
  </si>
  <si>
    <t>MMR001CMP121</t>
  </si>
  <si>
    <t>MMR001CMP200</t>
  </si>
  <si>
    <t>MMR001CMP128</t>
  </si>
  <si>
    <t>MMR001CMP071</t>
  </si>
  <si>
    <t>MMR001CMP069</t>
  </si>
  <si>
    <t>MMR001CMP070</t>
  </si>
  <si>
    <t>MMR001CMP064</t>
  </si>
  <si>
    <t>MMR001CMP062</t>
  </si>
  <si>
    <t>MMR001CMP063</t>
  </si>
  <si>
    <t>MMR001CMP198</t>
  </si>
  <si>
    <t>MMR001CMP058</t>
  </si>
  <si>
    <t>MMR001CMP056</t>
  </si>
  <si>
    <t>MMR001CMP057</t>
  </si>
  <si>
    <t>MMR001CMP061</t>
  </si>
  <si>
    <t>MMR001CMP131</t>
  </si>
  <si>
    <t>MMR001CMP059</t>
  </si>
  <si>
    <t>MMR001CMP072</t>
  </si>
  <si>
    <t>MMR001CMP126</t>
  </si>
  <si>
    <t>MMR001CMP065</t>
  </si>
  <si>
    <t>MMR001CMP073</t>
  </si>
  <si>
    <t>MMR001CMP060</t>
  </si>
  <si>
    <t>MMR015CMP021</t>
  </si>
  <si>
    <t>MMR015CMP022</t>
  </si>
  <si>
    <t>MMR015CMP012</t>
  </si>
  <si>
    <t>MMR015CMP005</t>
  </si>
  <si>
    <t>MMR001CMP012</t>
  </si>
  <si>
    <t>MMR001CMP010</t>
  </si>
  <si>
    <t>MMR001CMP011</t>
  </si>
  <si>
    <t>MMR001CMP018</t>
  </si>
  <si>
    <t>MMR001CMP019</t>
  </si>
  <si>
    <t>MMR001CMP013</t>
  </si>
  <si>
    <t>MMR001CMP015</t>
  </si>
  <si>
    <t>MMR001CMP014</t>
  </si>
  <si>
    <t>MMR001CMP016</t>
  </si>
  <si>
    <t>MMR001CMP008</t>
  </si>
  <si>
    <t>MMR001CMP020</t>
  </si>
  <si>
    <t>MMR001CMP021</t>
  </si>
  <si>
    <t>MMR001CMP017</t>
  </si>
  <si>
    <t>MMR001CMP024</t>
  </si>
  <si>
    <t>MMR001CMP002</t>
  </si>
  <si>
    <t>MMR001CMP162</t>
  </si>
  <si>
    <t>MMR001CMP006</t>
  </si>
  <si>
    <t>MMR001CMP007</t>
  </si>
  <si>
    <t>MMR001CMP009</t>
  </si>
  <si>
    <t>MMR001CMP001</t>
  </si>
  <si>
    <t>MMR001CMP023</t>
  </si>
  <si>
    <t>MMR001CMP004</t>
  </si>
  <si>
    <t>MMR001CMP003</t>
  </si>
  <si>
    <t>MMR001CMP005</t>
  </si>
  <si>
    <t>MMR001CMP022</t>
  </si>
  <si>
    <t>MMR015CMP023</t>
  </si>
  <si>
    <t>MMR015CMP004</t>
  </si>
  <si>
    <t>MMR015CMP001</t>
  </si>
  <si>
    <t>MMR015CMP003</t>
  </si>
  <si>
    <t>MMR015CMP024</t>
  </si>
  <si>
    <t>MMR015CMP002</t>
  </si>
  <si>
    <t>MMR001CMP139</t>
  </si>
  <si>
    <t>MMR015CMP014</t>
  </si>
  <si>
    <t>MMR001CMP075</t>
  </si>
  <si>
    <t>MMR001CMP199</t>
  </si>
  <si>
    <t>MMR001CMP147</t>
  </si>
  <si>
    <t>MMR001CMP067</t>
  </si>
  <si>
    <t>MMR001CMP068</t>
  </si>
  <si>
    <t>MMR001CMP113</t>
  </si>
  <si>
    <t>MMR001CMP028</t>
  </si>
  <si>
    <t>MMR001CMP115</t>
  </si>
  <si>
    <t>MMR001CMP117</t>
  </si>
  <si>
    <t>MMR001CMP149</t>
  </si>
  <si>
    <t>MMR001CMP027</t>
  </si>
  <si>
    <t>MMR001CMP119</t>
  </si>
  <si>
    <t>MMR001CMP031</t>
  </si>
  <si>
    <t>MMR001CMP029</t>
  </si>
  <si>
    <t>MMR001CMP040</t>
  </si>
  <si>
    <t>MMR001CMP039</t>
  </si>
  <si>
    <t>MMR001CMP118</t>
  </si>
  <si>
    <t>MMR001CMP033</t>
  </si>
  <si>
    <t>MMR001CMP120</t>
  </si>
  <si>
    <t>MMR001CMP160</t>
  </si>
  <si>
    <t>MMR001CMP032</t>
  </si>
  <si>
    <t>MMR001CMP025</t>
  </si>
  <si>
    <t>MMR001CMP030</t>
  </si>
  <si>
    <t>MMR001CMP026</t>
  </si>
  <si>
    <t>MMR001CMP041</t>
  </si>
  <si>
    <t>MMR001CMP037</t>
  </si>
  <si>
    <t>MMR001CMP038</t>
  </si>
  <si>
    <t>MMR001CMP036</t>
  </si>
  <si>
    <t>MMR001CMP116</t>
  </si>
  <si>
    <t>MMR001CMP111</t>
  </si>
  <si>
    <t>MMR001CMP202</t>
  </si>
  <si>
    <t>MMR001CMP171</t>
  </si>
  <si>
    <t>Closed</t>
  </si>
  <si>
    <t>MMR001CMP173</t>
  </si>
  <si>
    <t>MMR001CMP170</t>
  </si>
  <si>
    <t>MMR001CMP092</t>
  </si>
  <si>
    <t>MMR001CMP086</t>
  </si>
  <si>
    <t>MMR001CMP180</t>
  </si>
  <si>
    <t>MMR001CMP186</t>
  </si>
  <si>
    <t>MMR001CMP189</t>
  </si>
  <si>
    <t>MMR001CMP107</t>
  </si>
  <si>
    <t>MMR001CMP094</t>
  </si>
  <si>
    <t>MMR001CMP093</t>
  </si>
  <si>
    <t>MMR001CMP096</t>
  </si>
  <si>
    <t>MMR001CMP098</t>
  </si>
  <si>
    <t>MMR001CMP099</t>
  </si>
  <si>
    <t>MMR001CMP095</t>
  </si>
  <si>
    <t>MMR001CMP100</t>
  </si>
  <si>
    <t>MMR001CMP097</t>
  </si>
  <si>
    <t>MMR001CMP106</t>
  </si>
  <si>
    <t>MMR001CMP090</t>
  </si>
  <si>
    <t>MMR001CMP085</t>
  </si>
  <si>
    <t>MMR001CMP084</t>
  </si>
  <si>
    <t>MMR001CMP088</t>
  </si>
  <si>
    <t>MMR001CMP178</t>
  </si>
  <si>
    <t>MMR001CMP083</t>
  </si>
  <si>
    <t>MMR001CMP102</t>
  </si>
  <si>
    <t>MMR001CMP108</t>
  </si>
  <si>
    <t>MMR001CMP104</t>
  </si>
  <si>
    <t>MMR001CMP110</t>
  </si>
  <si>
    <t>MMR001CMP101</t>
  </si>
  <si>
    <t>MMR001CMP175</t>
  </si>
  <si>
    <t>MMR001CMP201</t>
  </si>
  <si>
    <t>MMR001CMP114</t>
  </si>
  <si>
    <t>MMR001CMP035</t>
  </si>
  <si>
    <t>MMR001CMP034</t>
  </si>
  <si>
    <t>Row Labels</t>
  </si>
  <si>
    <t>Sr.No</t>
  </si>
  <si>
    <t>Update Date</t>
  </si>
  <si>
    <t>Status</t>
  </si>
  <si>
    <t>State</t>
  </si>
  <si>
    <t>State_Pcode</t>
  </si>
  <si>
    <t>Township_Pcode</t>
  </si>
  <si>
    <t>VillageTracKTown_Name</t>
  </si>
  <si>
    <t>VillageTrackTown_Pcode</t>
  </si>
  <si>
    <t>VillageWard_Name</t>
  </si>
  <si>
    <t>VillageWard_Pcode</t>
  </si>
  <si>
    <t>Accessibility</t>
  </si>
  <si>
    <t>Avg</t>
  </si>
  <si>
    <t>Method</t>
  </si>
  <si>
    <t>Type of Accomodation</t>
  </si>
  <si>
    <t>Comment</t>
  </si>
  <si>
    <t>Open</t>
  </si>
  <si>
    <t>KBSS</t>
  </si>
  <si>
    <t>Ranir</t>
  </si>
  <si>
    <t>KBSS, Ranir</t>
  </si>
  <si>
    <t>KMSS, Ranir</t>
  </si>
  <si>
    <t>KBC, UNHCR</t>
  </si>
  <si>
    <t>KBC, KMSS</t>
  </si>
  <si>
    <t>KBC, Shalom</t>
  </si>
  <si>
    <t>KBC, Ranir</t>
  </si>
  <si>
    <t>KMSS</t>
  </si>
  <si>
    <t>MMR001</t>
  </si>
  <si>
    <t>MMR001D001</t>
  </si>
  <si>
    <t>MMR001001</t>
  </si>
  <si>
    <t>MMR001002</t>
  </si>
  <si>
    <t>MMR001003</t>
  </si>
  <si>
    <t>MMR001004</t>
  </si>
  <si>
    <t>MMR001005</t>
  </si>
  <si>
    <t>MMR001006</t>
  </si>
  <si>
    <t>MMR001D002</t>
  </si>
  <si>
    <t>MMR001007</t>
  </si>
  <si>
    <t>MMR001008</t>
  </si>
  <si>
    <t>MMR001009</t>
  </si>
  <si>
    <t>Hpakant</t>
  </si>
  <si>
    <t>MMR001D003</t>
  </si>
  <si>
    <t>MMR001010</t>
  </si>
  <si>
    <t>MMR001011</t>
  </si>
  <si>
    <t>MMR001012</t>
  </si>
  <si>
    <t>MMR001013</t>
  </si>
  <si>
    <t>MMR001D004</t>
  </si>
  <si>
    <t>MMR001014</t>
  </si>
  <si>
    <t>MMR001015</t>
  </si>
  <si>
    <t>MMR001016</t>
  </si>
  <si>
    <t>MMR001017</t>
  </si>
  <si>
    <t>MMR001018</t>
  </si>
  <si>
    <t>District_Pcode</t>
  </si>
  <si>
    <t>District</t>
  </si>
  <si>
    <t>MMR015D002</t>
  </si>
  <si>
    <t>MMR015009</t>
  </si>
  <si>
    <t>MMR015010</t>
  </si>
  <si>
    <t>MMR014</t>
  </si>
  <si>
    <t>Shan (South)</t>
  </si>
  <si>
    <t>MMR014D001</t>
  </si>
  <si>
    <t>Taunggyi</t>
  </si>
  <si>
    <t>MMR014001</t>
  </si>
  <si>
    <t>MMR014002</t>
  </si>
  <si>
    <t>Nyaungshwe</t>
  </si>
  <si>
    <t>MMR014003</t>
  </si>
  <si>
    <t>Hopong</t>
  </si>
  <si>
    <t>MMR014004</t>
  </si>
  <si>
    <t>Hsihseng</t>
  </si>
  <si>
    <t>MMR014005</t>
  </si>
  <si>
    <t>Kalaw</t>
  </si>
  <si>
    <t>MMR014006</t>
  </si>
  <si>
    <t>Pindaya</t>
  </si>
  <si>
    <t>MMR014007</t>
  </si>
  <si>
    <t>Ywangan</t>
  </si>
  <si>
    <t>MMR014008</t>
  </si>
  <si>
    <t>Lawksawk</t>
  </si>
  <si>
    <t>MMR014009</t>
  </si>
  <si>
    <t>Pinlaung</t>
  </si>
  <si>
    <t>MMR014010</t>
  </si>
  <si>
    <t>Pekon</t>
  </si>
  <si>
    <t>MMR014D002</t>
  </si>
  <si>
    <t>Loilen</t>
  </si>
  <si>
    <t>MMR014011</t>
  </si>
  <si>
    <t>MMR014012</t>
  </si>
  <si>
    <t>Laihka</t>
  </si>
  <si>
    <t>MMR014013</t>
  </si>
  <si>
    <t>Nansang</t>
  </si>
  <si>
    <t>MMR014014</t>
  </si>
  <si>
    <t>Kunhing</t>
  </si>
  <si>
    <t>MMR014015</t>
  </si>
  <si>
    <t>Kyethi</t>
  </si>
  <si>
    <t>MMR014016</t>
  </si>
  <si>
    <t>Mongkaing</t>
  </si>
  <si>
    <t>MMR014017</t>
  </si>
  <si>
    <t>Monghsu</t>
  </si>
  <si>
    <t>MMR014D003</t>
  </si>
  <si>
    <t>Langkho</t>
  </si>
  <si>
    <t>MMR014018</t>
  </si>
  <si>
    <t>MMR014019</t>
  </si>
  <si>
    <t>Mongnai</t>
  </si>
  <si>
    <t>MMR014020</t>
  </si>
  <si>
    <t>Mawkmai</t>
  </si>
  <si>
    <t>MMR014021</t>
  </si>
  <si>
    <t>Mongpan</t>
  </si>
  <si>
    <t>MMR015</t>
  </si>
  <si>
    <t>MMR015D001</t>
  </si>
  <si>
    <t>MMR015001</t>
  </si>
  <si>
    <t>MMR015002</t>
  </si>
  <si>
    <t>MMR015003</t>
  </si>
  <si>
    <t>MMR015004</t>
  </si>
  <si>
    <t>MMR015D006</t>
  </si>
  <si>
    <t>MMR015005</t>
  </si>
  <si>
    <t>MMR015006</t>
  </si>
  <si>
    <t>Narhpan</t>
  </si>
  <si>
    <t>MMR015007</t>
  </si>
  <si>
    <t>MMR015008</t>
  </si>
  <si>
    <t>MMR015011</t>
  </si>
  <si>
    <t>MMR015D003</t>
  </si>
  <si>
    <t>MMR015012</t>
  </si>
  <si>
    <t>MMR015013</t>
  </si>
  <si>
    <t>MMR015014</t>
  </si>
  <si>
    <t>MMR015015</t>
  </si>
  <si>
    <t>MMR015016</t>
  </si>
  <si>
    <t>MMR015017</t>
  </si>
  <si>
    <t>MMR015018</t>
  </si>
  <si>
    <t>MMR015019</t>
  </si>
  <si>
    <t>MMR015D004</t>
  </si>
  <si>
    <t>MMR015020</t>
  </si>
  <si>
    <t>MMR015021</t>
  </si>
  <si>
    <t>MMR015D005</t>
  </si>
  <si>
    <t>MMR015022</t>
  </si>
  <si>
    <t>MMR015023</t>
  </si>
  <si>
    <t>MMR015024</t>
  </si>
  <si>
    <t>Matman</t>
  </si>
  <si>
    <t>MMR015D221</t>
  </si>
  <si>
    <t>Laukkaing_Shan Special Region I (Kokang)</t>
  </si>
  <si>
    <t>MMR015201</t>
  </si>
  <si>
    <t>Konkyan_SR I</t>
  </si>
  <si>
    <t>MMR015202</t>
  </si>
  <si>
    <t>Laukkaing_SR I</t>
  </si>
  <si>
    <t>MMR015203</t>
  </si>
  <si>
    <t>Chinshwehaw Sub-township_SR I</t>
  </si>
  <si>
    <t>MMR015D331</t>
  </si>
  <si>
    <t>Mong Maw_ Shan Special Region II (Wa)</t>
  </si>
  <si>
    <t>MMR015301</t>
  </si>
  <si>
    <t>MMR015302</t>
  </si>
  <si>
    <t>MMR015303</t>
  </si>
  <si>
    <t>MMR015304</t>
  </si>
  <si>
    <t>MMR015305</t>
  </si>
  <si>
    <t>MMR015306</t>
  </si>
  <si>
    <t>MMR015307</t>
  </si>
  <si>
    <t>MMR015308</t>
  </si>
  <si>
    <t>MMR015309</t>
  </si>
  <si>
    <t>MMR015310</t>
  </si>
  <si>
    <t>MMR015311</t>
  </si>
  <si>
    <t>MMR015312</t>
  </si>
  <si>
    <t>MMR015D332</t>
  </si>
  <si>
    <t>Wein Kawng (Wein Kao)_ Shan Special Region II (Wa)</t>
  </si>
  <si>
    <t>MMR015313</t>
  </si>
  <si>
    <t>MMR015314</t>
  </si>
  <si>
    <t>MMR015315</t>
  </si>
  <si>
    <t>MMR015316</t>
  </si>
  <si>
    <t>MMR015317</t>
  </si>
  <si>
    <t>MMR015318</t>
  </si>
  <si>
    <t>Sum of Total</t>
  </si>
  <si>
    <t>(All)</t>
  </si>
  <si>
    <t>a1_01</t>
  </si>
  <si>
    <t>A001</t>
  </si>
  <si>
    <t>Sayama Htoi Bu</t>
  </si>
  <si>
    <t xml:space="preserve">Yes </t>
  </si>
  <si>
    <t>A002</t>
  </si>
  <si>
    <t>No.(4) Bawgabala</t>
  </si>
  <si>
    <t>U maran Tu</t>
  </si>
  <si>
    <t>NO</t>
  </si>
  <si>
    <t>yes</t>
  </si>
  <si>
    <t>A003</t>
  </si>
  <si>
    <t>East Thar Si</t>
  </si>
  <si>
    <t>U Lazing Aung</t>
  </si>
  <si>
    <t>A004</t>
  </si>
  <si>
    <t>Alinkawng</t>
  </si>
  <si>
    <t>Committee</t>
  </si>
  <si>
    <t>Daw Kham Ko</t>
  </si>
  <si>
    <t>A005</t>
  </si>
  <si>
    <t xml:space="preserve">Shwe Kyi Na </t>
  </si>
  <si>
    <t>U Kham si</t>
  </si>
  <si>
    <t>1 mile</t>
  </si>
  <si>
    <t>A006</t>
  </si>
  <si>
    <t>Mine Yu Lay</t>
  </si>
  <si>
    <t>U Chyan Sar</t>
  </si>
  <si>
    <t>A007</t>
  </si>
  <si>
    <t xml:space="preserve">Kar Hlaing </t>
  </si>
  <si>
    <t>U La Nu</t>
  </si>
  <si>
    <t>A008</t>
  </si>
  <si>
    <t>Mone si</t>
  </si>
  <si>
    <t xml:space="preserve">KBC </t>
  </si>
  <si>
    <t>Rev. U Tang Nai</t>
  </si>
  <si>
    <t>A009</t>
  </si>
  <si>
    <t>U Tun Hkam</t>
  </si>
  <si>
    <t>U Kin Dar Wa Ya</t>
  </si>
  <si>
    <t>A010</t>
  </si>
  <si>
    <t>Sara Seng Hkum</t>
  </si>
  <si>
    <t>A011</t>
  </si>
  <si>
    <t>Religious leader</t>
  </si>
  <si>
    <t>Si tar Pu</t>
  </si>
  <si>
    <t>U Zaw Pan Latt</t>
  </si>
  <si>
    <t>A012</t>
  </si>
  <si>
    <t>Myae Myint</t>
  </si>
  <si>
    <t>U Gam Aung</t>
  </si>
  <si>
    <t>B001</t>
  </si>
  <si>
    <t>East Nyung Pin Yart</t>
  </si>
  <si>
    <t>Rev. U Lahpai Aung Mai</t>
  </si>
  <si>
    <t>B002</t>
  </si>
  <si>
    <t>Alinn Koung Ward - 2</t>
  </si>
  <si>
    <t>U Seng Aung</t>
  </si>
  <si>
    <t>B003</t>
  </si>
  <si>
    <t>Alinn Koung Ward</t>
  </si>
  <si>
    <t>U Sai Hpa</t>
  </si>
  <si>
    <t>B004</t>
  </si>
  <si>
    <t>Paung Kone Ward</t>
  </si>
  <si>
    <t>U Hpaw Mi Brang Shaung</t>
  </si>
  <si>
    <t>074-50550</t>
  </si>
  <si>
    <t>B005</t>
  </si>
  <si>
    <t>U Lahpai Ja Li</t>
  </si>
  <si>
    <t>074-56097</t>
  </si>
  <si>
    <t>B006</t>
  </si>
  <si>
    <t>Ward - 3</t>
  </si>
  <si>
    <t>Kutkai CRC</t>
  </si>
  <si>
    <t>U Naung Latt</t>
  </si>
  <si>
    <t>082-62251</t>
  </si>
  <si>
    <t>B007</t>
  </si>
  <si>
    <t>Lwaije</t>
  </si>
  <si>
    <t>IRRC</t>
  </si>
  <si>
    <t>U Tu Lum</t>
  </si>
  <si>
    <t>B008</t>
  </si>
  <si>
    <t>Dum Bung</t>
  </si>
  <si>
    <t>U Htwe Lum</t>
  </si>
  <si>
    <t>86-15368652887</t>
  </si>
  <si>
    <t>B009</t>
  </si>
  <si>
    <t>Nam Hkam</t>
  </si>
  <si>
    <t>U N-hkum Naw</t>
  </si>
  <si>
    <t>B010</t>
  </si>
  <si>
    <t>Laiza</t>
  </si>
  <si>
    <t>U Brang Shaung</t>
  </si>
  <si>
    <t>86-13312722011</t>
  </si>
  <si>
    <t>B011</t>
  </si>
  <si>
    <t>U Yaw Na</t>
  </si>
  <si>
    <t>C001</t>
  </si>
  <si>
    <t xml:space="preserve">Kaung Ra </t>
  </si>
  <si>
    <t>U Lahkang Tu</t>
  </si>
  <si>
    <t>C002</t>
  </si>
  <si>
    <t>Han Te</t>
  </si>
  <si>
    <t>U Aye Lwin</t>
  </si>
  <si>
    <t>C003</t>
  </si>
  <si>
    <t>LBC</t>
  </si>
  <si>
    <t>Daw Wor Sar Mi</t>
  </si>
  <si>
    <t>C004</t>
  </si>
  <si>
    <t>Loi Je</t>
  </si>
  <si>
    <t>Say Yone Kone</t>
  </si>
  <si>
    <t>U Naw San</t>
  </si>
  <si>
    <t>+86 13320457325</t>
  </si>
  <si>
    <t>C005</t>
  </si>
  <si>
    <t>Aung Ze Yar</t>
  </si>
  <si>
    <t>Daw Lu Di</t>
  </si>
  <si>
    <t>+86 (0692) 6876578</t>
  </si>
  <si>
    <t>C006</t>
  </si>
  <si>
    <t>Prang Kadung</t>
  </si>
  <si>
    <t>IDP and Refugee Relief Committee (IRRC)</t>
  </si>
  <si>
    <t>U Pan Awng</t>
  </si>
  <si>
    <t>+86 15368662827</t>
  </si>
  <si>
    <t>C007</t>
  </si>
  <si>
    <t>Uang Lung</t>
  </si>
  <si>
    <t>U Zaw Bawk</t>
  </si>
  <si>
    <t>+86 13578285542</t>
  </si>
  <si>
    <t>C008</t>
  </si>
  <si>
    <t>Nba Pa</t>
  </si>
  <si>
    <t>U Tan Gun</t>
  </si>
  <si>
    <t>+86 18387503436</t>
  </si>
  <si>
    <t>C009</t>
  </si>
  <si>
    <t>Hpare No.(7) Quarter</t>
  </si>
  <si>
    <t>U Hkawng Zawng</t>
  </si>
  <si>
    <t>C010</t>
  </si>
  <si>
    <t>Nam San Yang</t>
  </si>
  <si>
    <t>Pa Jau</t>
  </si>
  <si>
    <t>U Zaw Tar</t>
  </si>
  <si>
    <t>+86 13368827604</t>
  </si>
  <si>
    <t>C011</t>
  </si>
  <si>
    <t>Saga Pa</t>
  </si>
  <si>
    <t>U Ying Bawm</t>
  </si>
  <si>
    <t>C012</t>
  </si>
  <si>
    <t>Kyun Pin Tharr</t>
  </si>
  <si>
    <t>Camp Management Group</t>
  </si>
  <si>
    <t>U Shan Lum</t>
  </si>
  <si>
    <t>0949241883</t>
  </si>
  <si>
    <t>D001</t>
  </si>
  <si>
    <t>Maw Wan</t>
  </si>
  <si>
    <t>AG</t>
  </si>
  <si>
    <t>Saya Yaw Han</t>
  </si>
  <si>
    <t>D002</t>
  </si>
  <si>
    <t>Enumerator</t>
  </si>
  <si>
    <t>Maw Si Sar Baptist</t>
  </si>
  <si>
    <t>U Htu Kawng</t>
  </si>
  <si>
    <t>Community Health Worker</t>
  </si>
  <si>
    <t>D003</t>
  </si>
  <si>
    <t>Lisu Baptist</t>
  </si>
  <si>
    <t>Saya U Lel Mel Hu</t>
  </si>
  <si>
    <t>D004</t>
  </si>
  <si>
    <t>Seng Taung</t>
  </si>
  <si>
    <t xml:space="preserve">Chin Baptist </t>
  </si>
  <si>
    <t>L Man Kyel</t>
  </si>
  <si>
    <t>D005</t>
  </si>
  <si>
    <t>U Tain Bawn</t>
  </si>
  <si>
    <t>D006</t>
  </si>
  <si>
    <t>Lone Khin</t>
  </si>
  <si>
    <t>Saya Arr Phee</t>
  </si>
  <si>
    <t>D007</t>
  </si>
  <si>
    <t>Nyein Chan Thar Yar IDP Committee</t>
  </si>
  <si>
    <t>Saya Arr Si</t>
  </si>
  <si>
    <t>D008</t>
  </si>
  <si>
    <t>Government</t>
  </si>
  <si>
    <t>U Yar Jar</t>
  </si>
  <si>
    <t>D009</t>
  </si>
  <si>
    <t>Mu Yin Baptist</t>
  </si>
  <si>
    <t>Saya Kun Naung</t>
  </si>
  <si>
    <t>D010</t>
  </si>
  <si>
    <t>Lone Khin Baptist</t>
  </si>
  <si>
    <t>Saya Tu Lwan</t>
  </si>
  <si>
    <t>09401535100, 096410561</t>
  </si>
  <si>
    <t>H001</t>
  </si>
  <si>
    <t>Minar AG</t>
  </si>
  <si>
    <t>Daw Ngwa Ma Thar</t>
  </si>
  <si>
    <t>H002</t>
  </si>
  <si>
    <t>KMSS/MKN</t>
  </si>
  <si>
    <t>Daw Lu Taung</t>
  </si>
  <si>
    <t>H003</t>
  </si>
  <si>
    <t>Jan Mai Kawng</t>
  </si>
  <si>
    <t>Sa Yar U Ah lam Tu Ja</t>
  </si>
  <si>
    <t>H004</t>
  </si>
  <si>
    <t>Kye Nan</t>
  </si>
  <si>
    <t>U Ja Li/ U Tu Htan</t>
  </si>
  <si>
    <t>H005</t>
  </si>
  <si>
    <t>Pawk Kone</t>
  </si>
  <si>
    <t>U Kha Aung</t>
  </si>
  <si>
    <t>H006</t>
  </si>
  <si>
    <t>U Ngwa Lay</t>
  </si>
  <si>
    <t>G001</t>
  </si>
  <si>
    <t>Ward(5)</t>
  </si>
  <si>
    <t>Kutkai KBC</t>
  </si>
  <si>
    <t>U Naw San Aung</t>
  </si>
  <si>
    <t>G002</t>
  </si>
  <si>
    <t>Nam Hpa Ka KBC</t>
  </si>
  <si>
    <t>Z Bawk Tauwng</t>
  </si>
  <si>
    <t>G003</t>
  </si>
  <si>
    <t>Maung Gu</t>
  </si>
  <si>
    <t>Mung Gu</t>
  </si>
  <si>
    <t>Mung Gu KBC</t>
  </si>
  <si>
    <t>Galau Thing Nan</t>
  </si>
  <si>
    <t>G004</t>
  </si>
  <si>
    <t>Aung Metta</t>
  </si>
  <si>
    <t>Ta Aung Literature and Cultural Association</t>
  </si>
  <si>
    <t>U San Aye</t>
  </si>
  <si>
    <t>G005</t>
  </si>
  <si>
    <t>Brang San Aung</t>
  </si>
  <si>
    <t>G006</t>
  </si>
  <si>
    <t>Le Kone</t>
  </si>
  <si>
    <t>Le Kone Zeun Baptist</t>
  </si>
  <si>
    <t>Kyan Bawn</t>
  </si>
  <si>
    <t>G007</t>
  </si>
  <si>
    <t>Le Kone MaliYang Baptist</t>
  </si>
  <si>
    <t>U Haung Lwan</t>
  </si>
  <si>
    <t>F007</t>
  </si>
  <si>
    <t>San Pai</t>
  </si>
  <si>
    <t>Zai Aung</t>
  </si>
  <si>
    <t>Kareng La Nu</t>
  </si>
  <si>
    <t xml:space="preserve"> </t>
  </si>
  <si>
    <t>F008</t>
  </si>
  <si>
    <t>Dinga</t>
  </si>
  <si>
    <t>Laiza/ Daw hpung Yang</t>
  </si>
  <si>
    <t>Lashi Tang Gum</t>
  </si>
  <si>
    <t>F009</t>
  </si>
  <si>
    <t>Sadung</t>
  </si>
  <si>
    <t>U Maran Naw</t>
  </si>
  <si>
    <t>U Hkawng Htaw</t>
  </si>
  <si>
    <t>E007</t>
  </si>
  <si>
    <t>Other (name)</t>
  </si>
  <si>
    <t>Nan Mon</t>
  </si>
  <si>
    <t>Ho Pin</t>
  </si>
  <si>
    <t>Aung Mai</t>
  </si>
  <si>
    <t>E008</t>
  </si>
  <si>
    <t xml:space="preserve">Mogaung </t>
  </si>
  <si>
    <t>Natkyi kone</t>
  </si>
  <si>
    <t>U Sai Khum</t>
  </si>
  <si>
    <t>E009</t>
  </si>
  <si>
    <t xml:space="preserve">FB </t>
  </si>
  <si>
    <t>U Toe Mai</t>
  </si>
  <si>
    <t>E010</t>
  </si>
  <si>
    <t>Man wing Gyi</t>
  </si>
  <si>
    <t>Nam kham</t>
  </si>
  <si>
    <t>Management Committee</t>
  </si>
  <si>
    <t>(blank)</t>
  </si>
  <si>
    <t>Sum of D13_01</t>
  </si>
  <si>
    <t>Sum of D13_02</t>
  </si>
  <si>
    <t>Sum of D13_03</t>
  </si>
  <si>
    <t xml:space="preserve">Select the Camp </t>
  </si>
  <si>
    <t>Age (Years)</t>
  </si>
  <si>
    <t>60 +</t>
  </si>
  <si>
    <t>0 - 5 Months</t>
  </si>
  <si>
    <t>6 - 23 Months</t>
  </si>
  <si>
    <t>2 - 4</t>
  </si>
  <si>
    <t>5 - 11</t>
  </si>
  <si>
    <t>18 - 35</t>
  </si>
  <si>
    <t>36 - 59</t>
  </si>
  <si>
    <t>12 - 17</t>
  </si>
  <si>
    <t>b) Distance to nearest ACCESSIBLE and FUNCTIONING facility/service                   (answer at least one)</t>
  </si>
  <si>
    <t xml:space="preserve">Available within the camp?  </t>
  </si>
  <si>
    <t>Time (min)</t>
  </si>
  <si>
    <t>094711241</t>
  </si>
  <si>
    <t>Hmaw Si Zar</t>
  </si>
  <si>
    <t>09400033982</t>
  </si>
  <si>
    <t>09-47126916</t>
  </si>
  <si>
    <t>Seik Mu</t>
  </si>
  <si>
    <t>Sai Taung (Ywar Haung)</t>
  </si>
  <si>
    <t>09-40000191</t>
  </si>
  <si>
    <t>09-400030035</t>
  </si>
  <si>
    <t>09-6412972</t>
  </si>
  <si>
    <t>09-47036678</t>
  </si>
  <si>
    <t>09-400029893</t>
  </si>
  <si>
    <t>09-42007516</t>
  </si>
  <si>
    <t>D011</t>
  </si>
  <si>
    <t>Ngapyawtaw</t>
  </si>
  <si>
    <t>Hpakan Baptist</t>
  </si>
  <si>
    <t>Saya B Tu Jar</t>
  </si>
  <si>
    <t>09-6413346</t>
  </si>
  <si>
    <t>Aung Thar</t>
  </si>
  <si>
    <t>Moe Hping</t>
  </si>
  <si>
    <t>Thar Si</t>
  </si>
  <si>
    <t>09-400035851</t>
  </si>
  <si>
    <t>Shwe Kyee Nar</t>
  </si>
  <si>
    <t>Mong Yu</t>
  </si>
  <si>
    <t>09-47318890</t>
  </si>
  <si>
    <t>Kar Lai Kone Hsar</t>
  </si>
  <si>
    <t>Kar Lai</t>
  </si>
  <si>
    <t>Mong See Wein Mai (Tarmoenye Sub-township)</t>
  </si>
  <si>
    <t>Mai Pong (Shu See)</t>
  </si>
  <si>
    <t>09-47325022</t>
  </si>
  <si>
    <t>09-400030539</t>
  </si>
  <si>
    <t>09-440006280</t>
  </si>
  <si>
    <t>A013</t>
  </si>
  <si>
    <t>Tat kone</t>
  </si>
  <si>
    <t>A014</t>
  </si>
  <si>
    <t>Mai Na</t>
  </si>
  <si>
    <t>U Naw Lar</t>
  </si>
  <si>
    <t>09-400032846</t>
  </si>
  <si>
    <t>A015</t>
  </si>
  <si>
    <t xml:space="preserve">Myo Ma No. (2) </t>
  </si>
  <si>
    <t>U Tu Nan</t>
  </si>
  <si>
    <t>09-450050101</t>
  </si>
  <si>
    <t>A016</t>
  </si>
  <si>
    <t>U Lamung La Roi</t>
  </si>
  <si>
    <t>09-400056210</t>
  </si>
  <si>
    <t>A017</t>
  </si>
  <si>
    <t>U Zaw Dan</t>
  </si>
  <si>
    <t>Rev. U Maji Bawk Lar</t>
  </si>
  <si>
    <t>09-400029741</t>
  </si>
  <si>
    <t>A018</t>
  </si>
  <si>
    <t>U Gyung Lum</t>
  </si>
  <si>
    <t>09-400038862</t>
  </si>
  <si>
    <t>A019</t>
  </si>
  <si>
    <t>Shwe Zet</t>
  </si>
  <si>
    <t>U Aung Latt</t>
  </si>
  <si>
    <t>09-400032735</t>
  </si>
  <si>
    <t>09-400027894</t>
  </si>
  <si>
    <t>09-33015569</t>
  </si>
  <si>
    <t>Man Pon</t>
  </si>
  <si>
    <t>Dum Buk</t>
  </si>
  <si>
    <t>Zee Wone Gawt</t>
  </si>
  <si>
    <t>La Gat Dawt</t>
  </si>
  <si>
    <t>86-89 13038</t>
  </si>
  <si>
    <t>Ton Hone Yang (Dawthponeyan Sub-township)</t>
  </si>
  <si>
    <t>09-47018639</t>
  </si>
  <si>
    <t>B012</t>
  </si>
  <si>
    <t>Kachin Su Ward</t>
  </si>
  <si>
    <t>U Myint Then</t>
  </si>
  <si>
    <t>09-33185282</t>
  </si>
  <si>
    <t>B013</t>
  </si>
  <si>
    <t>Nam Si In (Karmaing Sub-township)</t>
  </si>
  <si>
    <t>Nam Si In</t>
  </si>
  <si>
    <t>Rev. U Hpaw Wam La Seng</t>
  </si>
  <si>
    <t>09-47015215</t>
  </si>
  <si>
    <t>B014</t>
  </si>
  <si>
    <t>Nawng Kaing Htaw</t>
  </si>
  <si>
    <t>Mogaug</t>
  </si>
  <si>
    <t>Relife Committee</t>
  </si>
  <si>
    <t>U Zaw Htoi Nan</t>
  </si>
  <si>
    <t>09-400023943</t>
  </si>
  <si>
    <t>B015</t>
  </si>
  <si>
    <t>Kyuntaw</t>
  </si>
  <si>
    <t>U Zaw Tang</t>
  </si>
  <si>
    <t>09-401537670</t>
  </si>
  <si>
    <t>09-47023636</t>
  </si>
  <si>
    <t>Yoe Gyi</t>
  </si>
  <si>
    <t>09-47017734</t>
  </si>
  <si>
    <t>09-400048602</t>
  </si>
  <si>
    <t>Wein Hkam (Lwegel Sub-township)</t>
  </si>
  <si>
    <t>Ba Lawng Kawng (Lwegel Sub-township)</t>
  </si>
  <si>
    <t>Hpa Lum</t>
  </si>
  <si>
    <t>Kawng Hsa (Lwegel Sub-township)</t>
  </si>
  <si>
    <t>Mai Gyar Yang</t>
  </si>
  <si>
    <t>In Ba Pa</t>
  </si>
  <si>
    <t>La Na</t>
  </si>
  <si>
    <t>Hpa Re (Pang War Sub-township)</t>
  </si>
  <si>
    <t>Hpa Re Waw Jang</t>
  </si>
  <si>
    <t>+86 1536849 2616</t>
  </si>
  <si>
    <t>Nam Sang Yang</t>
  </si>
  <si>
    <t>Saga Pa (Sadung Sub-township)</t>
  </si>
  <si>
    <t>+86 (0692)68709 68</t>
  </si>
  <si>
    <t>E001</t>
  </si>
  <si>
    <t>U Lashi Tu Nan</t>
  </si>
  <si>
    <t>E002</t>
  </si>
  <si>
    <t xml:space="preserve">Qtr.4 </t>
  </si>
  <si>
    <t>KMSS BHAMO</t>
  </si>
  <si>
    <t>U Maran Seng</t>
  </si>
  <si>
    <t>09-402592054</t>
  </si>
  <si>
    <t>E003</t>
  </si>
  <si>
    <t>Nam Hlaing</t>
  </si>
  <si>
    <t>Aye Mon</t>
  </si>
  <si>
    <t>E004</t>
  </si>
  <si>
    <t>Nam Lin Pa</t>
  </si>
  <si>
    <t>Man Si</t>
  </si>
  <si>
    <t>IRRC/KMSS</t>
  </si>
  <si>
    <t>Pan Htoi Aung</t>
  </si>
  <si>
    <t>09-91039627</t>
  </si>
  <si>
    <t>E005</t>
  </si>
  <si>
    <t>Mung Ding Pa</t>
  </si>
  <si>
    <t>Mr.Hka Aung</t>
  </si>
  <si>
    <t>Nam Mun</t>
  </si>
  <si>
    <t>09-47035631</t>
  </si>
  <si>
    <t>09-400035242</t>
  </si>
  <si>
    <t>Man Mawn</t>
  </si>
  <si>
    <t>189 88225035</t>
  </si>
  <si>
    <t>E011</t>
  </si>
  <si>
    <t>Nam Ma Hpyit</t>
  </si>
  <si>
    <t>U Thein Naing</t>
  </si>
  <si>
    <t>09-47011093</t>
  </si>
  <si>
    <t>E012</t>
  </si>
  <si>
    <t>Seng Ngai</t>
  </si>
  <si>
    <t>U Seng Hkum</t>
  </si>
  <si>
    <t>09-400006973</t>
  </si>
  <si>
    <t>E013</t>
  </si>
  <si>
    <t>U La Ja</t>
  </si>
  <si>
    <t>074 7239 2</t>
  </si>
  <si>
    <t>E014</t>
  </si>
  <si>
    <t>Rc</t>
  </si>
  <si>
    <t xml:space="preserve">Mung Ban Aung </t>
  </si>
  <si>
    <t>09-400031602</t>
  </si>
  <si>
    <t>E015</t>
  </si>
  <si>
    <t>Maw Shan</t>
  </si>
  <si>
    <t>U Yin Ram</t>
  </si>
  <si>
    <t>09-400011071</t>
  </si>
  <si>
    <t>E016</t>
  </si>
  <si>
    <t>Yuma (KBC)</t>
  </si>
  <si>
    <t>Rev.  U Naw Mai</t>
  </si>
  <si>
    <t>09-400037875</t>
  </si>
  <si>
    <t>F001</t>
  </si>
  <si>
    <t>Youth</t>
  </si>
  <si>
    <t>Ward (7)</t>
  </si>
  <si>
    <t>Nam Tu Baptist</t>
  </si>
  <si>
    <t>IDP Committee</t>
  </si>
  <si>
    <t>U Brang Mai</t>
  </si>
  <si>
    <t>09-49150147</t>
  </si>
  <si>
    <t>F002</t>
  </si>
  <si>
    <t>Church</t>
  </si>
  <si>
    <t>Nar Tee</t>
  </si>
  <si>
    <t>Narte</t>
  </si>
  <si>
    <t>MMR001CMP207</t>
  </si>
  <si>
    <t>Theinni</t>
  </si>
  <si>
    <t>U Lawng Li</t>
  </si>
  <si>
    <t>09-47235046</t>
  </si>
  <si>
    <t>F003</t>
  </si>
  <si>
    <t>Ward (2)</t>
  </si>
  <si>
    <t>Rev. Nan Jung</t>
  </si>
  <si>
    <t>09-47312039</t>
  </si>
  <si>
    <t>F004</t>
  </si>
  <si>
    <t>Maw Hsway</t>
  </si>
  <si>
    <t>Mong Paw</t>
  </si>
  <si>
    <t>Rev. Bawk Naw</t>
  </si>
  <si>
    <t>68809 43</t>
  </si>
  <si>
    <t>F005</t>
  </si>
  <si>
    <t>Rit Law</t>
  </si>
  <si>
    <t>U D Ze Dai</t>
  </si>
  <si>
    <t>F006</t>
  </si>
  <si>
    <t>Hkau Shau</t>
  </si>
  <si>
    <t>Shadung</t>
  </si>
  <si>
    <t>Ngw si le</t>
  </si>
  <si>
    <t>1539 4803029</t>
  </si>
  <si>
    <t>In Baw Mai Kyin (Dawthponeyan Sub-township)</t>
  </si>
  <si>
    <t>Hpun Lum Yang</t>
  </si>
  <si>
    <t>133249 75780</t>
  </si>
  <si>
    <t>1539 39 27048</t>
  </si>
  <si>
    <t>F010</t>
  </si>
  <si>
    <t>Ma Ga Ran Yang</t>
  </si>
  <si>
    <t>Kawje Yaw San</t>
  </si>
  <si>
    <t>18008829 779</t>
  </si>
  <si>
    <t>F011</t>
  </si>
  <si>
    <t>Du Kahtawng ward (4)</t>
  </si>
  <si>
    <t>U Su Eik Kham</t>
  </si>
  <si>
    <t>F012</t>
  </si>
  <si>
    <t>Du Kahtawng ward (14)</t>
  </si>
  <si>
    <t>F013</t>
  </si>
  <si>
    <t>Du Kahtawng Ward (5)</t>
  </si>
  <si>
    <t>F014</t>
  </si>
  <si>
    <t>RC Relif Committee</t>
  </si>
  <si>
    <t>Saya Nwa  Gam Seng</t>
  </si>
  <si>
    <t>09-47055565</t>
  </si>
  <si>
    <t>09 -403711789</t>
  </si>
  <si>
    <t>Nam Hpat Kar</t>
  </si>
  <si>
    <t>Nam Hpat Kar (Ho Pon + Pang Sa Lorp)</t>
  </si>
  <si>
    <t>082-67049 , 082-67046</t>
  </si>
  <si>
    <t>Man Gyat (Monekoe Sub-township)</t>
  </si>
  <si>
    <t>Gwum Hsan</t>
  </si>
  <si>
    <t>147873309 9 2</t>
  </si>
  <si>
    <t>09 -40159 5730</t>
  </si>
  <si>
    <t>09 -431879 68</t>
  </si>
  <si>
    <t>G008</t>
  </si>
  <si>
    <t>Hkat Cho</t>
  </si>
  <si>
    <t>WaingMaw</t>
  </si>
  <si>
    <t>U Eik Mon</t>
  </si>
  <si>
    <t>09 -400049 772</t>
  </si>
  <si>
    <t>G009</t>
  </si>
  <si>
    <t>N Jang Dung</t>
  </si>
  <si>
    <t>U Kham Aung</t>
  </si>
  <si>
    <t>09 -400023005</t>
  </si>
  <si>
    <t>G010</t>
  </si>
  <si>
    <t>Tat Kone</t>
  </si>
  <si>
    <t>Bawk Htoi Naw</t>
  </si>
  <si>
    <t>09 -4702709 6</t>
  </si>
  <si>
    <t>G011</t>
  </si>
  <si>
    <t>Tat Kone-Htoi San</t>
  </si>
  <si>
    <t>U Htin San</t>
  </si>
  <si>
    <t>09 -40153328, 09 -401537674</t>
  </si>
  <si>
    <t>09-47052236</t>
  </si>
  <si>
    <t>Nam Koi</t>
  </si>
  <si>
    <t>09-400035482</t>
  </si>
  <si>
    <t>09-47012472</t>
  </si>
  <si>
    <t>745609 7</t>
  </si>
  <si>
    <t>Maw Hpawng</t>
  </si>
  <si>
    <t>09-40003309</t>
  </si>
  <si>
    <t>H007</t>
  </si>
  <si>
    <t>Mading Tu Mai</t>
  </si>
  <si>
    <t>89 34002</t>
  </si>
  <si>
    <t>H008</t>
  </si>
  <si>
    <t>N Gang Ja La</t>
  </si>
  <si>
    <t>153686 6579 43</t>
  </si>
  <si>
    <t>H009</t>
  </si>
  <si>
    <t>U Thaung Wu</t>
  </si>
  <si>
    <t>09-33048416</t>
  </si>
  <si>
    <t>H010</t>
  </si>
  <si>
    <t>09-403743873</t>
  </si>
  <si>
    <t>H011</t>
  </si>
  <si>
    <t>Sa Yar Zaw Taung</t>
  </si>
  <si>
    <t>09-47015499</t>
  </si>
  <si>
    <t>I001</t>
  </si>
  <si>
    <t>Sr.Galau Naw Aung</t>
  </si>
  <si>
    <t>133249 7589 8</t>
  </si>
  <si>
    <t>I002</t>
  </si>
  <si>
    <t>LSO/KMSS</t>
  </si>
  <si>
    <t>Tsaru Mi Nar</t>
  </si>
  <si>
    <t>09-444025437</t>
  </si>
  <si>
    <t>I003</t>
  </si>
  <si>
    <t>Sr. Lahpai Naw Naw</t>
  </si>
  <si>
    <t>I004</t>
  </si>
  <si>
    <t>Nga Brang Aung</t>
  </si>
  <si>
    <t>09-33109-5512</t>
  </si>
  <si>
    <t>I005</t>
  </si>
  <si>
    <t>Pa La Na Sa Khan Myar</t>
  </si>
  <si>
    <t>Pi Tauk Myaing</t>
  </si>
  <si>
    <t>U Naw Hkum Shan Grawng</t>
  </si>
  <si>
    <t>09-401539564</t>
  </si>
  <si>
    <t>I006</t>
  </si>
  <si>
    <t>Man Kin (Sinbo Sub-township)</t>
  </si>
  <si>
    <t>Man Kin</t>
  </si>
  <si>
    <t>09-400013281</t>
  </si>
  <si>
    <t>I007</t>
  </si>
  <si>
    <t>U Gyung Dau</t>
  </si>
  <si>
    <t>09-401537691</t>
  </si>
  <si>
    <t>I008</t>
  </si>
  <si>
    <t>Qtr.3</t>
  </si>
  <si>
    <t>U Dau Lum</t>
  </si>
  <si>
    <t>09-440225709</t>
  </si>
  <si>
    <t>I009</t>
  </si>
  <si>
    <t>Wimaw</t>
  </si>
  <si>
    <t>U Lamyata</t>
  </si>
  <si>
    <t>09-73076645</t>
  </si>
  <si>
    <t>I010</t>
  </si>
  <si>
    <t>Tatkone Emanuela</t>
  </si>
  <si>
    <t>SHLOM</t>
  </si>
  <si>
    <t>U La Nan</t>
  </si>
  <si>
    <t>09-47019391</t>
  </si>
  <si>
    <t>I011</t>
  </si>
  <si>
    <t>Tatkone</t>
  </si>
  <si>
    <t>U Sandawng Hpung Ram</t>
  </si>
  <si>
    <t>09-36000564</t>
  </si>
  <si>
    <t>I012</t>
  </si>
  <si>
    <t>Waimaw</t>
  </si>
  <si>
    <t>U Thine Aung</t>
  </si>
  <si>
    <t>09-400042796</t>
  </si>
  <si>
    <t>I013</t>
  </si>
  <si>
    <t>U Brang Nu</t>
  </si>
  <si>
    <t>09-36000855</t>
  </si>
  <si>
    <t>I014</t>
  </si>
  <si>
    <t>Qtr.2</t>
  </si>
  <si>
    <t>Rev.Zawng Hkawng</t>
  </si>
  <si>
    <t>09-44000299</t>
  </si>
  <si>
    <t>I015</t>
  </si>
  <si>
    <t>Mading</t>
  </si>
  <si>
    <t>U Naw Ja</t>
  </si>
  <si>
    <t>09-400034935</t>
  </si>
  <si>
    <t xml:space="preserve">Available within  </t>
  </si>
  <si>
    <t xml:space="preserve">the camp? </t>
  </si>
  <si>
    <t xml:space="preserve">FUNCTIONING facility/service   </t>
  </si>
  <si>
    <t>Distance to nearest ACCESSIBLE  and</t>
  </si>
  <si>
    <t>Locations' ID (or) Camps' Code</t>
  </si>
  <si>
    <t>Standardized Name of IDPs Camps</t>
  </si>
  <si>
    <t>Organisation Name</t>
  </si>
  <si>
    <t>KBSS, UNHCR</t>
  </si>
  <si>
    <t>UNHCR,KBC, DRC</t>
  </si>
  <si>
    <t>IRRC, UNHCR</t>
  </si>
  <si>
    <t>KMSS, UNHCR</t>
  </si>
  <si>
    <t>KBC, UNHCR, DRC</t>
  </si>
  <si>
    <t>KMSS, UNHCR, DRC</t>
  </si>
  <si>
    <t>UNHCR, DRC</t>
  </si>
  <si>
    <t>UNHCR, KMSS, DRC</t>
  </si>
  <si>
    <t>UNHCR, World Vision, DRC</t>
  </si>
  <si>
    <t>KBC, DRC</t>
  </si>
  <si>
    <t>World Vision, DRC</t>
  </si>
  <si>
    <t>IRRC, KMSS, UNHCR</t>
  </si>
  <si>
    <t>KMSS, UNHCR, World Vision</t>
  </si>
  <si>
    <t>UNHCR, World Vision</t>
  </si>
  <si>
    <t>KBC, UNHCR, World Vision</t>
  </si>
  <si>
    <t>IRRC, UNHCR, KBC, DRC</t>
  </si>
  <si>
    <t>DRC, Shalom</t>
  </si>
  <si>
    <t>CP</t>
  </si>
  <si>
    <t>3Ws-NFI</t>
  </si>
  <si>
    <t>Shalom, UNHCR, DRC</t>
  </si>
  <si>
    <t>Shalom, UNHCR</t>
  </si>
  <si>
    <t>KBSS, UNHCR, DRC</t>
  </si>
  <si>
    <t>KMSS, Shalom, DRC</t>
  </si>
  <si>
    <t xml:space="preserve">Myitkyina    </t>
  </si>
  <si>
    <t>KBC, Shalom, UNHCR</t>
  </si>
  <si>
    <t>KMSS, DRC</t>
  </si>
  <si>
    <t>Shalom, UNHCR, World Vision</t>
  </si>
  <si>
    <t>Shalom, DRC</t>
  </si>
  <si>
    <t>CCCShelter3Ws</t>
  </si>
  <si>
    <t>Reasons for difference in data between CCCM camp List &amp; Camp Profiling: one period (6th June - 21st July), did not cover all camps &amp; one source</t>
  </si>
  <si>
    <t>SHELTER/NFI/CCCM CLUSTER CAMP PROFILING EXERCISE IN KACHIN &amp; NORTHERN SHAN STATES</t>
  </si>
  <si>
    <t>MMR015CMP139</t>
  </si>
  <si>
    <t>MMR015CMP207</t>
  </si>
  <si>
    <t>UNHCR1</t>
  </si>
  <si>
    <t>Myo Thit Gyi</t>
  </si>
  <si>
    <t>Saya Aung Myat</t>
  </si>
  <si>
    <t>09-40001305</t>
  </si>
  <si>
    <t>UNHCR2</t>
  </si>
  <si>
    <t>5 minutes</t>
  </si>
  <si>
    <t>09401533628</t>
  </si>
  <si>
    <t>UNHCR3</t>
  </si>
  <si>
    <t>Hpan Khar Kone</t>
  </si>
  <si>
    <t>U Zaw Seng</t>
  </si>
  <si>
    <t>Data Entry Date</t>
  </si>
  <si>
    <t>31/7/2013</t>
  </si>
  <si>
    <t>30/7/2013</t>
  </si>
  <si>
    <t>29/7/2013</t>
  </si>
  <si>
    <t>19/8/2013</t>
  </si>
  <si>
    <t>16/8/2013</t>
  </si>
  <si>
    <t>26/8/2013</t>
  </si>
  <si>
    <t>Type of interviewer</t>
  </si>
  <si>
    <t>Type of interviewer - Other</t>
  </si>
  <si>
    <t>Camp profiling responsible organization</t>
  </si>
  <si>
    <t>Camp profiling responsible organization - Other</t>
  </si>
  <si>
    <t>18/6/2013</t>
  </si>
  <si>
    <t>17/6/2013</t>
  </si>
  <si>
    <t>21/6/2013</t>
  </si>
  <si>
    <t>9/6/2013</t>
  </si>
  <si>
    <t>20/6/2013</t>
  </si>
  <si>
    <t>29/6/2013</t>
  </si>
  <si>
    <t>4/7/2013</t>
  </si>
  <si>
    <t>4/7/2011</t>
  </si>
  <si>
    <t>13/6/2013</t>
  </si>
  <si>
    <t>19/6/2013</t>
  </si>
  <si>
    <t>14/6/2013</t>
  </si>
  <si>
    <t>12/6/2013</t>
  </si>
  <si>
    <t>11/6/2013</t>
  </si>
  <si>
    <t>12/7/2013</t>
  </si>
  <si>
    <t>7/6/2013</t>
  </si>
  <si>
    <t>23/6/2013</t>
  </si>
  <si>
    <t>6/6/2013</t>
  </si>
  <si>
    <t>11/7/2013</t>
  </si>
  <si>
    <t>15/6/2013</t>
  </si>
  <si>
    <t>25/6/2013</t>
  </si>
  <si>
    <t>24/6/2013</t>
  </si>
  <si>
    <t>16/6/2013</t>
  </si>
  <si>
    <t>22/6/2013</t>
  </si>
  <si>
    <t>26/6/2013</t>
  </si>
  <si>
    <t>28/6/2013</t>
  </si>
  <si>
    <t>16/1/2013</t>
  </si>
  <si>
    <t>//</t>
  </si>
  <si>
    <t>21/7/2013</t>
  </si>
  <si>
    <t>27/6/2013</t>
  </si>
  <si>
    <t>14/8/2013</t>
  </si>
  <si>
    <t>Date of interview</t>
  </si>
  <si>
    <t>Key informant</t>
  </si>
  <si>
    <t>Key informant - Sex</t>
  </si>
  <si>
    <t>Key informant - Name</t>
  </si>
  <si>
    <t>Key informant - Main position</t>
  </si>
  <si>
    <t>Key informant - Contact Number</t>
  </si>
  <si>
    <t>Key informant 2</t>
  </si>
  <si>
    <t>Key informant 2 - Sex</t>
  </si>
  <si>
    <t>State/Region</t>
  </si>
  <si>
    <t>GPS Coordinates - Longitude</t>
  </si>
  <si>
    <t>GPS Coordinates - Latitude</t>
  </si>
  <si>
    <t>Type of location</t>
  </si>
  <si>
    <t>Camp Establishment Date - Month</t>
  </si>
  <si>
    <t>Camp Establishment Date - Year</t>
  </si>
  <si>
    <t>Latrines</t>
  </si>
  <si>
    <t>for men</t>
  </si>
  <si>
    <t>for women</t>
  </si>
  <si>
    <t>Access to the camp, dry season - by foot</t>
  </si>
  <si>
    <t>Access to the camp, dry season - By motorbike</t>
  </si>
  <si>
    <t>Access to the camp, dry season - By car/ 4WD</t>
  </si>
  <si>
    <t>Access to the camp, dry season - By water</t>
  </si>
  <si>
    <t>Access to the camp, rainy season - by foot</t>
  </si>
  <si>
    <t>Access to the camp, rainy season - By motorbike</t>
  </si>
  <si>
    <t>Access to the camp, rainy season - By car/ 4WD</t>
  </si>
  <si>
    <t>Access to the camp, rainy season - By water</t>
  </si>
  <si>
    <t>Name of nearest town from the camp</t>
  </si>
  <si>
    <t>Distance to nearest town - in miles</t>
  </si>
  <si>
    <t>Distance to nearest town - in minutes</t>
  </si>
  <si>
    <t xml:space="preserve"> Camp have a Management / Responsible Agency? Y/N</t>
  </si>
  <si>
    <t>Name of Camp Management/Responsible Agency</t>
  </si>
  <si>
    <t>Camp Manager - Phone #</t>
  </si>
  <si>
    <t>Camp manager/responsible person name</t>
  </si>
  <si>
    <t>Registration book/list of residents available</t>
  </si>
  <si>
    <t xml:space="preserve">Frequency of registration book update - With each population change </t>
  </si>
  <si>
    <t>Frequency of registration book update - At least weekly</t>
  </si>
  <si>
    <t>Frequency of registration book update - At least monthly</t>
  </si>
  <si>
    <t xml:space="preserve">Frequency of registration book update - Less frequent than monthly  </t>
  </si>
  <si>
    <t>Frequency of registration book update - Never updated</t>
  </si>
  <si>
    <t>Electronic copy of the registration - Yes, in camp</t>
  </si>
  <si>
    <t>Electronic copy of the registration - No</t>
  </si>
  <si>
    <t>Electronic copy of the registration - Yes, in camp management/responsible agency</t>
  </si>
  <si>
    <t>Information collected in registration book/list - Date of birth</t>
  </si>
  <si>
    <t>Information collected in registration book/list - Age</t>
  </si>
  <si>
    <t>Information collected in registration book/list - Date of entry into camp</t>
  </si>
  <si>
    <t>Population - 0 to 5 months (Male)</t>
  </si>
  <si>
    <t>Population - 6 to 23 months (Female)</t>
  </si>
  <si>
    <t>Population - 2 to 4 years (Total)</t>
  </si>
  <si>
    <t>Population - 0 to 5 months (Female)</t>
  </si>
  <si>
    <t>Population - 0 to 5 months (Total)</t>
  </si>
  <si>
    <t>Population - 6 to 23 months (Male)</t>
  </si>
  <si>
    <t>Population - 6 to 23 months (Total)</t>
  </si>
  <si>
    <t>Population - 2 to 4 years (Male)</t>
  </si>
  <si>
    <t>Population - 2 to 4 years (Female)</t>
  </si>
  <si>
    <t>Population - 5 to 11 years (Male)</t>
  </si>
  <si>
    <t>Population - 5 to 11 years (Female)</t>
  </si>
  <si>
    <t>Population - 5 to 11 years (Total)</t>
  </si>
  <si>
    <t>Population - 12 to 17 years (Male)</t>
  </si>
  <si>
    <t>Population - 12 to 17 years (Female)</t>
  </si>
  <si>
    <t>Population - 12 to 17 years (Total)</t>
  </si>
  <si>
    <t>Population - 18 to 35 years (Male)</t>
  </si>
  <si>
    <t>Population - 18 to 35 years (Female)</t>
  </si>
  <si>
    <t>Population - 18 to 35 years (Total)</t>
  </si>
  <si>
    <t>Population - 36 to 59 years  (Male)</t>
  </si>
  <si>
    <t>Population - 36 to 59 years  (Female)</t>
  </si>
  <si>
    <t>Population - 36 to 59 years  (Total)</t>
  </si>
  <si>
    <t>Population - 60 years and above (Male)</t>
  </si>
  <si>
    <t>Population - 60 years and above (Female)</t>
  </si>
  <si>
    <t>Population - 60 years and above (Total)</t>
  </si>
  <si>
    <t>Population - Total (Male)</t>
  </si>
  <si>
    <t>Population - Total (Female)</t>
  </si>
  <si>
    <t>Population - Total (Total)</t>
  </si>
  <si>
    <t>Vulnerable Population - Physically Disabled (Male)</t>
  </si>
  <si>
    <t>Vulnerable Population - Physically Disabled (Female)</t>
  </si>
  <si>
    <t>Vulnerable Population - Physically Disabled (Total)</t>
  </si>
  <si>
    <t>Vulnerable Population - Mentally Disabled (Male)</t>
  </si>
  <si>
    <t>Vulnerable Population - Mentally Disabled (Female)</t>
  </si>
  <si>
    <t>Vulnerable Population - Mentally Disabled (Total)</t>
  </si>
  <si>
    <t>Vulnerable Population - Chronically ill (Male)</t>
  </si>
  <si>
    <t>Vulnerable Population - Chronically ill (Female)</t>
  </si>
  <si>
    <t>Vulnerable Population - Chronically ill (Total)</t>
  </si>
  <si>
    <t>Vulnerable Population - Unaccompanied children (&lt;18) (Male)</t>
  </si>
  <si>
    <t>Vulnerable Population - Unaccompanied children (&lt;18) (Female)</t>
  </si>
  <si>
    <t>Vulnerable Population - Unaccompanied children (&lt;18) (Total)</t>
  </si>
  <si>
    <t>Vulnerable Population - Separated children (&lt;18) (Male)</t>
  </si>
  <si>
    <t>Vulnerable Population - Separated children (&lt;18) (Female)</t>
  </si>
  <si>
    <t>Vulnerable Population - Separated children (&lt;18) (Total)</t>
  </si>
  <si>
    <t>Vulnerable Population - Unaccompanied elders (&gt;60) (Male)</t>
  </si>
  <si>
    <t>Vulnerable Population - Unaccompanied elders (&gt;60) (Female)</t>
  </si>
  <si>
    <t>Vulnerable Population - Unaccompanied elders (&gt;60) (Total)</t>
  </si>
  <si>
    <t>Vulnerable Population - Single headed households (Male)</t>
  </si>
  <si>
    <t>Vulnerable Population - Single headed households (Female)</t>
  </si>
  <si>
    <t>Vulnerable Population - Single headed households (Total)</t>
  </si>
  <si>
    <t>Vulnerable Population - Pregnant women</t>
  </si>
  <si>
    <t>Vulnerable Population - Lactating women</t>
  </si>
  <si>
    <t>Population - Births in last 6 months (Male)</t>
  </si>
  <si>
    <t>Population - Births in last 6 months (Female)</t>
  </si>
  <si>
    <t>Population - Births in last 6 months (Total)</t>
  </si>
  <si>
    <t>Population - Deaths in last 6 months (Male)</t>
  </si>
  <si>
    <t>Population - Deaths in last 6 months (Female)</t>
  </si>
  <si>
    <t>Population - Deaths in last 6 months (Total)</t>
  </si>
  <si>
    <t>Total number Households</t>
  </si>
  <si>
    <t>Total number Individuals</t>
  </si>
  <si>
    <t>Permanent arrivals in last 6 months - Households</t>
  </si>
  <si>
    <t>Permanent departures in last 6 months - Households</t>
  </si>
  <si>
    <t>Anonymous complaints mechanism? Y/N</t>
  </si>
  <si>
    <t>Camp management committee currently in place? Y/N</t>
  </si>
  <si>
    <t>Camp management committee members - IDP members (Male)</t>
  </si>
  <si>
    <t>Camp management committee members - IDP members (Female)</t>
  </si>
  <si>
    <t>Camp management committee members - Non-IDP members (Male)</t>
  </si>
  <si>
    <t>Camp management committee members - Non-IDP members (Female)</t>
  </si>
  <si>
    <t>Camp management committee members - Total (Male)</t>
  </si>
  <si>
    <t>Camp management committee members - Total (Female</t>
  </si>
  <si>
    <t>Number of Camp committee members who have received CCCM training</t>
  </si>
  <si>
    <t>Camp Management Committee represented adequately by -Women</t>
  </si>
  <si>
    <t>Camp Management Committee represented adequately by -Elderly</t>
  </si>
  <si>
    <t>Camp Management Committee represented adequately by - Youth</t>
  </si>
  <si>
    <t>Camp Management Committee represented adequately by - Religious Groups</t>
  </si>
  <si>
    <t>Camp Management Committee represented adequately by - Ethnic Groups</t>
  </si>
  <si>
    <t>Camp Management Committee represented adequately by - PWSN</t>
  </si>
  <si>
    <t>F2</t>
  </si>
  <si>
    <t>Distance to in Miles to nearest - Drinking water source</t>
  </si>
  <si>
    <t>Distance to in Miles to nearest - Regular market</t>
  </si>
  <si>
    <t>Distance to in Miles to nearest - Health facility</t>
  </si>
  <si>
    <t>Distance to in Miles to nearest - Pre-school/nursery</t>
  </si>
  <si>
    <t>Distance to in Miles to nearest - Primary school</t>
  </si>
  <si>
    <t>Distance to in Miles to nearest - Middle school</t>
  </si>
  <si>
    <t>Distance to in Miles to nearest - High school</t>
  </si>
  <si>
    <t>Main type of kitchen(s) for camp residents</t>
  </si>
  <si>
    <t>Proper storage facility for food in the camp? Y/N</t>
  </si>
  <si>
    <t>Main type of shelter for camp residents</t>
  </si>
  <si>
    <t>Approximate proportion of households sharing shelter</t>
  </si>
  <si>
    <t>Approximate proportion of households without shelter</t>
  </si>
  <si>
    <t>Shelters usually have partitioned rooms for sleeping? Y/N</t>
  </si>
  <si>
    <t>Main source of drinking water for camp residents</t>
  </si>
  <si>
    <t>Daily amount of drinking water sufficient for all camp residents</t>
  </si>
  <si>
    <t>Total number of functioning latrines (Men)</t>
  </si>
  <si>
    <t>Total number of functioning latrines (Women)</t>
  </si>
  <si>
    <t>Total number of functioning latrines (Mixed)</t>
  </si>
  <si>
    <t>Separate bathing areas for men and women? Y/N</t>
  </si>
  <si>
    <t>Where/how is camp waste generally being disposed of</t>
  </si>
  <si>
    <t>Type of the nearest accessible functioning health facility for camp residents</t>
  </si>
  <si>
    <t>Type of the nearest accessible functioning health facility for camp residents - Other</t>
  </si>
  <si>
    <t>Staff regularly available  for camp residents - Doctors</t>
  </si>
  <si>
    <t>Staff regularly available  for camp residents - Nurses</t>
  </si>
  <si>
    <t>Staff regularly available  for camp residents - Midwives</t>
  </si>
  <si>
    <t>Health services regularly available  for camp residents - Vaccination</t>
  </si>
  <si>
    <t>Health services regularly available  for camp residents - Preventive health care</t>
  </si>
  <si>
    <t>Health services regularly available  for camp residents - Pre&amp;Post natal care</t>
  </si>
  <si>
    <t>Health services regularly available  for camp residents - Reproductive health care</t>
  </si>
  <si>
    <t xml:space="preserve">Health services regularly available  for camp residents - Psychosocial support services </t>
  </si>
  <si>
    <t xml:space="preserve">Health services regularly available  for camp residents - Reproductive health care </t>
  </si>
  <si>
    <t>Health services regularly available  for camp residents - Don’t know</t>
  </si>
  <si>
    <t>Approximate proportion of FEMALE children attending school</t>
  </si>
  <si>
    <t>Approximate proportion of MALE children attending school</t>
  </si>
  <si>
    <t>CURRENTLY, What are the TWO MAIN livelihoods activities for MALE camp resident - No.1</t>
  </si>
  <si>
    <t>CURRENTLY, What are the TWO MAIN livelihoods activities for MALE camp resident - No.2</t>
  </si>
  <si>
    <t>BEFORE DISPLACEMENT, what were the TWO MAIN livelihoods activities for MALE camp residents - No 1</t>
  </si>
  <si>
    <t>BEFORE DISPLACEMENT, what were the TWO MAIN livelihoods activities for MALE camp residents - No 2</t>
  </si>
  <si>
    <t>CURRENTLY, What are the TWO MAIN livelihoods activities for FEMALE camp resident - No.1</t>
  </si>
  <si>
    <t>CURRENTLY, What are the TWO MAIN livelihoods activities for FEMALE camp resident - No.2</t>
  </si>
  <si>
    <t>BEFORE DISPLACEMENT, what were the TWO MAIN livelihoods activities for FEMALE camp residents - No 1</t>
  </si>
  <si>
    <t>BEFORE DISPLACEMENT, what were the TWO MAIN livelihoods activities for FEMALE camp residents - No 2</t>
  </si>
  <si>
    <t>Camp Managers Priority 1</t>
  </si>
  <si>
    <t>Camp Managers Priority 2</t>
  </si>
  <si>
    <t>Camp Managers Priority 3</t>
  </si>
  <si>
    <t>Camp Residents Priority 1</t>
  </si>
  <si>
    <t>Camp Residents Priority 2</t>
  </si>
  <si>
    <t>Camp Residents Priority 3</t>
  </si>
  <si>
    <t>HEALTH ISSUES REPORTED</t>
  </si>
  <si>
    <t>Total Number of Sites</t>
  </si>
  <si>
    <t>Total Number of Individuals</t>
  </si>
  <si>
    <t>High fever (i.e. Malaria)</t>
  </si>
  <si>
    <t>Skin problems</t>
  </si>
  <si>
    <t>Measles</t>
  </si>
  <si>
    <t>Acute Watery Diarrhoea</t>
  </si>
  <si>
    <t>Respiratory Infection</t>
  </si>
  <si>
    <t>Unimmunised Children against measles</t>
  </si>
  <si>
    <t>Unimmunised Children against polio</t>
  </si>
  <si>
    <t>TOTALS</t>
  </si>
  <si>
    <t>Percentages %</t>
  </si>
  <si>
    <t>NEAREST HEALTH FACILITY</t>
  </si>
  <si>
    <t>NUMBER OF FAMILIES THAT HAVE RECEIVED NFI SUPPORT</t>
  </si>
  <si>
    <t>Number of Sites</t>
  </si>
  <si>
    <t>Total Number of Families</t>
  </si>
  <si>
    <t>Plastic Sheeting</t>
  </si>
  <si>
    <t>Blankets</t>
  </si>
  <si>
    <t>Mosquito Nets</t>
  </si>
  <si>
    <t>Stoves</t>
  </si>
  <si>
    <t>Lighting</t>
  </si>
  <si>
    <t>Hygiene Kits</t>
  </si>
  <si>
    <t>Kitchen Sets</t>
  </si>
  <si>
    <t>Tool Kits</t>
  </si>
  <si>
    <t>Distributed</t>
  </si>
  <si>
    <t>Remaining</t>
  </si>
  <si>
    <t>SHELTER COMPOSITION</t>
  </si>
  <si>
    <t>SANITATION FACILITIES</t>
  </si>
  <si>
    <t>Total Number of People</t>
  </si>
  <si>
    <t>Number of toilets required by Sphere Standard</t>
  </si>
  <si>
    <t>Separate Toilets for Females</t>
  </si>
  <si>
    <t>Separate Toilets for Males</t>
  </si>
  <si>
    <t>WATER SOURCES</t>
  </si>
  <si>
    <t>SOLID WASTE MANAGEMENT</t>
  </si>
  <si>
    <t>Total Number of individuals</t>
  </si>
  <si>
    <t xml:space="preserve">Please select: </t>
  </si>
  <si>
    <t>CAMP COORDINATION AND CAMP MANAGEMENT (CCCM)</t>
  </si>
  <si>
    <t>DEMOGRAPHICS</t>
  </si>
  <si>
    <t>ST</t>
  </si>
  <si>
    <t>ST_PCODE</t>
  </si>
  <si>
    <t>DT</t>
  </si>
  <si>
    <t>DT_PCODE</t>
  </si>
  <si>
    <t>TS_PCODE</t>
  </si>
  <si>
    <t>TS</t>
  </si>
  <si>
    <t>Townships</t>
  </si>
  <si>
    <t>KACHIN CAMP POPULATIONS</t>
  </si>
  <si>
    <t>Total Number of Camps</t>
  </si>
  <si>
    <t>SHAN (NORTH) CAMP POPULATIONS</t>
  </si>
  <si>
    <t>Male  total</t>
  </si>
  <si>
    <t>Female  total</t>
  </si>
  <si>
    <t>OVERALL TOTALS</t>
  </si>
  <si>
    <t xml:space="preserve">0 to 5 months </t>
  </si>
  <si>
    <t xml:space="preserve">6 to 23 months </t>
  </si>
  <si>
    <t xml:space="preserve">2 to 4 years </t>
  </si>
  <si>
    <t xml:space="preserve">5 to 11 years </t>
  </si>
  <si>
    <t xml:space="preserve">12 to 17 years </t>
  </si>
  <si>
    <t xml:space="preserve">18 to 35 years </t>
  </si>
  <si>
    <t xml:space="preserve">36 to 59 years  </t>
  </si>
  <si>
    <t xml:space="preserve">60 years and above </t>
  </si>
  <si>
    <t>Camp Number</t>
  </si>
  <si>
    <t>CAMP MANAGEMENT AGENCY</t>
  </si>
  <si>
    <t>CAMP MANAGEMENT COMMITTEE</t>
  </si>
  <si>
    <t>CAMP LOCATION TYPE - KACHIN</t>
  </si>
  <si>
    <t>CAMP LOCATION TYPE - SHAN (NORTH)</t>
  </si>
  <si>
    <t>OVERALL CAMP POPULATIONS</t>
  </si>
  <si>
    <t>CAMP LOCATION TYPE - ALL CAMPS</t>
  </si>
  <si>
    <t>Male Totals</t>
  </si>
  <si>
    <t>Female Totals</t>
  </si>
  <si>
    <t xml:space="preserve">Physically Disabled </t>
  </si>
  <si>
    <t xml:space="preserve">Mentally Disabled </t>
  </si>
  <si>
    <t xml:space="preserve">Chronically ill </t>
  </si>
  <si>
    <t xml:space="preserve">Unaccompanied children (&lt;18) </t>
  </si>
  <si>
    <t xml:space="preserve">Separated children (&lt;18) </t>
  </si>
  <si>
    <t xml:space="preserve">Unaccompanied elders (&gt;60) </t>
  </si>
  <si>
    <t xml:space="preserve">Single headed households </t>
  </si>
  <si>
    <t>VULNERABLE POPULATIONS IN CAMPS</t>
  </si>
  <si>
    <t>All camps</t>
  </si>
  <si>
    <t>Between 0.25 &amp; 0.5 miles</t>
  </si>
  <si>
    <t>less than 0.25 miles</t>
  </si>
  <si>
    <t>Between 0.5 &amp; 0.75 miles</t>
  </si>
  <si>
    <t>Between 0.75 &amp; 1 mile</t>
  </si>
  <si>
    <t>Between 1 &amp; 5 miles</t>
  </si>
  <si>
    <t>Greater than  5 miles</t>
  </si>
  <si>
    <t>Health services regularly available  for camp residents</t>
  </si>
  <si>
    <t>Reproductive health care</t>
  </si>
  <si>
    <t>Staff regularly available  for camp residents</t>
  </si>
  <si>
    <t>Doctors</t>
  </si>
  <si>
    <t>Nurses</t>
  </si>
  <si>
    <t>Midwives</t>
  </si>
  <si>
    <t xml:space="preserve">CAMPS WITHOUT ESSENTIAL HEALTH SERVICES </t>
  </si>
  <si>
    <t>Total Number of Households</t>
  </si>
  <si>
    <t>SHELTER RELATED ISSUES</t>
  </si>
  <si>
    <t>Number of camps with approximate proportion of households sharing shelter</t>
  </si>
  <si>
    <t>Number of camps with approximate proportion of households without shelter</t>
  </si>
  <si>
    <t>less than 25%</t>
  </si>
  <si>
    <t>Shelters with partitioned rooms for sleeping</t>
  </si>
  <si>
    <t>blank (no answer)</t>
  </si>
  <si>
    <t>Total No. of functioning toilets</t>
  </si>
  <si>
    <t>Number of Mixed Toilets</t>
  </si>
  <si>
    <t>SEPARATE BATHING FACILITIES</t>
  </si>
  <si>
    <t>Separate Bathing facilities for men and women</t>
  </si>
  <si>
    <t>All camp totals</t>
  </si>
  <si>
    <t>DISTANCE TO NEAREST WATER SOURCE</t>
  </si>
  <si>
    <t>WATER SUFFICIENT FOR CAMP RESIDENTS</t>
  </si>
  <si>
    <t>DISTANCE TO NEAREST REGULAR MARKET</t>
  </si>
  <si>
    <t>MAIN TYPES OF KITCHEN(S) FOR CAMP RESIDENTS</t>
  </si>
  <si>
    <t>STORAGE FACILITIES FOR FOOD</t>
  </si>
  <si>
    <t>Proper storage facility for food in the camp</t>
  </si>
  <si>
    <t>CURRENT MAIN LIVELIHOOD ACTIVITIES FOR MEN</t>
  </si>
  <si>
    <t>Activity 1</t>
  </si>
  <si>
    <t>Activity 2</t>
  </si>
  <si>
    <t>BEFORE DISPLACEMENT, MAIN LIVELIHOOD ACTIVITIES FOR MEN</t>
  </si>
  <si>
    <t>CURRENT MAIN LIVELIHOOD ACTIVITIES FOR WOMEN</t>
  </si>
  <si>
    <t>BEFORE DISPLACEMENT, MAIN LIVELIHOOD ACTIVITIES FOR WOMEN</t>
  </si>
  <si>
    <t>NEAREST PRIMARY SCHOOL</t>
  </si>
  <si>
    <t>NEAREST PRESCHOOL/NURSERY</t>
  </si>
  <si>
    <t>NEAREST MIDDLE SCHOOL</t>
  </si>
  <si>
    <t>NEAREST HIGH SCHOOL</t>
  </si>
  <si>
    <t xml:space="preserve">CAMP MANAGERS PRIORITY NEEDS </t>
  </si>
  <si>
    <t>Need 1</t>
  </si>
  <si>
    <t>Need 2</t>
  </si>
  <si>
    <t>Need 3</t>
  </si>
  <si>
    <t xml:space="preserve">CAMP RESIDENTS PRIORITY NEEDS </t>
  </si>
  <si>
    <t>Vocational training</t>
  </si>
  <si>
    <t>Basic Food</t>
  </si>
  <si>
    <t>Complementary Food</t>
  </si>
  <si>
    <t>Firewood / fuel</t>
  </si>
  <si>
    <t>Individual shelter/houses</t>
  </si>
  <si>
    <t>Communal building</t>
  </si>
  <si>
    <t>Blankets/Winter Clothing</t>
  </si>
  <si>
    <t>Hygiene kits</t>
  </si>
  <si>
    <t>Kitchen sets</t>
  </si>
  <si>
    <t>Health facility / Clinic</t>
  </si>
  <si>
    <t>School materials / supplies</t>
  </si>
  <si>
    <t>Transport to school</t>
  </si>
  <si>
    <t>Well / water tank</t>
  </si>
  <si>
    <t>Bathing spaces</t>
  </si>
  <si>
    <t>Latrines/toilets</t>
  </si>
  <si>
    <t>Access to job opportunities</t>
  </si>
  <si>
    <t>Physically Disabled - Males</t>
  </si>
  <si>
    <t>Mentally Disabled - Males</t>
  </si>
  <si>
    <t>Chronically ill - Males</t>
  </si>
  <si>
    <t>Unaccompanied children (&lt;18) - Males</t>
  </si>
  <si>
    <t>Separated children (&lt;18) - Males</t>
  </si>
  <si>
    <t>Unaccompanied elders (&gt;60) - Males</t>
  </si>
  <si>
    <t>Single headed households - Males</t>
  </si>
  <si>
    <t>Physically Disabled - Females</t>
  </si>
  <si>
    <t>Mentally Disabled - Females</t>
  </si>
  <si>
    <t>Chronically ill - Females</t>
  </si>
  <si>
    <t>Unaccompanied children (&lt;18) - Females</t>
  </si>
  <si>
    <t>Separated children (&lt;18) - Females</t>
  </si>
  <si>
    <t>Unaccompanied elders (&gt;60) - Females</t>
  </si>
  <si>
    <t>Single headed households - Females</t>
  </si>
  <si>
    <t>Permanent arrivals in last 6 months - Persons</t>
  </si>
  <si>
    <t>Permanent departures in last 6 months - Persons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</si>
</sst>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dd\-mmm\-yy;@"/>
    <numFmt numFmtId="165" formatCode="_(* #,##0_);_(* \(#,##0\);_(* &quot;-&quot;??_);_(@_)"/>
    <numFmt numFmtId="166" formatCode="_ * #,##0_ ;_ * \-#,##0_ ;_ * &quot;-&quot;??_ ;_ @_ "/>
  </numFmts>
  <fonts count="46" x14ac:knownFonts="1">
    <font>
      <sz val="11"/>
      <color theme="1"/>
      <name val="Calibri"/>
      <family val="2"/>
      <scheme val="minor"/>
    </font>
    <font>
      <b/>
      <sz val="11"/>
      <color theme="1"/>
      <name val="Calibri"/>
      <family val="2"/>
      <scheme val="minor"/>
    </font>
    <font>
      <sz val="9"/>
      <name val="Calibri"/>
      <family val="2"/>
    </font>
    <font>
      <sz val="10"/>
      <name val="Arial"/>
      <family val="2"/>
    </font>
    <font>
      <sz val="10"/>
      <name val="MS Sans Serif"/>
      <family val="2"/>
    </font>
    <font>
      <sz val="10"/>
      <color indexed="8"/>
      <name val="Arial"/>
      <family val="2"/>
    </font>
    <font>
      <b/>
      <sz val="10"/>
      <color theme="1"/>
      <name val="Calibri"/>
      <family val="2"/>
      <scheme val="minor"/>
    </font>
    <font>
      <sz val="11"/>
      <color indexed="8"/>
      <name val="Calibri"/>
      <family val="2"/>
    </font>
    <font>
      <sz val="10"/>
      <color indexed="8"/>
      <name val="Calibri"/>
      <family val="2"/>
    </font>
    <font>
      <b/>
      <sz val="14"/>
      <name val="Calibri"/>
      <family val="2"/>
    </font>
    <font>
      <sz val="8"/>
      <name val="Calibri"/>
      <family val="2"/>
    </font>
    <font>
      <b/>
      <sz val="9"/>
      <name val="Calibri"/>
      <family val="2"/>
    </font>
    <font>
      <sz val="16"/>
      <name val="Calibri"/>
      <family val="2"/>
    </font>
    <font>
      <b/>
      <i/>
      <sz val="9"/>
      <name val="Calibri"/>
      <family val="2"/>
    </font>
    <font>
      <b/>
      <sz val="8"/>
      <name val="Calibri"/>
      <family val="2"/>
    </font>
    <font>
      <i/>
      <sz val="9"/>
      <name val="Calibri"/>
      <family val="2"/>
    </font>
    <font>
      <sz val="9"/>
      <name val="Arial"/>
      <family val="2"/>
    </font>
    <font>
      <sz val="11"/>
      <name val="Calibri"/>
      <family val="2"/>
    </font>
    <font>
      <sz val="9"/>
      <color indexed="10"/>
      <name val="Calibri"/>
      <family val="2"/>
    </font>
    <font>
      <b/>
      <sz val="9"/>
      <color rgb="FFFF0000"/>
      <name val="Calibri"/>
      <family val="2"/>
    </font>
    <font>
      <sz val="9"/>
      <color rgb="FFFF0000"/>
      <name val="Calibri"/>
      <family val="2"/>
    </font>
    <font>
      <sz val="8"/>
      <color rgb="FFFF0000"/>
      <name val="Calibri"/>
      <family val="2"/>
    </font>
    <font>
      <sz val="9"/>
      <color theme="0"/>
      <name val="Calibri"/>
      <family val="2"/>
    </font>
    <font>
      <sz val="12"/>
      <color theme="1"/>
      <name val="Calibri"/>
      <family val="2"/>
      <scheme val="minor"/>
    </font>
    <font>
      <b/>
      <sz val="9"/>
      <name val="Franklin Gothic Medium Cond"/>
      <family val="2"/>
    </font>
    <font>
      <sz val="10"/>
      <color theme="1"/>
      <name val="Calibri"/>
      <family val="2"/>
      <scheme val="minor"/>
    </font>
    <font>
      <sz val="10"/>
      <name val="Franklin Gothic Book"/>
      <family val="2"/>
    </font>
    <font>
      <sz val="10"/>
      <name val="Franklin Gothic Medium Cond"/>
      <family val="2"/>
    </font>
    <font>
      <b/>
      <sz val="10"/>
      <color theme="0"/>
      <name val="Arial"/>
      <family val="2"/>
    </font>
    <font>
      <b/>
      <sz val="10"/>
      <name val="Arial"/>
      <family val="2"/>
    </font>
    <font>
      <sz val="10"/>
      <name val="Calibri"/>
      <family val="2"/>
      <scheme val="minor"/>
    </font>
    <font>
      <b/>
      <sz val="14"/>
      <color rgb="FFFF0000"/>
      <name val="Calibri"/>
      <family val="2"/>
    </font>
    <font>
      <b/>
      <sz val="11"/>
      <color rgb="FFFF0000"/>
      <name val="Calibri"/>
      <family val="2"/>
      <scheme val="minor"/>
    </font>
    <font>
      <sz val="10"/>
      <color indexed="8"/>
      <name val="Calibri"/>
      <family val="2"/>
      <scheme val="minor"/>
    </font>
    <font>
      <sz val="11"/>
      <color theme="1"/>
      <name val="Calibri"/>
      <family val="2"/>
      <scheme val="minor"/>
    </font>
    <font>
      <b/>
      <sz val="11"/>
      <color theme="0"/>
      <name val="Calibri"/>
      <family val="2"/>
      <scheme val="minor"/>
    </font>
    <font>
      <b/>
      <sz val="12"/>
      <color theme="1"/>
      <name val="Calibri"/>
      <family val="2"/>
      <scheme val="minor"/>
    </font>
    <font>
      <b/>
      <sz val="14"/>
      <color theme="1"/>
      <name val="Calibri"/>
      <family val="2"/>
      <scheme val="minor"/>
    </font>
    <font>
      <sz val="11"/>
      <name val="Calibri"/>
      <family val="2"/>
      <scheme val="minor"/>
    </font>
    <font>
      <b/>
      <sz val="28"/>
      <color theme="0"/>
      <name val="Calibri"/>
      <family val="2"/>
      <scheme val="minor"/>
    </font>
    <font>
      <sz val="14"/>
      <color theme="1"/>
      <name val="Calibri"/>
      <family val="2"/>
      <scheme val="minor"/>
    </font>
    <font>
      <b/>
      <sz val="12"/>
      <name val="Calibri"/>
      <family val="2"/>
      <scheme val="minor"/>
    </font>
    <font>
      <b/>
      <sz val="11"/>
      <name val="Calibri"/>
      <family val="2"/>
      <scheme val="minor"/>
    </font>
    <font>
      <u/>
      <sz val="10"/>
      <color indexed="12"/>
      <name val="Arial"/>
      <family val="2"/>
    </font>
    <font>
      <u/>
      <sz val="10"/>
      <name val="Calibri"/>
      <family val="2"/>
      <scheme val="minor"/>
    </font>
    <font>
      <sz val="11"/>
      <color rgb="FF000000"/>
      <name val="Calibri"/>
      <family val="2"/>
      <scheme val="minor"/>
    </font>
  </fonts>
  <fills count="27">
    <fill>
      <patternFill patternType="none"/>
    </fill>
    <fill>
      <patternFill patternType="gray125"/>
    </fill>
    <fill>
      <patternFill patternType="solid">
        <fgColor rgb="FF00B0F0"/>
        <bgColor indexed="64"/>
      </patternFill>
    </fill>
    <fill>
      <patternFill patternType="solid">
        <fgColor theme="6"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22"/>
        <bgColor indexed="0"/>
      </patternFill>
    </fill>
    <fill>
      <patternFill patternType="solid">
        <fgColor indexed="44"/>
        <bgColor indexed="64"/>
      </patternFill>
    </fill>
    <fill>
      <patternFill patternType="solid">
        <fgColor rgb="FF99CCFF"/>
        <bgColor indexed="64"/>
      </patternFill>
    </fill>
    <fill>
      <patternFill patternType="solid">
        <fgColor indexed="9"/>
        <bgColor indexed="64"/>
      </patternFill>
    </fill>
    <fill>
      <patternFill patternType="solid">
        <fgColor theme="0" tint="-0.3499862666707357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rgb="FFFFFFC9"/>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4" tint="-0.249977111117893"/>
        <bgColor indexed="64"/>
      </patternFill>
    </fill>
    <fill>
      <patternFill patternType="solid">
        <fgColor theme="0" tint="-0.499984740745262"/>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2">
    <xf numFmtId="0" fontId="0" fillId="0" borderId="0"/>
    <xf numFmtId="164" fontId="3" fillId="0" borderId="0"/>
    <xf numFmtId="164" fontId="4" fillId="0" borderId="0"/>
    <xf numFmtId="0" fontId="5" fillId="0" borderId="0"/>
    <xf numFmtId="0" fontId="5" fillId="0" borderId="0"/>
    <xf numFmtId="0" fontId="5" fillId="0" borderId="0"/>
    <xf numFmtId="0" fontId="5" fillId="0" borderId="0"/>
    <xf numFmtId="0" fontId="5" fillId="0" borderId="0"/>
    <xf numFmtId="0" fontId="5" fillId="0" borderId="0"/>
    <xf numFmtId="43" fontId="34" fillId="0" borderId="0" applyFont="0" applyFill="0" applyBorder="0" applyAlignment="0" applyProtection="0"/>
    <xf numFmtId="9" fontId="34" fillId="0" borderId="0" applyFont="0" applyFill="0" applyBorder="0" applyAlignment="0" applyProtection="0"/>
    <xf numFmtId="0" fontId="43" fillId="0" borderId="0" applyNumberFormat="0" applyFill="0" applyBorder="0" applyAlignment="0" applyProtection="0">
      <alignment vertical="top"/>
      <protection locked="0"/>
    </xf>
  </cellStyleXfs>
  <cellXfs count="468">
    <xf numFmtId="0" fontId="0" fillId="0" borderId="0" xfId="0"/>
    <xf numFmtId="0" fontId="0" fillId="0" borderId="0" xfId="0" applyAlignment="1"/>
    <xf numFmtId="0" fontId="0" fillId="0" borderId="0" xfId="0" applyProtection="1">
      <protection locked="0"/>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wrapText="1"/>
    </xf>
    <xf numFmtId="0" fontId="2" fillId="0" borderId="0" xfId="0" applyFont="1" applyFill="1" applyBorder="1" applyAlignment="1">
      <alignment vertical="center"/>
    </xf>
    <xf numFmtId="0" fontId="7" fillId="8" borderId="3" xfId="3" applyFont="1" applyFill="1" applyBorder="1" applyAlignment="1">
      <alignment horizontal="left"/>
    </xf>
    <xf numFmtId="0" fontId="7" fillId="0" borderId="3" xfId="3" applyFont="1" applyFill="1" applyBorder="1" applyAlignment="1">
      <alignment horizontal="left"/>
    </xf>
    <xf numFmtId="0" fontId="7" fillId="0" borderId="3" xfId="4" applyFont="1" applyFill="1" applyBorder="1" applyAlignment="1">
      <alignment horizontal="left"/>
    </xf>
    <xf numFmtId="0" fontId="7" fillId="0" borderId="3" xfId="5" applyFont="1" applyFill="1" applyBorder="1" applyAlignment="1">
      <alignment wrapText="1"/>
    </xf>
    <xf numFmtId="0" fontId="7" fillId="0" borderId="3" xfId="5" applyFont="1" applyFill="1" applyBorder="1" applyAlignment="1"/>
    <xf numFmtId="0" fontId="0" fillId="0" borderId="0" xfId="0" applyProtection="1"/>
    <xf numFmtId="0" fontId="0" fillId="0" borderId="3" xfId="0" applyBorder="1" applyProtection="1">
      <protection locked="0"/>
    </xf>
    <xf numFmtId="0" fontId="0" fillId="0" borderId="3" xfId="0" applyNumberFormat="1" applyBorder="1" applyAlignment="1" applyProtection="1">
      <alignment vertical="top"/>
      <protection locked="0"/>
    </xf>
    <xf numFmtId="0" fontId="0" fillId="0" borderId="3" xfId="0" applyBorder="1" applyAlignment="1" applyProtection="1">
      <alignment vertical="top"/>
      <protection locked="0"/>
    </xf>
    <xf numFmtId="49" fontId="0" fillId="0" borderId="3" xfId="0" applyNumberFormat="1" applyBorder="1" applyAlignment="1" applyProtection="1">
      <alignment vertical="top"/>
      <protection locked="0"/>
    </xf>
    <xf numFmtId="0" fontId="0" fillId="0" borderId="3" xfId="0" applyBorder="1" applyAlignment="1" applyProtection="1">
      <alignment vertical="top" wrapText="1"/>
      <protection locked="0"/>
    </xf>
    <xf numFmtId="0" fontId="0" fillId="0" borderId="3" xfId="0" applyNumberFormat="1" applyBorder="1" applyAlignment="1" applyProtection="1">
      <alignment vertical="top" wrapText="1"/>
      <protection locked="0"/>
    </xf>
    <xf numFmtId="0" fontId="0" fillId="0" borderId="3" xfId="0" applyBorder="1" applyAlignment="1" applyProtection="1">
      <alignment wrapText="1"/>
      <protection locked="0"/>
    </xf>
    <xf numFmtId="0" fontId="8" fillId="0" borderId="3" xfId="6" applyFont="1" applyFill="1" applyBorder="1" applyAlignment="1" applyProtection="1">
      <alignment horizontal="right" vertical="top"/>
      <protection locked="0"/>
    </xf>
    <xf numFmtId="0" fontId="7" fillId="10" borderId="5" xfId="7" applyFont="1" applyFill="1" applyBorder="1" applyAlignment="1">
      <alignment horizontal="center"/>
    </xf>
    <xf numFmtId="0" fontId="7" fillId="10" borderId="0" xfId="7" applyFont="1" applyFill="1" applyBorder="1" applyAlignment="1">
      <alignment horizontal="center"/>
    </xf>
    <xf numFmtId="0" fontId="7" fillId="0" borderId="6" xfId="7" applyFont="1" applyFill="1" applyBorder="1" applyAlignment="1"/>
    <xf numFmtId="0" fontId="7" fillId="0" borderId="6" xfId="7" applyFont="1" applyFill="1" applyBorder="1" applyAlignment="1">
      <alignment horizontal="left" vertical="center"/>
    </xf>
    <xf numFmtId="0" fontId="0" fillId="0" borderId="3" xfId="0" applyBorder="1" applyProtection="1"/>
    <xf numFmtId="0" fontId="10" fillId="0" borderId="0" xfId="0" applyFont="1" applyAlignment="1">
      <alignment vertical="center"/>
    </xf>
    <xf numFmtId="0" fontId="14" fillId="0" borderId="18" xfId="0" applyFont="1" applyFill="1" applyBorder="1" applyAlignment="1">
      <alignment vertical="center"/>
    </xf>
    <xf numFmtId="0" fontId="11" fillId="0" borderId="0" xfId="0" applyFont="1" applyFill="1" applyBorder="1" applyAlignment="1">
      <alignment vertical="center"/>
    </xf>
    <xf numFmtId="0" fontId="2" fillId="0" borderId="0" xfId="0" applyFont="1" applyBorder="1" applyAlignment="1">
      <alignment vertical="center"/>
    </xf>
    <xf numFmtId="0" fontId="2" fillId="0" borderId="16" xfId="0" applyFont="1" applyFill="1" applyBorder="1" applyAlignment="1">
      <alignment vertical="center"/>
    </xf>
    <xf numFmtId="0" fontId="10" fillId="0" borderId="0" xfId="0" applyFont="1" applyBorder="1" applyAlignment="1">
      <alignment vertical="center"/>
    </xf>
    <xf numFmtId="0" fontId="15" fillId="0" borderId="0" xfId="0" applyFont="1" applyFill="1" applyBorder="1" applyAlignment="1">
      <alignment vertical="center"/>
    </xf>
    <xf numFmtId="0" fontId="2" fillId="13" borderId="0" xfId="0" applyFont="1" applyFill="1" applyBorder="1" applyAlignment="1">
      <alignment vertical="center"/>
    </xf>
    <xf numFmtId="0" fontId="14" fillId="0" borderId="0" xfId="0" applyFont="1" applyFill="1" applyBorder="1" applyAlignment="1">
      <alignment vertical="center"/>
    </xf>
    <xf numFmtId="0" fontId="14" fillId="0" borderId="18" xfId="0" applyFont="1" applyFill="1" applyBorder="1" applyAlignment="1">
      <alignment horizontal="left" vertical="center"/>
    </xf>
    <xf numFmtId="0" fontId="11" fillId="0" borderId="0" xfId="0" applyFont="1" applyFill="1" applyBorder="1" applyAlignment="1">
      <alignment horizontal="left" vertical="center"/>
    </xf>
    <xf numFmtId="0" fontId="2" fillId="0" borderId="0" xfId="0" applyFont="1" applyFill="1" applyBorder="1" applyAlignment="1">
      <alignment horizontal="left" vertical="center"/>
    </xf>
    <xf numFmtId="0" fontId="11" fillId="0" borderId="18" xfId="0" applyFont="1" applyFill="1" applyBorder="1" applyAlignment="1">
      <alignment horizontal="left" vertical="center"/>
    </xf>
    <xf numFmtId="0" fontId="10" fillId="0" borderId="0" xfId="0" applyFont="1" applyFill="1" applyAlignment="1">
      <alignment vertical="center"/>
    </xf>
    <xf numFmtId="0" fontId="15" fillId="0" borderId="0" xfId="0" applyFont="1" applyFill="1" applyBorder="1" applyAlignment="1">
      <alignment horizontal="left" vertical="center"/>
    </xf>
    <xf numFmtId="0" fontId="2" fillId="11" borderId="14" xfId="0" applyFont="1" applyFill="1" applyBorder="1" applyAlignment="1">
      <alignment horizontal="left" vertical="center"/>
    </xf>
    <xf numFmtId="0" fontId="2" fillId="11" borderId="7" xfId="0" applyFont="1" applyFill="1" applyBorder="1" applyAlignment="1">
      <alignment horizontal="left" vertical="center"/>
    </xf>
    <xf numFmtId="0" fontId="2" fillId="11" borderId="8" xfId="0" applyFont="1" applyFill="1" applyBorder="1" applyAlignment="1">
      <alignment horizontal="left" vertical="center"/>
    </xf>
    <xf numFmtId="0" fontId="2" fillId="11" borderId="17" xfId="0" applyFont="1" applyFill="1" applyBorder="1" applyAlignment="1">
      <alignment horizontal="left" vertical="center"/>
    </xf>
    <xf numFmtId="0" fontId="2" fillId="11" borderId="17" xfId="0" applyFont="1" applyFill="1" applyBorder="1" applyAlignment="1">
      <alignment vertical="center"/>
    </xf>
    <xf numFmtId="0" fontId="2" fillId="11" borderId="19" xfId="0" applyFont="1" applyFill="1" applyBorder="1" applyAlignment="1">
      <alignment horizontal="left" vertical="center"/>
    </xf>
    <xf numFmtId="0" fontId="2" fillId="11" borderId="9" xfId="0" applyFont="1" applyFill="1" applyBorder="1" applyAlignment="1">
      <alignment horizontal="left" vertical="center"/>
    </xf>
    <xf numFmtId="0" fontId="2" fillId="11" borderId="15" xfId="0" applyFont="1" applyFill="1" applyBorder="1" applyAlignment="1">
      <alignment horizontal="left" vertical="center"/>
    </xf>
    <xf numFmtId="0" fontId="2" fillId="11"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15" xfId="0" applyFont="1" applyFill="1" applyBorder="1" applyAlignment="1">
      <alignment horizontal="left" vertical="center"/>
    </xf>
    <xf numFmtId="0" fontId="2" fillId="0" borderId="10" xfId="0" applyFont="1" applyFill="1" applyBorder="1" applyAlignment="1">
      <alignment vertical="center"/>
    </xf>
    <xf numFmtId="0" fontId="14" fillId="0" borderId="9" xfId="0" applyFont="1" applyFill="1" applyBorder="1" applyAlignment="1">
      <alignment vertical="center"/>
    </xf>
    <xf numFmtId="0" fontId="11" fillId="0" borderId="15" xfId="0" applyFont="1" applyFill="1" applyBorder="1" applyAlignment="1">
      <alignment vertical="center"/>
    </xf>
    <xf numFmtId="0" fontId="2" fillId="0" borderId="15" xfId="0" applyFont="1" applyBorder="1" applyAlignment="1">
      <alignment vertical="center"/>
    </xf>
    <xf numFmtId="0" fontId="17" fillId="0" borderId="15" xfId="0" applyFont="1" applyBorder="1" applyAlignment="1">
      <alignment vertical="center"/>
    </xf>
    <xf numFmtId="0" fontId="2" fillId="0" borderId="15" xfId="0" applyFont="1" applyFill="1" applyBorder="1" applyAlignment="1">
      <alignment vertical="center"/>
    </xf>
    <xf numFmtId="0" fontId="10" fillId="0" borderId="16" xfId="0" applyFont="1" applyBorder="1" applyAlignment="1">
      <alignment vertical="center"/>
    </xf>
    <xf numFmtId="0" fontId="2" fillId="13" borderId="15" xfId="0" applyFont="1" applyFill="1" applyBorder="1" applyAlignment="1">
      <alignment vertical="center"/>
    </xf>
    <xf numFmtId="0" fontId="10" fillId="0" borderId="0" xfId="0" applyFont="1" applyFill="1" applyBorder="1" applyAlignment="1">
      <alignment vertical="center"/>
    </xf>
    <xf numFmtId="0" fontId="17" fillId="0" borderId="0" xfId="0" applyFont="1" applyBorder="1" applyAlignment="1">
      <alignment vertical="center"/>
    </xf>
    <xf numFmtId="0" fontId="10" fillId="0" borderId="15" xfId="0" applyFont="1" applyFill="1" applyBorder="1" applyAlignment="1">
      <alignment vertical="center"/>
    </xf>
    <xf numFmtId="0" fontId="15" fillId="0" borderId="15" xfId="0" applyFont="1" applyBorder="1" applyAlignment="1">
      <alignment vertical="center"/>
    </xf>
    <xf numFmtId="0" fontId="2" fillId="0" borderId="0" xfId="0" applyFont="1" applyFill="1" applyAlignment="1">
      <alignment vertical="center"/>
    </xf>
    <xf numFmtId="0" fontId="10" fillId="0" borderId="18" xfId="0" applyFont="1" applyFill="1" applyBorder="1" applyAlignment="1">
      <alignment vertical="center"/>
    </xf>
    <xf numFmtId="0" fontId="11" fillId="13" borderId="0" xfId="0" applyFont="1" applyFill="1" applyBorder="1" applyAlignment="1">
      <alignment vertical="center"/>
    </xf>
    <xf numFmtId="0" fontId="2" fillId="0" borderId="4" xfId="0" applyFont="1" applyFill="1" applyBorder="1" applyAlignment="1">
      <alignment horizontal="center" vertical="center"/>
    </xf>
    <xf numFmtId="0" fontId="2" fillId="0" borderId="12" xfId="0" applyFont="1" applyFill="1" applyBorder="1" applyAlignment="1">
      <alignment horizontal="center" vertical="center"/>
    </xf>
    <xf numFmtId="0" fontId="17" fillId="0" borderId="0" xfId="0" applyFont="1" applyFill="1" applyBorder="1" applyAlignment="1">
      <alignment vertical="center"/>
    </xf>
    <xf numFmtId="0" fontId="14" fillId="0" borderId="15" xfId="0" applyFont="1" applyFill="1" applyBorder="1" applyAlignment="1">
      <alignment vertical="center"/>
    </xf>
    <xf numFmtId="0" fontId="17" fillId="0" borderId="15" xfId="0" applyFont="1" applyFill="1" applyBorder="1" applyAlignment="1">
      <alignment vertical="center"/>
    </xf>
    <xf numFmtId="0" fontId="10" fillId="0" borderId="15" xfId="0" applyFont="1" applyBorder="1" applyAlignment="1">
      <alignment vertical="center"/>
    </xf>
    <xf numFmtId="0" fontId="10" fillId="0" borderId="10" xfId="0" applyFont="1" applyBorder="1" applyAlignment="1">
      <alignment vertical="center"/>
    </xf>
    <xf numFmtId="0" fontId="14" fillId="0" borderId="7" xfId="0" applyFont="1" applyFill="1" applyBorder="1" applyAlignment="1">
      <alignment vertical="center"/>
    </xf>
    <xf numFmtId="0" fontId="11" fillId="0" borderId="17" xfId="0" applyFont="1" applyFill="1" applyBorder="1" applyAlignment="1">
      <alignment vertical="center"/>
    </xf>
    <xf numFmtId="0" fontId="2" fillId="0" borderId="17" xfId="0" applyFont="1" applyBorder="1" applyAlignment="1">
      <alignment vertical="center"/>
    </xf>
    <xf numFmtId="0" fontId="2" fillId="0" borderId="17" xfId="0" applyFont="1" applyFill="1" applyBorder="1" applyAlignment="1">
      <alignment vertical="center"/>
    </xf>
    <xf numFmtId="0" fontId="10" fillId="0" borderId="17" xfId="0" applyFont="1" applyBorder="1" applyAlignment="1">
      <alignment vertical="center"/>
    </xf>
    <xf numFmtId="0" fontId="10" fillId="0" borderId="8" xfId="0" applyFont="1" applyBorder="1" applyAlignment="1">
      <alignment vertical="center"/>
    </xf>
    <xf numFmtId="0" fontId="14" fillId="0" borderId="0" xfId="0" applyFont="1" applyBorder="1" applyAlignment="1">
      <alignment vertical="center"/>
    </xf>
    <xf numFmtId="0" fontId="13" fillId="13" borderId="0" xfId="0" applyFont="1" applyFill="1" applyBorder="1" applyAlignment="1">
      <alignment vertical="center"/>
    </xf>
    <xf numFmtId="0" fontId="10" fillId="0" borderId="16" xfId="0" applyFont="1" applyFill="1" applyBorder="1" applyAlignment="1">
      <alignment vertical="center"/>
    </xf>
    <xf numFmtId="0" fontId="11" fillId="0" borderId="0" xfId="0" applyFont="1" applyBorder="1" applyAlignment="1">
      <alignment vertical="center"/>
    </xf>
    <xf numFmtId="0" fontId="19" fillId="0" borderId="0" xfId="0" applyFont="1" applyBorder="1" applyAlignment="1">
      <alignment vertical="center"/>
    </xf>
    <xf numFmtId="0" fontId="11" fillId="12" borderId="4" xfId="0" applyFont="1" applyFill="1" applyBorder="1" applyAlignment="1">
      <alignment vertical="center"/>
    </xf>
    <xf numFmtId="0" fontId="10" fillId="12" borderId="11" xfId="0" applyFont="1" applyFill="1" applyBorder="1" applyAlignment="1">
      <alignment vertical="center"/>
    </xf>
    <xf numFmtId="0" fontId="11" fillId="11" borderId="7" xfId="0" applyFont="1" applyFill="1" applyBorder="1" applyAlignment="1">
      <alignment vertical="center"/>
    </xf>
    <xf numFmtId="0" fontId="11" fillId="11" borderId="17" xfId="0" applyFont="1" applyFill="1" applyBorder="1" applyAlignment="1">
      <alignment vertical="center"/>
    </xf>
    <xf numFmtId="0" fontId="11" fillId="11" borderId="4" xfId="0" applyFont="1" applyFill="1" applyBorder="1" applyAlignment="1">
      <alignment vertical="center"/>
    </xf>
    <xf numFmtId="0" fontId="11" fillId="11" borderId="11" xfId="0" applyFont="1" applyFill="1" applyBorder="1" applyAlignment="1">
      <alignment vertical="center"/>
    </xf>
    <xf numFmtId="0" fontId="11" fillId="11" borderId="12" xfId="0" applyFont="1" applyFill="1" applyBorder="1" applyAlignment="1">
      <alignment vertical="center"/>
    </xf>
    <xf numFmtId="0" fontId="2" fillId="11" borderId="11" xfId="0" applyFont="1" applyFill="1" applyBorder="1" applyAlignment="1">
      <alignment vertical="center"/>
    </xf>
    <xf numFmtId="0" fontId="2" fillId="11" borderId="12" xfId="0" applyFont="1" applyFill="1" applyBorder="1" applyAlignment="1">
      <alignment vertical="center"/>
    </xf>
    <xf numFmtId="0" fontId="11" fillId="11" borderId="8" xfId="0" applyFont="1" applyFill="1" applyBorder="1" applyAlignment="1">
      <alignment vertical="center"/>
    </xf>
    <xf numFmtId="0" fontId="2" fillId="11" borderId="8" xfId="0" applyFont="1" applyFill="1" applyBorder="1" applyAlignment="1">
      <alignment vertical="center"/>
    </xf>
    <xf numFmtId="0" fontId="2" fillId="12" borderId="4" xfId="0" applyFont="1" applyFill="1" applyBorder="1" applyAlignment="1">
      <alignment vertical="center"/>
    </xf>
    <xf numFmtId="0" fontId="2" fillId="12" borderId="9" xfId="0" applyFont="1" applyFill="1" applyBorder="1" applyAlignment="1">
      <alignment vertical="center"/>
    </xf>
    <xf numFmtId="0" fontId="10" fillId="12" borderId="15" xfId="0" applyFont="1" applyFill="1" applyBorder="1" applyAlignment="1">
      <alignment vertical="center"/>
    </xf>
    <xf numFmtId="0" fontId="2" fillId="14" borderId="4" xfId="0" applyFont="1" applyFill="1" applyBorder="1" applyAlignment="1">
      <alignment vertical="center"/>
    </xf>
    <xf numFmtId="0" fontId="2" fillId="14" borderId="11" xfId="0" applyFont="1" applyFill="1" applyBorder="1" applyAlignment="1">
      <alignment vertical="center"/>
    </xf>
    <xf numFmtId="0" fontId="2" fillId="14" borderId="12" xfId="0" applyFont="1" applyFill="1" applyBorder="1" applyAlignment="1">
      <alignment vertical="center"/>
    </xf>
    <xf numFmtId="0" fontId="11" fillId="12" borderId="9" xfId="0" applyFont="1" applyFill="1" applyBorder="1" applyAlignment="1">
      <alignment vertical="center"/>
    </xf>
    <xf numFmtId="0" fontId="2" fillId="0" borderId="10" xfId="0" applyFont="1" applyBorder="1" applyAlignment="1">
      <alignment vertical="center"/>
    </xf>
    <xf numFmtId="0" fontId="10" fillId="0" borderId="7" xfId="0" applyFont="1" applyFill="1" applyBorder="1" applyAlignment="1">
      <alignment vertical="center"/>
    </xf>
    <xf numFmtId="0" fontId="2" fillId="0" borderId="17" xfId="0" applyFont="1" applyBorder="1" applyAlignment="1">
      <alignment horizontal="center" vertical="center"/>
    </xf>
    <xf numFmtId="0" fontId="2" fillId="0" borderId="8" xfId="0" applyFont="1" applyFill="1" applyBorder="1" applyAlignment="1">
      <alignment vertical="center"/>
    </xf>
    <xf numFmtId="0" fontId="14" fillId="0" borderId="0" xfId="0" applyFont="1" applyAlignment="1">
      <alignment vertical="center"/>
    </xf>
    <xf numFmtId="0" fontId="9" fillId="11" borderId="7" xfId="0" applyFont="1" applyFill="1" applyBorder="1" applyAlignment="1">
      <alignment vertical="center" textRotation="90" wrapText="1"/>
    </xf>
    <xf numFmtId="0" fontId="9" fillId="11" borderId="8" xfId="0" applyFont="1" applyFill="1" applyBorder="1" applyAlignment="1">
      <alignment vertical="center" textRotation="90" wrapText="1"/>
    </xf>
    <xf numFmtId="0" fontId="13" fillId="0" borderId="0" xfId="0" applyFont="1" applyFill="1" applyBorder="1" applyAlignment="1">
      <alignment vertical="center" wrapText="1"/>
    </xf>
    <xf numFmtId="0" fontId="20" fillId="0" borderId="16" xfId="0" applyFont="1" applyFill="1" applyBorder="1" applyAlignment="1">
      <alignment vertical="center"/>
    </xf>
    <xf numFmtId="0" fontId="2" fillId="0" borderId="0" xfId="0" applyFont="1" applyFill="1" applyBorder="1" applyAlignment="1">
      <alignment horizontal="center" vertical="center"/>
    </xf>
    <xf numFmtId="0" fontId="10" fillId="0" borderId="9" xfId="0" applyFont="1" applyFill="1" applyBorder="1" applyAlignment="1">
      <alignment vertical="center"/>
    </xf>
    <xf numFmtId="0" fontId="2" fillId="0" borderId="15" xfId="0" applyFont="1" applyBorder="1" applyAlignment="1">
      <alignment horizontal="left"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15" fillId="0" borderId="0" xfId="0" applyFont="1" applyBorder="1" applyAlignment="1">
      <alignment vertical="center"/>
    </xf>
    <xf numFmtId="49" fontId="10" fillId="0" borderId="0" xfId="0" applyNumberFormat="1" applyFont="1" applyBorder="1" applyAlignment="1">
      <alignment horizontal="left" vertical="center"/>
    </xf>
    <xf numFmtId="0" fontId="15" fillId="13" borderId="0" xfId="0" applyFont="1" applyFill="1" applyBorder="1" applyAlignment="1">
      <alignment vertical="center"/>
    </xf>
    <xf numFmtId="0" fontId="10" fillId="0" borderId="17" xfId="0" applyFont="1" applyFill="1" applyBorder="1" applyAlignment="1">
      <alignment vertical="center"/>
    </xf>
    <xf numFmtId="0" fontId="2" fillId="13" borderId="17" xfId="0" applyFont="1" applyFill="1" applyBorder="1" applyAlignment="1">
      <alignment vertical="center"/>
    </xf>
    <xf numFmtId="0" fontId="2" fillId="0" borderId="17" xfId="0" applyFont="1" applyBorder="1" applyAlignment="1">
      <alignment horizontal="left" vertical="center"/>
    </xf>
    <xf numFmtId="0" fontId="10" fillId="0" borderId="0" xfId="0" applyFont="1" applyFill="1" applyBorder="1" applyAlignment="1">
      <alignment horizontal="left" vertical="center"/>
    </xf>
    <xf numFmtId="0" fontId="2" fillId="0" borderId="0" xfId="0" applyFont="1" applyAlignment="1">
      <alignment vertical="center"/>
    </xf>
    <xf numFmtId="0" fontId="21" fillId="0" borderId="0" xfId="0" applyFont="1" applyBorder="1" applyAlignment="1">
      <alignment vertical="center"/>
    </xf>
    <xf numFmtId="0" fontId="21" fillId="0" borderId="16" xfId="0" applyFont="1" applyBorder="1" applyAlignment="1">
      <alignment vertical="center"/>
    </xf>
    <xf numFmtId="0" fontId="11" fillId="11" borderId="17" xfId="0" applyFont="1" applyFill="1" applyBorder="1" applyAlignment="1">
      <alignment horizontal="left" vertical="center"/>
    </xf>
    <xf numFmtId="0" fontId="11" fillId="11" borderId="18" xfId="0" applyFont="1" applyFill="1" applyBorder="1" applyAlignment="1">
      <alignment vertical="center"/>
    </xf>
    <xf numFmtId="0" fontId="11" fillId="11" borderId="0" xfId="0" applyFont="1" applyFill="1" applyBorder="1" applyAlignment="1">
      <alignment vertical="center"/>
    </xf>
    <xf numFmtId="0" fontId="11" fillId="11" borderId="16" xfId="0" applyFont="1" applyFill="1" applyBorder="1" applyAlignment="1">
      <alignment vertical="center"/>
    </xf>
    <xf numFmtId="0" fontId="11" fillId="11" borderId="0" xfId="0" applyFont="1" applyFill="1" applyBorder="1" applyAlignment="1">
      <alignment horizontal="left" vertical="center"/>
    </xf>
    <xf numFmtId="0" fontId="11" fillId="11" borderId="9" xfId="0" applyFont="1" applyFill="1" applyBorder="1" applyAlignment="1">
      <alignment vertical="center"/>
    </xf>
    <xf numFmtId="0" fontId="11" fillId="11" borderId="15" xfId="0" applyFont="1" applyFill="1" applyBorder="1" applyAlignment="1">
      <alignment vertical="center"/>
    </xf>
    <xf numFmtId="0" fontId="11" fillId="11" borderId="10" xfId="0" applyFont="1" applyFill="1" applyBorder="1" applyAlignment="1">
      <alignment vertical="center"/>
    </xf>
    <xf numFmtId="0" fontId="13" fillId="11" borderId="15" xfId="0" applyFont="1" applyFill="1" applyBorder="1" applyAlignment="1">
      <alignment horizontal="left" vertical="center"/>
    </xf>
    <xf numFmtId="0" fontId="11" fillId="11" borderId="15" xfId="0" applyFont="1" applyFill="1" applyBorder="1" applyAlignment="1">
      <alignment horizontal="left" vertical="center"/>
    </xf>
    <xf numFmtId="0" fontId="14" fillId="0" borderId="18" xfId="0" applyFont="1" applyFill="1" applyBorder="1" applyAlignment="1">
      <alignment vertical="center" wrapText="1"/>
    </xf>
    <xf numFmtId="0" fontId="11" fillId="0" borderId="0" xfId="0" applyFont="1" applyFill="1" applyBorder="1" applyAlignment="1">
      <alignment vertical="center" wrapText="1"/>
    </xf>
    <xf numFmtId="0" fontId="10" fillId="0" borderId="0" xfId="0" applyFont="1" applyAlignment="1">
      <alignmen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9" fillId="0" borderId="9" xfId="0" applyFont="1" applyFill="1" applyBorder="1" applyAlignment="1">
      <alignment vertical="center"/>
    </xf>
    <xf numFmtId="0" fontId="9" fillId="0" borderId="15" xfId="0" applyFont="1" applyFill="1" applyBorder="1" applyAlignment="1">
      <alignment vertical="center"/>
    </xf>
    <xf numFmtId="0" fontId="11" fillId="15" borderId="0" xfId="0" applyFont="1" applyFill="1" applyBorder="1" applyAlignment="1">
      <alignment vertical="center"/>
    </xf>
    <xf numFmtId="0" fontId="2" fillId="15" borderId="0" xfId="0" applyFont="1" applyFill="1" applyBorder="1" applyAlignment="1">
      <alignment vertical="center"/>
    </xf>
    <xf numFmtId="0" fontId="15" fillId="15" borderId="0" xfId="0" applyFont="1" applyFill="1" applyBorder="1" applyAlignment="1">
      <alignment horizontal="left" vertical="center"/>
    </xf>
    <xf numFmtId="0" fontId="10" fillId="15" borderId="0" xfId="0" applyFont="1" applyFill="1" applyBorder="1" applyAlignment="1">
      <alignment vertical="center"/>
    </xf>
    <xf numFmtId="0" fontId="10" fillId="0" borderId="0" xfId="0" applyFont="1" applyAlignment="1">
      <alignment horizontal="left" vertical="center"/>
    </xf>
    <xf numFmtId="0" fontId="0" fillId="0" borderId="3" xfId="0" applyBorder="1"/>
    <xf numFmtId="0" fontId="0" fillId="0" borderId="0" xfId="0" applyBorder="1"/>
    <xf numFmtId="49" fontId="0" fillId="0" borderId="3" xfId="0" applyNumberFormat="1" applyBorder="1"/>
    <xf numFmtId="1" fontId="0" fillId="0" borderId="3" xfId="0" applyNumberFormat="1" applyBorder="1"/>
    <xf numFmtId="0" fontId="13" fillId="12" borderId="3" xfId="0" applyFont="1" applyFill="1" applyBorder="1" applyAlignment="1">
      <alignment vertical="center" wrapText="1"/>
    </xf>
    <xf numFmtId="0" fontId="2" fillId="12" borderId="3" xfId="0" applyFont="1" applyFill="1" applyBorder="1" applyAlignment="1">
      <alignment vertical="center"/>
    </xf>
    <xf numFmtId="0" fontId="2" fillId="13" borderId="3" xfId="0" applyFont="1" applyFill="1" applyBorder="1" applyAlignment="1">
      <alignment vertical="center"/>
    </xf>
    <xf numFmtId="0" fontId="2" fillId="0" borderId="3" xfId="0" applyFont="1" applyFill="1" applyBorder="1" applyAlignment="1">
      <alignment vertical="center"/>
    </xf>
    <xf numFmtId="0" fontId="2" fillId="0" borderId="0" xfId="0" applyFont="1" applyFill="1" applyBorder="1" applyAlignment="1">
      <alignment horizontal="left" vertical="center"/>
    </xf>
    <xf numFmtId="0" fontId="7" fillId="0" borderId="3" xfId="7" applyFont="1" applyFill="1" applyBorder="1" applyAlignment="1"/>
    <xf numFmtId="0" fontId="10" fillId="0" borderId="19" xfId="0" applyFont="1" applyBorder="1" applyAlignment="1">
      <alignment vertical="center"/>
    </xf>
    <xf numFmtId="0" fontId="2" fillId="0" borderId="19" xfId="0" applyFont="1" applyBorder="1" applyAlignment="1">
      <alignment horizontal="left" vertical="center"/>
    </xf>
    <xf numFmtId="0" fontId="24" fillId="0" borderId="0" xfId="0" applyFont="1" applyFill="1" applyBorder="1" applyAlignment="1">
      <alignment vertical="center"/>
    </xf>
    <xf numFmtId="0" fontId="25" fillId="18" borderId="3" xfId="0" applyFont="1" applyFill="1" applyBorder="1"/>
    <xf numFmtId="0" fontId="27" fillId="18" borderId="20" xfId="0" applyFont="1" applyFill="1" applyBorder="1" applyAlignment="1">
      <alignment vertical="center" wrapText="1"/>
    </xf>
    <xf numFmtId="0" fontId="26" fillId="13" borderId="3" xfId="0" applyFont="1" applyFill="1" applyBorder="1" applyAlignment="1">
      <alignment vertical="center"/>
    </xf>
    <xf numFmtId="0" fontId="25" fillId="0" borderId="3" xfId="0" applyFont="1" applyBorder="1"/>
    <xf numFmtId="0" fontId="26" fillId="0" borderId="3" xfId="0" applyFont="1" applyFill="1" applyBorder="1" applyAlignment="1">
      <alignment vertical="center"/>
    </xf>
    <xf numFmtId="0" fontId="27" fillId="18" borderId="14" xfId="0" applyFont="1" applyFill="1" applyBorder="1" applyAlignment="1">
      <alignment vertical="center" wrapText="1"/>
    </xf>
    <xf numFmtId="0" fontId="27" fillId="18" borderId="19" xfId="0" applyFont="1" applyFill="1" applyBorder="1" applyAlignment="1">
      <alignment vertical="center" wrapText="1"/>
    </xf>
    <xf numFmtId="0" fontId="27" fillId="18" borderId="10" xfId="0" applyFont="1" applyFill="1" applyBorder="1" applyAlignment="1">
      <alignment vertical="center" wrapText="1"/>
    </xf>
    <xf numFmtId="0" fontId="27" fillId="18" borderId="9" xfId="0" applyFont="1" applyFill="1" applyBorder="1" applyAlignment="1">
      <alignment vertical="center"/>
    </xf>
    <xf numFmtId="0" fontId="27" fillId="18" borderId="3" xfId="0" applyFont="1" applyFill="1" applyBorder="1" applyAlignment="1">
      <alignment vertical="center"/>
    </xf>
    <xf numFmtId="0" fontId="27" fillId="18" borderId="4" xfId="0" applyFont="1" applyFill="1" applyBorder="1" applyAlignment="1">
      <alignment vertical="center" wrapText="1"/>
    </xf>
    <xf numFmtId="0" fontId="26" fillId="18" borderId="20" xfId="0" applyFont="1" applyFill="1" applyBorder="1" applyAlignment="1">
      <alignment vertical="center" wrapText="1"/>
    </xf>
    <xf numFmtId="0" fontId="26" fillId="18" borderId="20" xfId="0" applyFont="1" applyFill="1" applyBorder="1" applyAlignment="1">
      <alignment vertical="center"/>
    </xf>
    <xf numFmtId="0" fontId="3" fillId="20" borderId="11" xfId="0" applyFont="1" applyFill="1" applyBorder="1" applyAlignment="1">
      <alignment vertical="center"/>
    </xf>
    <xf numFmtId="164" fontId="16" fillId="0" borderId="3" xfId="2" applyFont="1" applyFill="1" applyBorder="1" applyAlignment="1">
      <alignment horizontal="left" vertical="center"/>
    </xf>
    <xf numFmtId="164" fontId="16" fillId="0" borderId="3" xfId="2" applyFont="1" applyFill="1" applyBorder="1" applyAlignment="1">
      <alignment horizontal="left" vertical="center" wrapText="1"/>
    </xf>
    <xf numFmtId="0" fontId="30" fillId="17" borderId="3" xfId="0" applyFont="1" applyFill="1" applyBorder="1" applyAlignment="1">
      <alignment vertical="center" wrapText="1"/>
    </xf>
    <xf numFmtId="164" fontId="16" fillId="0" borderId="0" xfId="2" applyFont="1" applyFill="1" applyAlignment="1">
      <alignment vertical="center"/>
    </xf>
    <xf numFmtId="164" fontId="30" fillId="0" borderId="0" xfId="1" applyFont="1" applyFill="1" applyBorder="1" applyAlignment="1">
      <alignment vertical="center"/>
    </xf>
    <xf numFmtId="0" fontId="3" fillId="0" borderId="0" xfId="0" applyFont="1"/>
    <xf numFmtId="0" fontId="7" fillId="0" borderId="3" xfId="8" applyFont="1" applyFill="1" applyBorder="1" applyAlignment="1"/>
    <xf numFmtId="164" fontId="16" fillId="0" borderId="0" xfId="2" applyFont="1" applyFill="1" applyBorder="1" applyAlignment="1">
      <alignment horizontal="left" vertical="center" wrapText="1"/>
    </xf>
    <xf numFmtId="164" fontId="16" fillId="0" borderId="12" xfId="2" applyFont="1" applyFill="1" applyBorder="1" applyAlignment="1">
      <alignment horizontal="left" vertical="center" wrapText="1"/>
    </xf>
    <xf numFmtId="0" fontId="7" fillId="0" borderId="12" xfId="8" applyFont="1" applyFill="1" applyBorder="1" applyAlignment="1"/>
    <xf numFmtId="164" fontId="16" fillId="0" borderId="21" xfId="2" applyFont="1" applyFill="1" applyBorder="1" applyAlignment="1">
      <alignment horizontal="left" vertical="center" wrapText="1"/>
    </xf>
    <xf numFmtId="164" fontId="16" fillId="0" borderId="22" xfId="2" applyFont="1" applyFill="1" applyBorder="1" applyAlignment="1">
      <alignment horizontal="left" vertical="center"/>
    </xf>
    <xf numFmtId="164" fontId="16" fillId="0" borderId="20" xfId="2" applyFont="1" applyFill="1" applyBorder="1" applyAlignment="1">
      <alignment horizontal="left" vertical="center" wrapText="1"/>
    </xf>
    <xf numFmtId="164" fontId="16" fillId="0" borderId="20" xfId="1" applyFont="1" applyFill="1" applyBorder="1" applyAlignment="1">
      <alignment vertical="center" wrapText="1"/>
    </xf>
    <xf numFmtId="0" fontId="30" fillId="21" borderId="12" xfId="0" applyFont="1" applyFill="1" applyBorder="1" applyAlignment="1">
      <alignment vertical="center" wrapText="1"/>
    </xf>
    <xf numFmtId="164" fontId="16" fillId="0" borderId="3" xfId="1" applyFont="1" applyFill="1" applyBorder="1" applyAlignment="1">
      <alignment vertical="center" wrapText="1"/>
    </xf>
    <xf numFmtId="164" fontId="16" fillId="0" borderId="3" xfId="2" applyFont="1" applyFill="1" applyBorder="1" applyAlignment="1">
      <alignment vertical="center" wrapText="1"/>
    </xf>
    <xf numFmtId="0" fontId="25" fillId="0" borderId="0" xfId="0" applyFont="1" applyFill="1" applyBorder="1"/>
    <xf numFmtId="0" fontId="30" fillId="20" borderId="0" xfId="0" applyFont="1" applyFill="1" applyBorder="1" applyAlignment="1">
      <alignment vertical="center" wrapText="1"/>
    </xf>
    <xf numFmtId="0" fontId="30" fillId="20" borderId="0" xfId="0" applyFont="1" applyFill="1" applyBorder="1" applyAlignment="1"/>
    <xf numFmtId="164" fontId="30" fillId="0" borderId="0" xfId="1" applyFont="1" applyFill="1" applyBorder="1" applyAlignment="1">
      <alignment horizontal="center" vertical="center"/>
    </xf>
    <xf numFmtId="0" fontId="30" fillId="0" borderId="0" xfId="0" applyFont="1" applyFill="1" applyBorder="1" applyAlignment="1"/>
    <xf numFmtId="0" fontId="30" fillId="0" borderId="0" xfId="0" applyFont="1" applyBorder="1"/>
    <xf numFmtId="0" fontId="0" fillId="0" borderId="0" xfId="0" applyFill="1" applyAlignment="1" applyProtection="1">
      <alignment wrapText="1"/>
      <protection locked="0"/>
    </xf>
    <xf numFmtId="0" fontId="0" fillId="0" borderId="0" xfId="0" applyFill="1" applyProtection="1">
      <protection locked="0"/>
    </xf>
    <xf numFmtId="0" fontId="30" fillId="0" borderId="3" xfId="0" applyFont="1" applyFill="1" applyBorder="1" applyAlignment="1">
      <alignment vertical="center" wrapText="1"/>
    </xf>
    <xf numFmtId="0" fontId="30" fillId="0" borderId="0" xfId="0" applyFont="1" applyFill="1" applyBorder="1" applyAlignment="1">
      <alignment vertical="center" wrapText="1"/>
    </xf>
    <xf numFmtId="0" fontId="0" fillId="0" borderId="3" xfId="0" applyFill="1" applyBorder="1" applyAlignment="1" applyProtection="1">
      <alignment wrapText="1"/>
      <protection locked="0"/>
    </xf>
    <xf numFmtId="0" fontId="1" fillId="5" borderId="3" xfId="0" applyFont="1" applyFill="1" applyBorder="1" applyAlignment="1">
      <alignment vertical="top"/>
    </xf>
    <xf numFmtId="0" fontId="23" fillId="5" borderId="3" xfId="0" applyFont="1" applyFill="1" applyBorder="1" applyAlignment="1">
      <alignment vertical="top" wrapText="1"/>
    </xf>
    <xf numFmtId="0" fontId="25" fillId="0" borderId="3" xfId="0" applyFont="1" applyBorder="1" applyProtection="1">
      <protection locked="0"/>
    </xf>
    <xf numFmtId="49" fontId="25" fillId="0" borderId="3" xfId="0" applyNumberFormat="1" applyFont="1" applyBorder="1" applyProtection="1">
      <protection locked="0"/>
    </xf>
    <xf numFmtId="0" fontId="25" fillId="0" borderId="3" xfId="0" applyFont="1" applyBorder="1" applyAlignment="1" applyProtection="1">
      <protection locked="0"/>
    </xf>
    <xf numFmtId="0" fontId="25" fillId="0" borderId="3" xfId="0" applyFont="1" applyBorder="1" applyAlignment="1" applyProtection="1"/>
    <xf numFmtId="0" fontId="25" fillId="0" borderId="3" xfId="0" applyFont="1" applyBorder="1" applyAlignment="1" applyProtection="1">
      <alignment vertical="top"/>
      <protection locked="0"/>
    </xf>
    <xf numFmtId="0" fontId="0" fillId="0" borderId="0" xfId="0" applyBorder="1" applyProtection="1">
      <protection locked="0"/>
    </xf>
    <xf numFmtId="0" fontId="33" fillId="0" borderId="3" xfId="8" applyFont="1" applyFill="1" applyBorder="1" applyAlignment="1">
      <alignment vertical="center"/>
    </xf>
    <xf numFmtId="0" fontId="6" fillId="4" borderId="14" xfId="0" applyFont="1" applyFill="1" applyBorder="1" applyAlignment="1" applyProtection="1">
      <alignment wrapText="1"/>
    </xf>
    <xf numFmtId="0" fontId="6" fillId="8" borderId="14" xfId="0" applyFont="1" applyFill="1" applyBorder="1" applyAlignment="1" applyProtection="1">
      <alignment wrapText="1"/>
    </xf>
    <xf numFmtId="0" fontId="6" fillId="2" borderId="13" xfId="0" applyFont="1" applyFill="1" applyBorder="1" applyAlignment="1" applyProtection="1">
      <alignment wrapText="1"/>
    </xf>
    <xf numFmtId="0" fontId="6" fillId="2" borderId="0" xfId="0" applyFont="1" applyFill="1" applyBorder="1" applyAlignment="1" applyProtection="1">
      <alignment wrapText="1"/>
    </xf>
    <xf numFmtId="0" fontId="6" fillId="6" borderId="14" xfId="0" applyFont="1" applyFill="1" applyBorder="1" applyAlignment="1" applyProtection="1">
      <alignment wrapText="1"/>
    </xf>
    <xf numFmtId="0" fontId="6" fillId="5" borderId="14" xfId="0" applyFont="1" applyFill="1" applyBorder="1" applyAlignment="1" applyProtection="1">
      <alignment wrapText="1"/>
    </xf>
    <xf numFmtId="0" fontId="6" fillId="9" borderId="14" xfId="0" applyFont="1" applyFill="1" applyBorder="1" applyAlignment="1" applyProtection="1">
      <alignment wrapText="1"/>
    </xf>
    <xf numFmtId="0" fontId="6" fillId="3" borderId="14" xfId="0" applyFont="1" applyFill="1" applyBorder="1" applyAlignment="1" applyProtection="1">
      <alignment wrapText="1"/>
    </xf>
    <xf numFmtId="0" fontId="6" fillId="7" borderId="14" xfId="0" applyFont="1" applyFill="1" applyBorder="1" applyAlignment="1" applyProtection="1">
      <alignment wrapText="1"/>
    </xf>
    <xf numFmtId="0" fontId="0" fillId="0" borderId="0" xfId="0" applyAlignment="1" applyProtection="1">
      <alignment wrapText="1"/>
    </xf>
    <xf numFmtId="0" fontId="2" fillId="16" borderId="0" xfId="0" applyFont="1" applyFill="1" applyBorder="1" applyAlignment="1">
      <alignment vertical="center"/>
    </xf>
    <xf numFmtId="0" fontId="10" fillId="16" borderId="0" xfId="0" applyFont="1" applyFill="1" applyBorder="1" applyAlignment="1">
      <alignment vertical="center"/>
    </xf>
    <xf numFmtId="0" fontId="10" fillId="16" borderId="0" xfId="0" applyFont="1" applyFill="1" applyBorder="1" applyAlignment="1">
      <alignment horizontal="left" vertical="center"/>
    </xf>
    <xf numFmtId="0" fontId="22" fillId="16" borderId="4" xfId="0" applyFont="1" applyFill="1" applyBorder="1" applyAlignment="1">
      <alignment vertical="center"/>
    </xf>
    <xf numFmtId="0" fontId="22" fillId="16" borderId="11" xfId="0" applyFont="1" applyFill="1" applyBorder="1" applyAlignment="1">
      <alignment vertical="center"/>
    </xf>
    <xf numFmtId="0" fontId="14" fillId="16" borderId="0" xfId="0" applyFont="1" applyFill="1" applyBorder="1" applyAlignment="1">
      <alignment vertical="center"/>
    </xf>
    <xf numFmtId="0" fontId="10" fillId="16" borderId="0" xfId="0" applyFont="1" applyFill="1" applyAlignment="1">
      <alignment vertical="center"/>
    </xf>
    <xf numFmtId="0" fontId="11" fillId="16" borderId="0" xfId="0" applyFont="1" applyFill="1" applyBorder="1" applyAlignment="1">
      <alignment vertical="center"/>
    </xf>
    <xf numFmtId="0" fontId="2" fillId="16" borderId="0" xfId="0" applyFont="1" applyFill="1" applyBorder="1" applyAlignment="1">
      <alignment horizontal="left" vertical="center"/>
    </xf>
    <xf numFmtId="0" fontId="2" fillId="5" borderId="0" xfId="0" applyFont="1" applyFill="1" applyBorder="1" applyAlignment="1">
      <alignment horizontal="left" vertical="center"/>
    </xf>
    <xf numFmtId="0" fontId="2" fillId="5" borderId="0" xfId="0" applyFont="1" applyFill="1" applyBorder="1" applyAlignment="1">
      <alignment vertical="center"/>
    </xf>
    <xf numFmtId="0" fontId="10" fillId="5" borderId="0" xfId="0" applyFont="1" applyFill="1" applyAlignment="1">
      <alignment vertical="center"/>
    </xf>
    <xf numFmtId="0" fontId="15" fillId="5" borderId="0" xfId="0" applyFont="1" applyFill="1" applyBorder="1" applyAlignment="1">
      <alignment horizontal="left" vertical="center"/>
    </xf>
    <xf numFmtId="0" fontId="10" fillId="5" borderId="0" xfId="0" applyFont="1" applyFill="1" applyBorder="1" applyAlignment="1">
      <alignment vertical="center"/>
    </xf>
    <xf numFmtId="0" fontId="0" fillId="22" borderId="3" xfId="0" applyFill="1" applyBorder="1" applyAlignment="1" applyProtection="1">
      <alignment wrapText="1"/>
      <protection locked="0"/>
    </xf>
    <xf numFmtId="0" fontId="1" fillId="0" borderId="0" xfId="0" applyFont="1"/>
    <xf numFmtId="0" fontId="0" fillId="23" borderId="3" xfId="0" applyFill="1" applyBorder="1"/>
    <xf numFmtId="0" fontId="0" fillId="23" borderId="3" xfId="0" applyFill="1" applyBorder="1" applyAlignment="1">
      <alignment wrapText="1"/>
    </xf>
    <xf numFmtId="0" fontId="0" fillId="23" borderId="3" xfId="0" applyFill="1" applyBorder="1" applyAlignment="1">
      <alignment horizontal="center" wrapText="1"/>
    </xf>
    <xf numFmtId="165" fontId="0" fillId="0" borderId="3" xfId="9" applyNumberFormat="1" applyFont="1" applyBorder="1"/>
    <xf numFmtId="0" fontId="1" fillId="0" borderId="3" xfId="0" applyFont="1" applyBorder="1"/>
    <xf numFmtId="165" fontId="1" fillId="0" borderId="3" xfId="9" applyNumberFormat="1" applyFont="1" applyBorder="1"/>
    <xf numFmtId="9" fontId="1" fillId="0" borderId="3" xfId="10" applyFont="1" applyBorder="1"/>
    <xf numFmtId="9" fontId="0" fillId="0" borderId="3" xfId="10" applyFont="1" applyBorder="1"/>
    <xf numFmtId="9" fontId="0" fillId="0" borderId="0" xfId="10" applyFont="1"/>
    <xf numFmtId="49" fontId="0" fillId="23" borderId="3" xfId="0" applyNumberFormat="1" applyFont="1" applyFill="1" applyBorder="1" applyAlignment="1">
      <alignment vertical="center" wrapText="1"/>
    </xf>
    <xf numFmtId="43" fontId="0" fillId="0" borderId="0" xfId="0" applyNumberFormat="1"/>
    <xf numFmtId="0" fontId="1" fillId="0" borderId="3" xfId="0" applyFont="1" applyFill="1" applyBorder="1"/>
    <xf numFmtId="0" fontId="0" fillId="0" borderId="0" xfId="0" applyFill="1" applyBorder="1"/>
    <xf numFmtId="9" fontId="1" fillId="0" borderId="0" xfId="10" applyFont="1" applyBorder="1"/>
    <xf numFmtId="0" fontId="37" fillId="0" borderId="0" xfId="0" applyFont="1"/>
    <xf numFmtId="166" fontId="0" fillId="0" borderId="3" xfId="9" applyNumberFormat="1" applyFont="1" applyBorder="1"/>
    <xf numFmtId="0" fontId="1" fillId="0" borderId="0" xfId="0" applyFont="1" applyBorder="1"/>
    <xf numFmtId="165" fontId="0" fillId="0" borderId="0" xfId="0" applyNumberFormat="1" applyBorder="1"/>
    <xf numFmtId="1" fontId="0" fillId="0" borderId="3" xfId="10" applyNumberFormat="1" applyFont="1" applyBorder="1"/>
    <xf numFmtId="0" fontId="38" fillId="0" borderId="0" xfId="0" applyFont="1"/>
    <xf numFmtId="165" fontId="1" fillId="0" borderId="3" xfId="0" applyNumberFormat="1" applyFont="1" applyBorder="1"/>
    <xf numFmtId="165" fontId="0" fillId="0" borderId="0" xfId="0" applyNumberFormat="1"/>
    <xf numFmtId="0" fontId="0" fillId="0" borderId="0" xfId="0" applyFill="1" applyBorder="1" applyAlignment="1">
      <alignment wrapText="1"/>
    </xf>
    <xf numFmtId="165" fontId="1" fillId="0" borderId="0" xfId="9" applyNumberFormat="1" applyFont="1" applyFill="1" applyBorder="1"/>
    <xf numFmtId="165" fontId="1" fillId="0" borderId="0" xfId="9" applyNumberFormat="1" applyFont="1" applyBorder="1"/>
    <xf numFmtId="0" fontId="1" fillId="0" borderId="0" xfId="0" applyFont="1" applyBorder="1" applyAlignment="1">
      <alignment wrapText="1"/>
    </xf>
    <xf numFmtId="0" fontId="1" fillId="0" borderId="0" xfId="0" applyFont="1" applyBorder="1" applyAlignment="1">
      <alignment horizontal="right"/>
    </xf>
    <xf numFmtId="165" fontId="1" fillId="0" borderId="0" xfId="9" applyNumberFormat="1" applyFont="1" applyBorder="1" applyAlignment="1">
      <alignment horizontal="right"/>
    </xf>
    <xf numFmtId="0" fontId="0" fillId="15" borderId="26" xfId="0" applyFont="1" applyFill="1" applyBorder="1" applyAlignment="1" applyProtection="1">
      <alignment horizontal="left" vertical="center" indent="1"/>
    </xf>
    <xf numFmtId="0" fontId="0" fillId="15" borderId="0" xfId="0" applyFont="1" applyFill="1" applyBorder="1" applyAlignment="1" applyProtection="1">
      <alignment horizontal="left" vertical="center" indent="1"/>
    </xf>
    <xf numFmtId="0" fontId="0" fillId="15" borderId="27" xfId="0" applyFont="1" applyFill="1" applyBorder="1" applyProtection="1"/>
    <xf numFmtId="0" fontId="40" fillId="15" borderId="0" xfId="0" applyFont="1" applyFill="1" applyBorder="1" applyAlignment="1" applyProtection="1">
      <alignment horizontal="left" vertical="center" indent="1"/>
    </xf>
    <xf numFmtId="0" fontId="41" fillId="15" borderId="27" xfId="0" applyFont="1" applyFill="1" applyBorder="1" applyAlignment="1" applyProtection="1">
      <alignment vertical="center" textRotation="180"/>
    </xf>
    <xf numFmtId="0" fontId="38" fillId="15" borderId="0" xfId="0" applyFont="1" applyFill="1" applyBorder="1" applyAlignment="1" applyProtection="1">
      <alignment horizontal="left" vertical="center" indent="1"/>
    </xf>
    <xf numFmtId="0" fontId="44" fillId="15" borderId="0" xfId="11" applyFont="1" applyFill="1" applyBorder="1" applyAlignment="1" applyProtection="1">
      <alignment horizontal="left" vertical="center" indent="1"/>
    </xf>
    <xf numFmtId="0" fontId="0" fillId="0" borderId="0" xfId="0" applyFill="1"/>
    <xf numFmtId="1" fontId="35" fillId="26" borderId="0" xfId="0" applyNumberFormat="1" applyFont="1" applyFill="1" applyAlignment="1">
      <alignment horizontal="center"/>
    </xf>
    <xf numFmtId="0" fontId="0" fillId="0" borderId="3" xfId="0" applyFont="1" applyBorder="1"/>
    <xf numFmtId="0" fontId="1" fillId="0" borderId="17" xfId="0" applyFont="1" applyBorder="1" applyAlignment="1"/>
    <xf numFmtId="165" fontId="37" fillId="0" borderId="3" xfId="0" applyNumberFormat="1" applyFont="1" applyBorder="1"/>
    <xf numFmtId="165" fontId="0" fillId="0" borderId="0" xfId="9" applyNumberFormat="1" applyFont="1" applyBorder="1"/>
    <xf numFmtId="1" fontId="0" fillId="0" borderId="0" xfId="10" applyNumberFormat="1" applyFont="1" applyBorder="1"/>
    <xf numFmtId="0" fontId="0" fillId="0" borderId="3" xfId="0" applyBorder="1" applyAlignment="1">
      <alignment wrapText="1"/>
    </xf>
    <xf numFmtId="165" fontId="0" fillId="0" borderId="3" xfId="9" applyNumberFormat="1" applyFont="1" applyBorder="1" applyAlignment="1">
      <alignment wrapText="1"/>
    </xf>
    <xf numFmtId="0" fontId="0" fillId="0" borderId="0" xfId="0" applyBorder="1" applyAlignment="1">
      <alignment wrapText="1"/>
    </xf>
    <xf numFmtId="0" fontId="0" fillId="0" borderId="3" xfId="0" applyFont="1" applyBorder="1" applyAlignment="1">
      <alignment wrapText="1"/>
    </xf>
    <xf numFmtId="49" fontId="0" fillId="23" borderId="3" xfId="0" applyNumberFormat="1" applyFont="1" applyFill="1" applyBorder="1" applyAlignment="1">
      <alignment wrapText="1"/>
    </xf>
    <xf numFmtId="0" fontId="1" fillId="0" borderId="3" xfId="0" applyFont="1" applyBorder="1" applyAlignment="1"/>
    <xf numFmtId="9" fontId="0" fillId="23" borderId="3" xfId="0" applyNumberFormat="1" applyFill="1" applyBorder="1" applyAlignment="1">
      <alignment wrapText="1"/>
    </xf>
    <xf numFmtId="0" fontId="0" fillId="23" borderId="3" xfId="0" quotePrefix="1" applyFill="1" applyBorder="1" applyAlignment="1">
      <alignment wrapText="1"/>
    </xf>
    <xf numFmtId="165" fontId="1" fillId="0" borderId="0" xfId="0" applyNumberFormat="1" applyFont="1"/>
    <xf numFmtId="0" fontId="39" fillId="24" borderId="23" xfId="0" applyFont="1" applyFill="1" applyBorder="1" applyAlignment="1" applyProtection="1">
      <alignment horizontal="center" vertical="center"/>
    </xf>
    <xf numFmtId="0" fontId="39" fillId="24" borderId="24" xfId="0" applyFont="1" applyFill="1" applyBorder="1" applyAlignment="1" applyProtection="1">
      <alignment horizontal="center" vertical="center"/>
    </xf>
    <xf numFmtId="0" fontId="39" fillId="24" borderId="25" xfId="0" applyFont="1" applyFill="1" applyBorder="1" applyAlignment="1" applyProtection="1">
      <alignment horizontal="center" vertical="center"/>
    </xf>
    <xf numFmtId="0" fontId="35" fillId="25" borderId="28" xfId="0" applyFont="1" applyFill="1" applyBorder="1" applyAlignment="1" applyProtection="1">
      <alignment horizontal="center" vertical="center"/>
    </xf>
    <xf numFmtId="0" fontId="35" fillId="25" borderId="29" xfId="0" applyFont="1" applyFill="1" applyBorder="1" applyAlignment="1" applyProtection="1">
      <alignment horizontal="center" vertical="center"/>
    </xf>
    <xf numFmtId="0" fontId="35" fillId="25" borderId="30" xfId="0" applyFont="1" applyFill="1" applyBorder="1" applyAlignment="1" applyProtection="1">
      <alignment horizontal="center" vertical="center"/>
    </xf>
    <xf numFmtId="0" fontId="0" fillId="15" borderId="0" xfId="0" applyFill="1"/>
    <xf numFmtId="0" fontId="42" fillId="15" borderId="0" xfId="0" applyFont="1" applyFill="1" applyBorder="1" applyAlignment="1" applyProtection="1">
      <alignment horizontal="left" vertical="center" indent="1"/>
    </xf>
    <xf numFmtId="0" fontId="32" fillId="0" borderId="0" xfId="0" applyFont="1" applyAlignment="1">
      <alignment horizontal="center" vertical="center" wrapText="1"/>
    </xf>
    <xf numFmtId="0" fontId="11" fillId="12" borderId="3" xfId="0" applyFont="1" applyFill="1" applyBorder="1" applyAlignment="1">
      <alignment horizontal="center" vertical="center" wrapText="1"/>
    </xf>
    <xf numFmtId="0" fontId="11" fillId="12" borderId="14" xfId="0" applyFont="1" applyFill="1" applyBorder="1" applyAlignment="1">
      <alignment horizontal="center" vertical="center" wrapText="1"/>
    </xf>
    <xf numFmtId="0" fontId="11" fillId="12" borderId="19" xfId="0" applyFont="1" applyFill="1" applyBorder="1" applyAlignment="1">
      <alignment horizontal="center" vertical="center" wrapText="1"/>
    </xf>
    <xf numFmtId="0" fontId="11" fillId="12" borderId="20" xfId="0" applyFont="1" applyFill="1" applyBorder="1" applyAlignment="1">
      <alignment horizontal="center" vertical="center" wrapText="1"/>
    </xf>
    <xf numFmtId="0" fontId="27" fillId="18" borderId="3" xfId="0" applyFont="1" applyFill="1" applyBorder="1" applyAlignment="1">
      <alignment horizontal="left"/>
    </xf>
    <xf numFmtId="0" fontId="27" fillId="18" borderId="4" xfId="0" applyFont="1" applyFill="1" applyBorder="1" applyAlignment="1">
      <alignment horizontal="left"/>
    </xf>
    <xf numFmtId="0" fontId="27" fillId="18" borderId="7" xfId="0" applyFont="1" applyFill="1" applyBorder="1" applyAlignment="1">
      <alignment horizontal="left" vertical="top" wrapText="1"/>
    </xf>
    <xf numFmtId="0" fontId="27" fillId="18" borderId="8" xfId="0" applyFont="1" applyFill="1" applyBorder="1" applyAlignment="1">
      <alignment horizontal="left" vertical="top" wrapText="1"/>
    </xf>
    <xf numFmtId="0" fontId="1" fillId="0" borderId="4" xfId="0" applyFont="1" applyBorder="1" applyAlignment="1">
      <alignment horizontal="center"/>
    </xf>
    <xf numFmtId="0" fontId="1" fillId="0" borderId="12" xfId="0" applyFont="1" applyBorder="1" applyAlignment="1">
      <alignment horizontal="center"/>
    </xf>
    <xf numFmtId="0" fontId="0" fillId="23" borderId="14" xfId="0" applyFill="1" applyBorder="1" applyAlignment="1">
      <alignment horizontal="center" vertical="center"/>
    </xf>
    <xf numFmtId="0" fontId="0" fillId="23" borderId="19" xfId="0" applyFill="1" applyBorder="1" applyAlignment="1">
      <alignment horizontal="center" vertical="center"/>
    </xf>
    <xf numFmtId="0" fontId="0" fillId="23" borderId="20" xfId="0" applyFill="1" applyBorder="1" applyAlignment="1">
      <alignment horizontal="center" vertical="center"/>
    </xf>
    <xf numFmtId="0" fontId="0" fillId="23" borderId="3" xfId="0" applyFill="1" applyBorder="1" applyAlignment="1">
      <alignment horizontal="center" vertical="center"/>
    </xf>
    <xf numFmtId="0" fontId="2" fillId="0" borderId="4" xfId="0" applyFont="1" applyFill="1" applyBorder="1" applyAlignment="1">
      <alignment horizontal="center" vertical="center"/>
    </xf>
    <xf numFmtId="0" fontId="2" fillId="0" borderId="12" xfId="0" applyFont="1" applyFill="1" applyBorder="1" applyAlignment="1">
      <alignment horizontal="center" vertical="center"/>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2" fillId="0" borderId="4"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5" borderId="4" xfId="0" applyFont="1" applyFill="1" applyBorder="1" applyAlignment="1">
      <alignment horizontal="center" vertical="center"/>
    </xf>
    <xf numFmtId="0" fontId="2" fillId="5" borderId="12" xfId="0" applyFont="1" applyFill="1" applyBorder="1" applyAlignment="1">
      <alignment horizontal="center" vertical="center"/>
    </xf>
    <xf numFmtId="0" fontId="10" fillId="5" borderId="0" xfId="0" applyFont="1" applyFill="1" applyBorder="1" applyAlignment="1">
      <alignment horizontal="left" vertical="center"/>
    </xf>
    <xf numFmtId="0" fontId="2" fillId="5" borderId="11" xfId="0" applyFont="1" applyFill="1" applyBorder="1" applyAlignment="1">
      <alignment horizontal="center" vertical="center"/>
    </xf>
    <xf numFmtId="0" fontId="13" fillId="12" borderId="7" xfId="0" applyFont="1" applyFill="1" applyBorder="1" applyAlignment="1">
      <alignment horizontal="center" vertical="center" wrapText="1"/>
    </xf>
    <xf numFmtId="0" fontId="13" fillId="12" borderId="17" xfId="0" applyFont="1" applyFill="1" applyBorder="1" applyAlignment="1">
      <alignment horizontal="center" vertical="center" wrapText="1"/>
    </xf>
    <xf numFmtId="0" fontId="13" fillId="12" borderId="8" xfId="0" applyFont="1" applyFill="1" applyBorder="1" applyAlignment="1">
      <alignment horizontal="center" vertical="center" wrapText="1"/>
    </xf>
    <xf numFmtId="0" fontId="13" fillId="12" borderId="18"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3" fillId="12" borderId="16" xfId="0" applyFont="1" applyFill="1" applyBorder="1" applyAlignment="1">
      <alignment horizontal="center" vertical="center" wrapText="1"/>
    </xf>
    <xf numFmtId="0" fontId="13" fillId="12" borderId="9" xfId="0"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12" borderId="10" xfId="0" applyFont="1" applyFill="1" applyBorder="1" applyAlignment="1">
      <alignment horizontal="center" vertical="center" wrapText="1"/>
    </xf>
    <xf numFmtId="0" fontId="2" fillId="12" borderId="3" xfId="0" applyFont="1" applyFill="1" applyBorder="1" applyAlignment="1">
      <alignment horizontal="center" vertical="center"/>
    </xf>
    <xf numFmtId="0" fontId="2" fillId="12" borderId="4" xfId="0" applyFont="1" applyFill="1" applyBorder="1" applyAlignment="1">
      <alignment horizontal="center" vertical="center"/>
    </xf>
    <xf numFmtId="0" fontId="2" fillId="12" borderId="11" xfId="0" applyFont="1" applyFill="1" applyBorder="1" applyAlignment="1">
      <alignment horizontal="center" vertical="center"/>
    </xf>
    <xf numFmtId="0" fontId="2" fillId="12" borderId="12" xfId="0" applyFont="1" applyFill="1" applyBorder="1" applyAlignment="1">
      <alignment horizontal="center" vertical="center"/>
    </xf>
    <xf numFmtId="0" fontId="2" fillId="12" borderId="9" xfId="0" applyFont="1" applyFill="1" applyBorder="1" applyAlignment="1">
      <alignment horizontal="center" vertical="center"/>
    </xf>
    <xf numFmtId="0" fontId="2" fillId="12" borderId="15" xfId="0" applyFont="1" applyFill="1" applyBorder="1" applyAlignment="1">
      <alignment horizontal="center" vertical="center"/>
    </xf>
    <xf numFmtId="0" fontId="2" fillId="12" borderId="10" xfId="0" applyFont="1" applyFill="1" applyBorder="1" applyAlignment="1">
      <alignment horizontal="center" vertical="center"/>
    </xf>
    <xf numFmtId="0" fontId="2" fillId="5" borderId="4" xfId="0" applyFont="1" applyFill="1" applyBorder="1" applyAlignment="1">
      <alignment horizontal="left" vertical="center"/>
    </xf>
    <xf numFmtId="0" fontId="2" fillId="5" borderId="11" xfId="0" applyFont="1" applyFill="1" applyBorder="1" applyAlignment="1">
      <alignment horizontal="left" vertical="center"/>
    </xf>
    <xf numFmtId="0" fontId="2" fillId="5" borderId="12" xfId="0" applyFont="1" applyFill="1" applyBorder="1" applyAlignment="1">
      <alignment horizontal="left" vertical="center"/>
    </xf>
    <xf numFmtId="0" fontId="2" fillId="16" borderId="4" xfId="0" applyFont="1" applyFill="1" applyBorder="1" applyAlignment="1">
      <alignment horizontal="left" vertical="center"/>
    </xf>
    <xf numFmtId="0" fontId="2" fillId="16" borderId="11" xfId="0" applyFont="1" applyFill="1" applyBorder="1" applyAlignment="1">
      <alignment horizontal="left" vertical="center"/>
    </xf>
    <xf numFmtId="0" fontId="2" fillId="16" borderId="12" xfId="0" applyFont="1" applyFill="1" applyBorder="1" applyAlignment="1">
      <alignment horizontal="left" vertical="center"/>
    </xf>
    <xf numFmtId="0" fontId="2" fillId="16" borderId="4" xfId="0" applyFont="1" applyFill="1" applyBorder="1" applyAlignment="1">
      <alignment horizontal="center" vertical="center"/>
    </xf>
    <xf numFmtId="0" fontId="2" fillId="16" borderId="12" xfId="0" applyFont="1" applyFill="1" applyBorder="1" applyAlignment="1">
      <alignment horizontal="center" vertical="center"/>
    </xf>
    <xf numFmtId="0" fontId="10" fillId="16" borderId="0" xfId="0" applyFont="1" applyFill="1" applyAlignment="1">
      <alignment horizontal="left" vertical="center"/>
    </xf>
    <xf numFmtId="0" fontId="10" fillId="16" borderId="16" xfId="0" applyFont="1" applyFill="1" applyBorder="1" applyAlignment="1">
      <alignment horizontal="left" vertical="center"/>
    </xf>
    <xf numFmtId="0" fontId="10" fillId="16" borderId="0" xfId="0" applyFont="1" applyFill="1" applyBorder="1" applyAlignment="1">
      <alignment horizontal="left" vertical="center"/>
    </xf>
    <xf numFmtId="0" fontId="2" fillId="0" borderId="4"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5" xfId="0" applyFont="1" applyBorder="1" applyAlignment="1">
      <alignment horizontal="left" vertical="center"/>
    </xf>
    <xf numFmtId="0" fontId="2" fillId="0" borderId="15" xfId="0" applyFont="1" applyBorder="1" applyAlignment="1">
      <alignment horizontal="center" vertical="center"/>
    </xf>
    <xf numFmtId="0" fontId="2" fillId="0" borderId="4"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vertical="center"/>
    </xf>
    <xf numFmtId="0" fontId="2" fillId="0" borderId="10" xfId="0" applyFont="1" applyBorder="1" applyAlignment="1">
      <alignment horizontal="left" vertical="center"/>
    </xf>
    <xf numFmtId="0" fontId="2" fillId="0" borderId="9" xfId="0" applyFont="1" applyBorder="1" applyAlignment="1">
      <alignment horizontal="left" vertical="center"/>
    </xf>
    <xf numFmtId="0" fontId="2" fillId="0" borderId="11" xfId="0" applyFont="1" applyFill="1" applyBorder="1" applyAlignment="1">
      <alignment horizontal="center" vertical="center"/>
    </xf>
    <xf numFmtId="0" fontId="2" fillId="11" borderId="7" xfId="0" applyFont="1" applyFill="1" applyBorder="1" applyAlignment="1">
      <alignment horizontal="center" vertical="top" wrapText="1"/>
    </xf>
    <xf numFmtId="0" fontId="2" fillId="11" borderId="17" xfId="0" applyFont="1" applyFill="1" applyBorder="1" applyAlignment="1">
      <alignment horizontal="center" vertical="top" wrapText="1"/>
    </xf>
    <xf numFmtId="0" fontId="2" fillId="11" borderId="8" xfId="0" applyFont="1" applyFill="1" applyBorder="1" applyAlignment="1">
      <alignment horizontal="center" vertical="top" wrapText="1"/>
    </xf>
    <xf numFmtId="0" fontId="2" fillId="11" borderId="18" xfId="0" applyFont="1" applyFill="1" applyBorder="1" applyAlignment="1">
      <alignment horizontal="center" vertical="top" wrapText="1"/>
    </xf>
    <xf numFmtId="0" fontId="2" fillId="11" borderId="0" xfId="0" applyFont="1" applyFill="1" applyBorder="1" applyAlignment="1">
      <alignment horizontal="center" vertical="top" wrapText="1"/>
    </xf>
    <xf numFmtId="0" fontId="2" fillId="11" borderId="16" xfId="0" applyFont="1" applyFill="1" applyBorder="1" applyAlignment="1">
      <alignment horizontal="center" vertical="top" wrapText="1"/>
    </xf>
    <xf numFmtId="0" fontId="2" fillId="11" borderId="9" xfId="0" applyFont="1" applyFill="1" applyBorder="1" applyAlignment="1">
      <alignment horizontal="center" vertical="top" wrapText="1"/>
    </xf>
    <xf numFmtId="0" fontId="2" fillId="11" borderId="15" xfId="0" applyFont="1" applyFill="1" applyBorder="1" applyAlignment="1">
      <alignment horizontal="center" vertical="top" wrapText="1"/>
    </xf>
    <xf numFmtId="0" fontId="2" fillId="11" borderId="10" xfId="0" applyFont="1" applyFill="1" applyBorder="1" applyAlignment="1">
      <alignment horizontal="center" vertical="top" wrapText="1"/>
    </xf>
    <xf numFmtId="0" fontId="2" fillId="0" borderId="0" xfId="0" applyFont="1" applyFill="1" applyBorder="1" applyAlignment="1">
      <alignment horizontal="left" vertical="center"/>
    </xf>
    <xf numFmtId="0" fontId="2" fillId="0" borderId="16" xfId="0" applyFont="1" applyFill="1" applyBorder="1" applyAlignment="1">
      <alignment horizontal="left" vertical="center"/>
    </xf>
    <xf numFmtId="0" fontId="2" fillId="11" borderId="7" xfId="0" applyFont="1" applyFill="1" applyBorder="1" applyAlignment="1">
      <alignment horizontal="left" vertical="top" wrapText="1"/>
    </xf>
    <xf numFmtId="0" fontId="2" fillId="11" borderId="17" xfId="0" applyFont="1" applyFill="1" applyBorder="1" applyAlignment="1">
      <alignment horizontal="left" vertical="top" wrapText="1"/>
    </xf>
    <xf numFmtId="0" fontId="2" fillId="11" borderId="8" xfId="0" applyFont="1" applyFill="1" applyBorder="1" applyAlignment="1">
      <alignment horizontal="left" vertical="top" wrapText="1"/>
    </xf>
    <xf numFmtId="0" fontId="2" fillId="11" borderId="18" xfId="0" applyFont="1" applyFill="1" applyBorder="1" applyAlignment="1">
      <alignment horizontal="left" vertical="top" wrapText="1"/>
    </xf>
    <xf numFmtId="0" fontId="2" fillId="11" borderId="0" xfId="0" applyFont="1" applyFill="1" applyBorder="1" applyAlignment="1">
      <alignment horizontal="left" vertical="top" wrapText="1"/>
    </xf>
    <xf numFmtId="0" fontId="2" fillId="11" borderId="16" xfId="0" applyFont="1" applyFill="1" applyBorder="1" applyAlignment="1">
      <alignment horizontal="left" vertical="top" wrapText="1"/>
    </xf>
    <xf numFmtId="0" fontId="2" fillId="11" borderId="9" xfId="0" applyFont="1" applyFill="1" applyBorder="1" applyAlignment="1">
      <alignment horizontal="left" vertical="top" wrapText="1"/>
    </xf>
    <xf numFmtId="0" fontId="2" fillId="11" borderId="15" xfId="0" applyFont="1" applyFill="1" applyBorder="1" applyAlignment="1">
      <alignment horizontal="left" vertical="top" wrapText="1"/>
    </xf>
    <xf numFmtId="0" fontId="2" fillId="11" borderId="10" xfId="0" applyFont="1" applyFill="1" applyBorder="1" applyAlignment="1">
      <alignment horizontal="left" vertical="top" wrapText="1"/>
    </xf>
    <xf numFmtId="0" fontId="2" fillId="16" borderId="11"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5" xfId="0" applyFont="1" applyFill="1" applyBorder="1" applyAlignment="1">
      <alignment horizontal="center" vertical="center"/>
    </xf>
    <xf numFmtId="0" fontId="11" fillId="11" borderId="10" xfId="0" applyFont="1" applyFill="1" applyBorder="1" applyAlignment="1">
      <alignment horizontal="center" vertical="center"/>
    </xf>
    <xf numFmtId="0" fontId="15" fillId="0" borderId="4"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0" fontId="0" fillId="0" borderId="4"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3" xfId="0" applyBorder="1" applyAlignment="1" applyProtection="1">
      <alignment horizontal="center"/>
      <protection locked="0"/>
    </xf>
    <xf numFmtId="0" fontId="2" fillId="0" borderId="3" xfId="0" applyFont="1" applyBorder="1" applyAlignment="1">
      <alignment horizontal="left" vertical="center"/>
    </xf>
    <xf numFmtId="0" fontId="13" fillId="0" borderId="4"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5" fillId="0" borderId="4" xfId="0" applyFont="1" applyBorder="1" applyAlignment="1">
      <alignment horizontal="left"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2" fillId="12" borderId="7" xfId="0" applyFont="1" applyFill="1" applyBorder="1" applyAlignment="1">
      <alignment horizontal="center" vertical="center" textRotation="90" wrapText="1"/>
    </xf>
    <xf numFmtId="0" fontId="12" fillId="12" borderId="17" xfId="0" applyFont="1" applyFill="1" applyBorder="1" applyAlignment="1">
      <alignment horizontal="center" vertical="center" textRotation="90" wrapText="1"/>
    </xf>
    <xf numFmtId="0" fontId="12" fillId="12" borderId="8" xfId="0" applyFont="1" applyFill="1" applyBorder="1" applyAlignment="1">
      <alignment horizontal="center" vertical="center" textRotation="90" wrapText="1"/>
    </xf>
    <xf numFmtId="0" fontId="12" fillId="12" borderId="18" xfId="0" applyFont="1" applyFill="1" applyBorder="1" applyAlignment="1">
      <alignment horizontal="center" vertical="center" textRotation="90" wrapText="1"/>
    </xf>
    <xf numFmtId="0" fontId="12" fillId="12" borderId="0" xfId="0" applyFont="1" applyFill="1" applyBorder="1" applyAlignment="1">
      <alignment horizontal="center" vertical="center" textRotation="90" wrapText="1"/>
    </xf>
    <xf numFmtId="0" fontId="12" fillId="12" borderId="16" xfId="0" applyFont="1" applyFill="1" applyBorder="1" applyAlignment="1">
      <alignment horizontal="center" vertical="center" textRotation="90" wrapText="1"/>
    </xf>
    <xf numFmtId="0" fontId="12" fillId="12" borderId="9" xfId="0" applyFont="1" applyFill="1" applyBorder="1" applyAlignment="1">
      <alignment horizontal="center" vertical="center" textRotation="90" wrapText="1"/>
    </xf>
    <xf numFmtId="0" fontId="12" fillId="12" borderId="15" xfId="0" applyFont="1" applyFill="1" applyBorder="1" applyAlignment="1">
      <alignment horizontal="center" vertical="center" textRotation="90" wrapText="1"/>
    </xf>
    <xf numFmtId="0" fontId="12" fillId="12" borderId="10" xfId="0" applyFont="1" applyFill="1" applyBorder="1" applyAlignment="1">
      <alignment horizontal="center" vertical="center" textRotation="90" wrapText="1"/>
    </xf>
    <xf numFmtId="0" fontId="13" fillId="12" borderId="4" xfId="0" applyFont="1" applyFill="1" applyBorder="1" applyAlignment="1">
      <alignment horizontal="center" vertical="center"/>
    </xf>
    <xf numFmtId="0" fontId="13" fillId="12" borderId="11" xfId="0" applyFont="1" applyFill="1" applyBorder="1" applyAlignment="1">
      <alignment horizontal="center" vertical="center"/>
    </xf>
    <xf numFmtId="0" fontId="13" fillId="12" borderId="12" xfId="0" applyFont="1" applyFill="1" applyBorder="1" applyAlignment="1">
      <alignment horizontal="center" vertical="center"/>
    </xf>
    <xf numFmtId="0" fontId="12" fillId="12" borderId="3" xfId="0" applyFont="1" applyFill="1" applyBorder="1" applyAlignment="1">
      <alignment horizontal="center" vertical="center" textRotation="90" wrapText="1"/>
    </xf>
    <xf numFmtId="0" fontId="9" fillId="11" borderId="7" xfId="0" applyFont="1" applyFill="1" applyBorder="1" applyAlignment="1">
      <alignment horizontal="center" vertical="center" textRotation="90" wrapText="1"/>
    </xf>
    <xf numFmtId="0" fontId="9" fillId="11" borderId="8" xfId="0" applyFont="1" applyFill="1" applyBorder="1" applyAlignment="1">
      <alignment horizontal="center" vertical="center" textRotation="90" wrapText="1"/>
    </xf>
    <xf numFmtId="0" fontId="9" fillId="11" borderId="18" xfId="0" applyFont="1" applyFill="1" applyBorder="1" applyAlignment="1">
      <alignment horizontal="center" vertical="center" textRotation="90" wrapText="1"/>
    </xf>
    <xf numFmtId="0" fontId="9" fillId="11" borderId="16" xfId="0" applyFont="1" applyFill="1" applyBorder="1" applyAlignment="1">
      <alignment horizontal="center" vertical="center" textRotation="90" wrapText="1"/>
    </xf>
    <xf numFmtId="0" fontId="9" fillId="11" borderId="9" xfId="0" applyFont="1" applyFill="1" applyBorder="1" applyAlignment="1">
      <alignment horizontal="center" vertical="center" textRotation="90" wrapText="1"/>
    </xf>
    <xf numFmtId="0" fontId="9" fillId="11" borderId="10" xfId="0" applyFont="1" applyFill="1" applyBorder="1" applyAlignment="1">
      <alignment horizontal="center" vertical="center" textRotation="90" wrapText="1"/>
    </xf>
    <xf numFmtId="0" fontId="9" fillId="11" borderId="3" xfId="0" applyFont="1" applyFill="1" applyBorder="1" applyAlignment="1">
      <alignment horizontal="center" vertical="center" textRotation="90" wrapText="1"/>
    </xf>
    <xf numFmtId="0" fontId="13" fillId="12" borderId="9" xfId="0" applyFont="1" applyFill="1" applyBorder="1" applyAlignment="1">
      <alignment horizontal="center" vertical="center"/>
    </xf>
    <xf numFmtId="0" fontId="13" fillId="12" borderId="15" xfId="0" applyFont="1" applyFill="1" applyBorder="1" applyAlignment="1">
      <alignment horizontal="center" vertical="center"/>
    </xf>
    <xf numFmtId="0" fontId="13" fillId="12" borderId="10"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17" xfId="0" applyFont="1" applyFill="1" applyBorder="1" applyAlignment="1">
      <alignment horizontal="center" vertical="center"/>
    </xf>
    <xf numFmtId="0" fontId="13" fillId="12" borderId="8" xfId="0" applyFont="1" applyFill="1" applyBorder="1" applyAlignment="1">
      <alignment horizontal="center" vertical="center"/>
    </xf>
    <xf numFmtId="0" fontId="13" fillId="12" borderId="3"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13" fillId="12" borderId="11" xfId="0" applyFont="1" applyFill="1" applyBorder="1" applyAlignment="1">
      <alignment horizontal="center" vertical="center" wrapText="1"/>
    </xf>
    <xf numFmtId="0" fontId="13" fillId="12" borderId="12" xfId="0" applyFont="1" applyFill="1" applyBorder="1" applyAlignment="1">
      <alignment horizontal="center" vertical="center" wrapText="1"/>
    </xf>
    <xf numFmtId="0" fontId="31" fillId="5" borderId="7" xfId="0" applyFont="1" applyFill="1" applyBorder="1" applyAlignment="1">
      <alignment horizontal="center" vertical="center"/>
    </xf>
    <xf numFmtId="0" fontId="9" fillId="5" borderId="17" xfId="0" applyFont="1" applyFill="1" applyBorder="1" applyAlignment="1">
      <alignment horizontal="center" vertical="center"/>
    </xf>
    <xf numFmtId="0" fontId="10" fillId="5" borderId="17" xfId="0" applyFont="1" applyFill="1" applyBorder="1" applyAlignment="1">
      <alignment vertical="center"/>
    </xf>
    <xf numFmtId="0" fontId="2" fillId="11" borderId="7" xfId="0" applyFont="1" applyFill="1" applyBorder="1" applyAlignment="1">
      <alignment horizontal="left" vertical="center" wrapText="1"/>
    </xf>
    <xf numFmtId="0" fontId="2" fillId="11" borderId="17" xfId="0" applyFont="1" applyFill="1" applyBorder="1" applyAlignment="1">
      <alignment horizontal="left" vertical="center" wrapText="1"/>
    </xf>
    <xf numFmtId="0" fontId="2" fillId="11" borderId="8" xfId="0" applyFont="1" applyFill="1" applyBorder="1" applyAlignment="1">
      <alignment horizontal="left" vertical="center" wrapText="1"/>
    </xf>
    <xf numFmtId="0" fontId="2" fillId="11" borderId="18" xfId="0" applyFont="1" applyFill="1" applyBorder="1" applyAlignment="1">
      <alignment horizontal="left" vertical="center" wrapText="1"/>
    </xf>
    <xf numFmtId="0" fontId="2" fillId="11" borderId="0" xfId="0" applyFont="1" applyFill="1" applyBorder="1" applyAlignment="1">
      <alignment horizontal="left" vertical="center" wrapText="1"/>
    </xf>
    <xf numFmtId="0" fontId="2" fillId="11" borderId="16"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11" borderId="15" xfId="0" applyFont="1" applyFill="1" applyBorder="1" applyAlignment="1">
      <alignment horizontal="left" vertical="center" wrapText="1"/>
    </xf>
    <xf numFmtId="0" fontId="11" fillId="11" borderId="4" xfId="0" applyFont="1" applyFill="1" applyBorder="1" applyAlignment="1">
      <alignment horizontal="center" vertical="center"/>
    </xf>
    <xf numFmtId="0" fontId="11" fillId="11" borderId="11" xfId="0" applyFont="1" applyFill="1" applyBorder="1" applyAlignment="1">
      <alignment horizontal="center" vertical="center"/>
    </xf>
    <xf numFmtId="0" fontId="11" fillId="11" borderId="12" xfId="0" applyFont="1" applyFill="1" applyBorder="1" applyAlignment="1">
      <alignment horizontal="center" vertical="center"/>
    </xf>
    <xf numFmtId="0" fontId="9" fillId="17" borderId="15" xfId="0" applyFont="1" applyFill="1" applyBorder="1" applyAlignment="1">
      <alignment horizontal="left" vertical="center"/>
    </xf>
    <xf numFmtId="0" fontId="9" fillId="16" borderId="15" xfId="0" applyFont="1" applyFill="1" applyBorder="1" applyAlignment="1">
      <alignment horizontal="center" vertical="center"/>
    </xf>
    <xf numFmtId="1" fontId="28" fillId="19" borderId="3" xfId="2" applyNumberFormat="1" applyFont="1" applyFill="1" applyBorder="1" applyAlignment="1">
      <alignment horizontal="center" vertical="center" wrapText="1"/>
    </xf>
    <xf numFmtId="1" fontId="28" fillId="19" borderId="14" xfId="2" applyNumberFormat="1" applyFont="1" applyFill="1" applyBorder="1" applyAlignment="1">
      <alignment horizontal="center" vertical="center" wrapText="1"/>
    </xf>
    <xf numFmtId="164" fontId="28" fillId="19" borderId="3" xfId="2" applyFont="1" applyFill="1" applyBorder="1" applyAlignment="1">
      <alignment horizontal="center" vertical="center" wrapText="1" shrinkToFit="1"/>
    </xf>
    <xf numFmtId="164" fontId="28" fillId="19" borderId="14" xfId="2" applyFont="1" applyFill="1" applyBorder="1" applyAlignment="1">
      <alignment horizontal="center" vertical="center" wrapText="1" shrinkToFit="1"/>
    </xf>
    <xf numFmtId="164" fontId="28" fillId="19" borderId="12" xfId="2" applyFont="1" applyFill="1" applyBorder="1" applyAlignment="1">
      <alignment horizontal="center" vertical="center" wrapText="1" shrinkToFit="1"/>
    </xf>
    <xf numFmtId="164" fontId="28" fillId="19" borderId="8" xfId="2" applyFont="1" applyFill="1" applyBorder="1" applyAlignment="1">
      <alignment horizontal="center" vertical="center" wrapText="1" shrinkToFit="1"/>
    </xf>
    <xf numFmtId="0" fontId="29" fillId="5" borderId="8"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0" fillId="23" borderId="4" xfId="0" applyFill="1" applyBorder="1" applyAlignment="1">
      <alignment horizontal="center" wrapText="1"/>
    </xf>
    <xf numFmtId="0" fontId="0" fillId="23" borderId="11" xfId="0" applyFill="1" applyBorder="1" applyAlignment="1">
      <alignment horizontal="center" wrapText="1"/>
    </xf>
    <xf numFmtId="0" fontId="0" fillId="23" borderId="12" xfId="0" applyFill="1" applyBorder="1" applyAlignment="1">
      <alignment horizontal="center" wrapText="1"/>
    </xf>
    <xf numFmtId="0" fontId="0" fillId="23" borderId="3" xfId="0" applyFill="1" applyBorder="1" applyAlignment="1">
      <alignment horizontal="center"/>
    </xf>
    <xf numFmtId="0" fontId="36" fillId="0" borderId="15" xfId="0" applyFont="1" applyBorder="1" applyAlignment="1">
      <alignment horizontal="left"/>
    </xf>
    <xf numFmtId="0" fontId="36" fillId="0" borderId="0" xfId="0" applyFont="1" applyBorder="1" applyAlignment="1">
      <alignment horizontal="left"/>
    </xf>
    <xf numFmtId="165" fontId="0" fillId="0" borderId="4" xfId="9" applyNumberFormat="1" applyFont="1" applyBorder="1"/>
    <xf numFmtId="165" fontId="1" fillId="0" borderId="4" xfId="0" applyNumberFormat="1" applyFont="1" applyBorder="1"/>
    <xf numFmtId="0" fontId="0" fillId="23" borderId="3" xfId="0" applyFill="1" applyBorder="1" applyAlignment="1"/>
    <xf numFmtId="0" fontId="0" fillId="23" borderId="14" xfId="0" applyFill="1" applyBorder="1" applyAlignment="1">
      <alignment horizontal="center" wrapText="1"/>
    </xf>
    <xf numFmtId="0" fontId="0" fillId="23" borderId="20" xfId="0" applyFill="1" applyBorder="1" applyAlignment="1">
      <alignment horizontal="center" wrapText="1"/>
    </xf>
    <xf numFmtId="165" fontId="0" fillId="0" borderId="3" xfId="0" applyNumberFormat="1" applyBorder="1"/>
  </cellXfs>
  <cellStyles count="12">
    <cellStyle name="Comma" xfId="9" builtinId="3"/>
    <cellStyle name="Hyperlink 2" xfId="11"/>
    <cellStyle name="Normal" xfId="0" builtinId="0"/>
    <cellStyle name="Normal 2" xfId="1"/>
    <cellStyle name="Normal 3" xfId="2"/>
    <cellStyle name="Normal_03_Townships" xfId="5"/>
    <cellStyle name="Normal_06_Village Tract" xfId="4"/>
    <cellStyle name="Normal_07_Villages" xfId="3"/>
    <cellStyle name="Normal_Final List 2" xfId="7"/>
    <cellStyle name="Normal_Sheet3_1" xfId="8"/>
    <cellStyle name="Normal_Sheet4" xfId="6"/>
    <cellStyle name="Percent"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20734319719442"/>
          <c:y val="0.18983098684045932"/>
          <c:w val="0.74263208859463958"/>
          <c:h val="0.73947400928172913"/>
        </c:manualLayout>
      </c:layout>
      <c:barChart>
        <c:barDir val="bar"/>
        <c:grouping val="clustered"/>
        <c:varyColors val="0"/>
        <c:ser>
          <c:idx val="0"/>
          <c:order val="0"/>
          <c:tx>
            <c:strRef>
              <c:f>Infographics!$Y$18</c:f>
              <c:strCache>
                <c:ptCount val="1"/>
                <c:pt idx="0">
                  <c:v>Male</c:v>
                </c:pt>
              </c:strCache>
            </c:strRef>
          </c:tx>
          <c:spPr>
            <a:solidFill>
              <a:schemeClr val="accent2">
                <a:lumMod val="50000"/>
              </a:schemeClr>
            </a:solidFill>
            <a:ln w="12700" cmpd="sng">
              <a:solidFill>
                <a:schemeClr val="bg1"/>
              </a:solidFill>
            </a:ln>
          </c:spPr>
          <c:invertIfNegative val="0"/>
          <c:dLbls>
            <c:numFmt formatCode="0_);\(0\)" sourceLinked="0"/>
            <c:dLblPos val="outEnd"/>
            <c:showLegendKey val="0"/>
            <c:showVal val="1"/>
            <c:showCatName val="0"/>
            <c:showSerName val="0"/>
            <c:showPercent val="0"/>
            <c:showBubbleSize val="0"/>
            <c:showLeaderLines val="0"/>
          </c:dLbls>
          <c:cat>
            <c:strRef>
              <c:f>Infographics!$X$19:$X$26</c:f>
              <c:strCache>
                <c:ptCount val="8"/>
                <c:pt idx="0">
                  <c:v>0 - 5 Months</c:v>
                </c:pt>
                <c:pt idx="1">
                  <c:v>6 - 23 Months</c:v>
                </c:pt>
                <c:pt idx="2">
                  <c:v>2 - 4</c:v>
                </c:pt>
                <c:pt idx="3">
                  <c:v>5 - 11</c:v>
                </c:pt>
                <c:pt idx="4">
                  <c:v>12 - 17</c:v>
                </c:pt>
                <c:pt idx="5">
                  <c:v>18 - 35</c:v>
                </c:pt>
                <c:pt idx="6">
                  <c:v>36 - 59</c:v>
                </c:pt>
                <c:pt idx="7">
                  <c:v>60 +</c:v>
                </c:pt>
              </c:strCache>
            </c:strRef>
          </c:cat>
          <c:val>
            <c:numRef>
              <c:f>Infographics!$Y$19:$Y$26</c:f>
              <c:numCache>
                <c:formatCode>General</c:formatCode>
                <c:ptCount val="8"/>
                <c:pt idx="0">
                  <c:v>-1</c:v>
                </c:pt>
                <c:pt idx="1">
                  <c:v>-2</c:v>
                </c:pt>
                <c:pt idx="2">
                  <c:v>-5</c:v>
                </c:pt>
                <c:pt idx="3">
                  <c:v>-14</c:v>
                </c:pt>
                <c:pt idx="4">
                  <c:v>-30</c:v>
                </c:pt>
                <c:pt idx="5">
                  <c:v>-31</c:v>
                </c:pt>
                <c:pt idx="6">
                  <c:v>-23</c:v>
                </c:pt>
                <c:pt idx="7">
                  <c:v>-6</c:v>
                </c:pt>
              </c:numCache>
            </c:numRef>
          </c:val>
        </c:ser>
        <c:ser>
          <c:idx val="1"/>
          <c:order val="1"/>
          <c:tx>
            <c:strRef>
              <c:f>Infographics!$Z$18</c:f>
              <c:strCache>
                <c:ptCount val="1"/>
                <c:pt idx="0">
                  <c:v>Female</c:v>
                </c:pt>
              </c:strCache>
            </c:strRef>
          </c:tx>
          <c:spPr>
            <a:solidFill>
              <a:schemeClr val="bg1">
                <a:lumMod val="85000"/>
              </a:schemeClr>
            </a:solidFill>
            <a:ln w="19050">
              <a:solidFill>
                <a:schemeClr val="bg1"/>
              </a:solidFill>
            </a:ln>
          </c:spPr>
          <c:invertIfNegative val="0"/>
          <c:dLbls>
            <c:numFmt formatCode="@" sourceLinked="0"/>
            <c:txPr>
              <a:bodyPr/>
              <a:lstStyle/>
              <a:p>
                <a:pPr>
                  <a:defRPr>
                    <a:latin typeface="Franklin Gothic Book" pitchFamily="34" charset="0"/>
                  </a:defRPr>
                </a:pPr>
                <a:endParaRPr lang="en-US"/>
              </a:p>
            </c:txPr>
            <c:showLegendKey val="0"/>
            <c:showVal val="1"/>
            <c:showCatName val="0"/>
            <c:showSerName val="0"/>
            <c:showPercent val="0"/>
            <c:showBubbleSize val="0"/>
            <c:showLeaderLines val="0"/>
          </c:dLbls>
          <c:cat>
            <c:strRef>
              <c:f>Infographics!$X$19:$X$26</c:f>
              <c:strCache>
                <c:ptCount val="8"/>
                <c:pt idx="0">
                  <c:v>0 - 5 Months</c:v>
                </c:pt>
                <c:pt idx="1">
                  <c:v>6 - 23 Months</c:v>
                </c:pt>
                <c:pt idx="2">
                  <c:v>2 - 4</c:v>
                </c:pt>
                <c:pt idx="3">
                  <c:v>5 - 11</c:v>
                </c:pt>
                <c:pt idx="4">
                  <c:v>12 - 17</c:v>
                </c:pt>
                <c:pt idx="5">
                  <c:v>18 - 35</c:v>
                </c:pt>
                <c:pt idx="6">
                  <c:v>36 - 59</c:v>
                </c:pt>
                <c:pt idx="7">
                  <c:v>60 +</c:v>
                </c:pt>
              </c:strCache>
            </c:strRef>
          </c:cat>
          <c:val>
            <c:numRef>
              <c:f>Infographics!$Z$19:$Z$26</c:f>
              <c:numCache>
                <c:formatCode>General</c:formatCode>
                <c:ptCount val="8"/>
                <c:pt idx="0">
                  <c:v>3</c:v>
                </c:pt>
                <c:pt idx="1">
                  <c:v>3</c:v>
                </c:pt>
                <c:pt idx="2">
                  <c:v>13</c:v>
                </c:pt>
                <c:pt idx="3">
                  <c:v>38</c:v>
                </c:pt>
                <c:pt idx="4">
                  <c:v>48</c:v>
                </c:pt>
                <c:pt idx="5">
                  <c:v>48</c:v>
                </c:pt>
                <c:pt idx="6">
                  <c:v>41</c:v>
                </c:pt>
                <c:pt idx="7">
                  <c:v>16</c:v>
                </c:pt>
              </c:numCache>
            </c:numRef>
          </c:val>
        </c:ser>
        <c:dLbls>
          <c:showLegendKey val="0"/>
          <c:showVal val="0"/>
          <c:showCatName val="0"/>
          <c:showSerName val="0"/>
          <c:showPercent val="0"/>
          <c:showBubbleSize val="0"/>
        </c:dLbls>
        <c:gapWidth val="16"/>
        <c:overlap val="100"/>
        <c:axId val="97045504"/>
        <c:axId val="97047296"/>
      </c:barChart>
      <c:catAx>
        <c:axId val="97045504"/>
        <c:scaling>
          <c:orientation val="minMax"/>
        </c:scaling>
        <c:delete val="0"/>
        <c:axPos val="l"/>
        <c:majorGridlines>
          <c:spPr>
            <a:ln>
              <a:solidFill>
                <a:schemeClr val="bg1">
                  <a:lumMod val="85000"/>
                </a:schemeClr>
              </a:solidFill>
            </a:ln>
          </c:spPr>
        </c:majorGridlines>
        <c:majorTickMark val="none"/>
        <c:minorTickMark val="none"/>
        <c:tickLblPos val="low"/>
        <c:spPr>
          <a:noFill/>
          <a:ln>
            <a:solidFill>
              <a:schemeClr val="bg1">
                <a:lumMod val="50000"/>
              </a:schemeClr>
            </a:solidFill>
          </a:ln>
        </c:spPr>
        <c:txPr>
          <a:bodyPr/>
          <a:lstStyle/>
          <a:p>
            <a:pPr>
              <a:defRPr>
                <a:latin typeface="Franklin Gothic Book" pitchFamily="34" charset="0"/>
              </a:defRPr>
            </a:pPr>
            <a:endParaRPr lang="en-US"/>
          </a:p>
        </c:txPr>
        <c:crossAx val="97047296"/>
        <c:crosses val="autoZero"/>
        <c:auto val="1"/>
        <c:lblAlgn val="ctr"/>
        <c:lblOffset val="100"/>
        <c:noMultiLvlLbl val="0"/>
      </c:catAx>
      <c:valAx>
        <c:axId val="97047296"/>
        <c:scaling>
          <c:orientation val="minMax"/>
        </c:scaling>
        <c:delete val="1"/>
        <c:axPos val="b"/>
        <c:majorGridlines>
          <c:spPr>
            <a:ln>
              <a:noFill/>
            </a:ln>
          </c:spPr>
        </c:majorGridlines>
        <c:numFmt formatCode="General" sourceLinked="1"/>
        <c:majorTickMark val="none"/>
        <c:minorTickMark val="none"/>
        <c:tickLblPos val="none"/>
        <c:crossAx val="97045504"/>
        <c:crosses val="autoZero"/>
        <c:crossBetween val="between"/>
      </c:valAx>
      <c:spPr>
        <a:noFill/>
        <a:ln>
          <a:noFill/>
        </a:ln>
        <a:effectLst>
          <a:glow>
            <a:schemeClr val="bg1"/>
          </a:glow>
        </a:effectLst>
      </c:spPr>
    </c:plotArea>
    <c:plotVisOnly val="1"/>
    <c:dispBlanksAs val="gap"/>
    <c:showDLblsOverMax val="0"/>
  </c:chart>
  <c:spPr>
    <a:solidFill>
      <a:schemeClr val="bg1">
        <a:alpha val="49000"/>
      </a:schemeClr>
    </a:solidFill>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245256370154"/>
          <c:y val="0.21436849576682293"/>
          <c:w val="0.7326364883012233"/>
          <c:h val="0.74816934309515504"/>
        </c:manualLayout>
      </c:layout>
      <c:doughnutChart>
        <c:varyColors val="1"/>
        <c:ser>
          <c:idx val="0"/>
          <c:order val="0"/>
          <c:tx>
            <c:strRef>
              <c:f>'Analysis Tables'!$D$64:$F$64</c:f>
              <c:strCache>
                <c:ptCount val="1"/>
                <c:pt idx="0">
                  <c:v>Urban Rural Forest/bush</c:v>
                </c:pt>
              </c:strCache>
            </c:strRef>
          </c:tx>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1"/>
            <c:showSerName val="0"/>
            <c:showPercent val="1"/>
            <c:showBubbleSize val="0"/>
            <c:showLeaderLines val="1"/>
          </c:dLbls>
          <c:cat>
            <c:strRef>
              <c:f>'Analysis Tables'!$D$64:$F$64</c:f>
              <c:strCache>
                <c:ptCount val="3"/>
                <c:pt idx="0">
                  <c:v>Urban</c:v>
                </c:pt>
                <c:pt idx="1">
                  <c:v>Rural</c:v>
                </c:pt>
                <c:pt idx="2">
                  <c:v>Forest/bush</c:v>
                </c:pt>
              </c:strCache>
            </c:strRef>
          </c:cat>
          <c:val>
            <c:numRef>
              <c:f>'Analysis Tables'!$D$67:$F$67</c:f>
              <c:numCache>
                <c:formatCode>_(* #,##0_);_(* \(#,##0\);_(* "-"??_);_(@_)</c:formatCode>
                <c:ptCount val="3"/>
                <c:pt idx="0">
                  <c:v>74</c:v>
                </c:pt>
                <c:pt idx="1">
                  <c:v>49</c:v>
                </c:pt>
                <c:pt idx="2">
                  <c:v>13</c:v>
                </c:pt>
              </c:numCache>
            </c:numRef>
          </c:val>
        </c:ser>
        <c:dLbls>
          <c:showLegendKey val="0"/>
          <c:showVal val="0"/>
          <c:showCatName val="0"/>
          <c:showSerName val="0"/>
          <c:showPercent val="1"/>
          <c:showBubbleSize val="0"/>
          <c:showLeaderLines val="1"/>
        </c:dLbls>
        <c:firstSliceAng val="0"/>
        <c:holeSize val="50"/>
      </c:doughnutChart>
      <c:spPr>
        <a:noFill/>
      </c:spPr>
    </c:plotArea>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manualLayout>
          <c:layoutTarget val="inner"/>
          <c:xMode val="edge"/>
          <c:yMode val="edge"/>
          <c:x val="0.24134361283420483"/>
          <c:y val="8.7028810848477148E-2"/>
          <c:w val="0.7586563871657952"/>
          <c:h val="0.87489903819332293"/>
        </c:manualLayout>
      </c:layout>
      <c:barChart>
        <c:barDir val="bar"/>
        <c:grouping val="clustered"/>
        <c:varyColors val="0"/>
        <c:ser>
          <c:idx val="0"/>
          <c:order val="0"/>
          <c:tx>
            <c:v>Female</c:v>
          </c:tx>
          <c:spPr>
            <a:solidFill>
              <a:srgbClr val="AAABA3"/>
            </a:solidFill>
            <a:ln>
              <a:solidFill>
                <a:schemeClr val="lt1">
                  <a:shade val="95000"/>
                  <a:satMod val="105000"/>
                </a:schemeClr>
              </a:solidFill>
            </a:ln>
          </c:spPr>
          <c:invertIfNegative val="0"/>
          <c:dLbls>
            <c:numFmt formatCode="#,##0" sourceLinked="0"/>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Tables'!$X$55:$AF$55</c:f>
              <c:strCache>
                <c:ptCount val="9"/>
                <c:pt idx="0">
                  <c:v>Physically Disabled </c:v>
                </c:pt>
                <c:pt idx="1">
                  <c:v>Mentally Disabled </c:v>
                </c:pt>
                <c:pt idx="2">
                  <c:v>Chronically ill </c:v>
                </c:pt>
                <c:pt idx="3">
                  <c:v>Unaccompanied children (&lt;18) </c:v>
                </c:pt>
                <c:pt idx="4">
                  <c:v>Separated children (&lt;18) </c:v>
                </c:pt>
                <c:pt idx="5">
                  <c:v>Unaccompanied elders (&gt;60) </c:v>
                </c:pt>
                <c:pt idx="6">
                  <c:v>Single headed households </c:v>
                </c:pt>
                <c:pt idx="7">
                  <c:v>Pregnant women</c:v>
                </c:pt>
                <c:pt idx="8">
                  <c:v>Lactating women</c:v>
                </c:pt>
              </c:strCache>
            </c:strRef>
          </c:cat>
          <c:val>
            <c:numRef>
              <c:f>'Analysis Tables'!$X$100:$AF$100</c:f>
              <c:numCache>
                <c:formatCode>_(* #,##0_);_(* \(#,##0\);_(* "-"??_);_(@_)</c:formatCode>
                <c:ptCount val="9"/>
                <c:pt idx="0">
                  <c:v>199</c:v>
                </c:pt>
                <c:pt idx="1">
                  <c:v>84</c:v>
                </c:pt>
                <c:pt idx="2">
                  <c:v>297</c:v>
                </c:pt>
                <c:pt idx="3">
                  <c:v>259</c:v>
                </c:pt>
                <c:pt idx="4">
                  <c:v>764</c:v>
                </c:pt>
                <c:pt idx="5">
                  <c:v>192</c:v>
                </c:pt>
                <c:pt idx="6">
                  <c:v>1274</c:v>
                </c:pt>
                <c:pt idx="7">
                  <c:v>709</c:v>
                </c:pt>
                <c:pt idx="8">
                  <c:v>1779</c:v>
                </c:pt>
              </c:numCache>
            </c:numRef>
          </c:val>
        </c:ser>
        <c:ser>
          <c:idx val="1"/>
          <c:order val="1"/>
          <c:tx>
            <c:v>Male</c:v>
          </c:tx>
          <c:spPr>
            <a:solidFill>
              <a:schemeClr val="accent2">
                <a:lumMod val="50000"/>
                <a:alpha val="90000"/>
              </a:schemeClr>
            </a:solidFill>
          </c:spPr>
          <c:invertIfNegative val="0"/>
          <c:dLbls>
            <c:numFmt formatCode="#,##0_);\(#,##0\)" sourceLinked="0"/>
            <c:txPr>
              <a:bodyPr/>
              <a:lstStyle/>
              <a:p>
                <a:pPr>
                  <a:defRPr>
                    <a:solidFill>
                      <a:schemeClr val="tx1"/>
                    </a:solidFill>
                    <a:latin typeface="Franklin Gothic Medium Cond" pitchFamily="34" charset="0"/>
                  </a:defRPr>
                </a:pPr>
                <a:endParaRPr lang="en-US"/>
              </a:p>
            </c:txPr>
            <c:showLegendKey val="0"/>
            <c:showVal val="1"/>
            <c:showCatName val="0"/>
            <c:showSerName val="0"/>
            <c:showPercent val="0"/>
            <c:showBubbleSize val="0"/>
            <c:showLeaderLines val="0"/>
          </c:dLbls>
          <c:cat>
            <c:strRef>
              <c:f>'Analysis Tables'!$X$55:$AF$55</c:f>
              <c:strCache>
                <c:ptCount val="9"/>
                <c:pt idx="0">
                  <c:v>Physically Disabled </c:v>
                </c:pt>
                <c:pt idx="1">
                  <c:v>Mentally Disabled </c:v>
                </c:pt>
                <c:pt idx="2">
                  <c:v>Chronically ill </c:v>
                </c:pt>
                <c:pt idx="3">
                  <c:v>Unaccompanied children (&lt;18) </c:v>
                </c:pt>
                <c:pt idx="4">
                  <c:v>Separated children (&lt;18) </c:v>
                </c:pt>
                <c:pt idx="5">
                  <c:v>Unaccompanied elders (&gt;60) </c:v>
                </c:pt>
                <c:pt idx="6">
                  <c:v>Single headed households </c:v>
                </c:pt>
                <c:pt idx="7">
                  <c:v>Pregnant women</c:v>
                </c:pt>
                <c:pt idx="8">
                  <c:v>Lactating women</c:v>
                </c:pt>
              </c:strCache>
            </c:strRef>
          </c:cat>
          <c:val>
            <c:numRef>
              <c:f>'Analysis Tables'!$P$101:$V$101</c:f>
              <c:numCache>
                <c:formatCode>_(* #,##0_);_(* \(#,##0\);_(* "-"??_);_(@_)</c:formatCode>
                <c:ptCount val="7"/>
                <c:pt idx="0">
                  <c:v>-302</c:v>
                </c:pt>
                <c:pt idx="1">
                  <c:v>-132</c:v>
                </c:pt>
                <c:pt idx="2">
                  <c:v>-269</c:v>
                </c:pt>
                <c:pt idx="3">
                  <c:v>-226</c:v>
                </c:pt>
                <c:pt idx="4">
                  <c:v>-691</c:v>
                </c:pt>
                <c:pt idx="5">
                  <c:v>-95</c:v>
                </c:pt>
                <c:pt idx="6">
                  <c:v>-244</c:v>
                </c:pt>
              </c:numCache>
            </c:numRef>
          </c:val>
        </c:ser>
        <c:dLbls>
          <c:showLegendKey val="0"/>
          <c:showVal val="0"/>
          <c:showCatName val="0"/>
          <c:showSerName val="0"/>
          <c:showPercent val="0"/>
          <c:showBubbleSize val="0"/>
        </c:dLbls>
        <c:gapWidth val="27"/>
        <c:overlap val="100"/>
        <c:axId val="152063360"/>
        <c:axId val="152093824"/>
      </c:barChart>
      <c:catAx>
        <c:axId val="152063360"/>
        <c:scaling>
          <c:orientation val="maxMin"/>
        </c:scaling>
        <c:delete val="0"/>
        <c:axPos val="l"/>
        <c:majorGridlines>
          <c:spPr>
            <a:ln>
              <a:solidFill>
                <a:schemeClr val="bg1">
                  <a:lumMod val="95000"/>
                </a:schemeClr>
              </a:solidFill>
            </a:ln>
          </c:spPr>
        </c:majorGridlines>
        <c:numFmt formatCode="_(* #,##0_);_(* \(#,##0\);_(* &quot;-&quot;??_);_(@_)" sourceLinked="1"/>
        <c:majorTickMark val="out"/>
        <c:minorTickMark val="none"/>
        <c:tickLblPos val="low"/>
        <c:spPr>
          <a:ln>
            <a:noFill/>
          </a:ln>
        </c:spPr>
        <c:txPr>
          <a:bodyPr/>
          <a:lstStyle/>
          <a:p>
            <a:pPr>
              <a:defRPr>
                <a:latin typeface="Franklin Gothic Demi Cond" pitchFamily="34" charset="0"/>
              </a:defRPr>
            </a:pPr>
            <a:endParaRPr lang="en-US"/>
          </a:p>
        </c:txPr>
        <c:crossAx val="152093824"/>
        <c:crosses val="autoZero"/>
        <c:auto val="1"/>
        <c:lblAlgn val="ctr"/>
        <c:lblOffset val="100"/>
        <c:noMultiLvlLbl val="0"/>
      </c:catAx>
      <c:valAx>
        <c:axId val="152093824"/>
        <c:scaling>
          <c:orientation val="minMax"/>
        </c:scaling>
        <c:delete val="1"/>
        <c:axPos val="t"/>
        <c:numFmt formatCode="_(* #,##0_);_(* \(#,##0\);_(* &quot;-&quot;??_);_(@_)" sourceLinked="1"/>
        <c:majorTickMark val="out"/>
        <c:minorTickMark val="none"/>
        <c:tickLblPos val="nextTo"/>
        <c:crossAx val="152063360"/>
        <c:crosses val="autoZero"/>
        <c:crossBetween val="between"/>
      </c:valAx>
      <c:spPr>
        <a:noFill/>
      </c:spPr>
    </c:plotArea>
    <c:plotVisOnly val="1"/>
    <c:dispBlanksAs val="gap"/>
    <c:showDLblsOverMax val="0"/>
  </c:chart>
  <c:spPr>
    <a:noFill/>
    <a:ln>
      <a:noFill/>
    </a:ln>
  </c:spPr>
  <c:txPr>
    <a:bodyPr/>
    <a:lstStyle/>
    <a:p>
      <a:pPr>
        <a:defRPr sz="700">
          <a:latin typeface="Franklin Gothic Book"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HEALTH!$R$15:$W$15</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HEALTH!$R$16:$W$16</c:f>
              <c:numCache>
                <c:formatCode>General</c:formatCode>
                <c:ptCount val="6"/>
                <c:pt idx="0">
                  <c:v>6</c:v>
                </c:pt>
                <c:pt idx="1">
                  <c:v>14</c:v>
                </c:pt>
                <c:pt idx="2">
                  <c:v>7</c:v>
                </c:pt>
                <c:pt idx="3">
                  <c:v>21</c:v>
                </c:pt>
                <c:pt idx="4">
                  <c:v>11</c:v>
                </c:pt>
                <c:pt idx="5">
                  <c:v>3</c:v>
                </c:pt>
              </c:numCache>
            </c:numRef>
          </c:val>
        </c:ser>
        <c:dLbls>
          <c:showLegendKey val="0"/>
          <c:showVal val="0"/>
          <c:showCatName val="0"/>
          <c:showSerName val="0"/>
          <c:showPercent val="1"/>
          <c:showBubbleSize val="0"/>
          <c:showLeaderLines val="1"/>
        </c:dLbls>
        <c:firstSliceAng val="0"/>
        <c:holeSize val="50"/>
      </c:doughnutChart>
      <c:spPr>
        <a:noFill/>
      </c:spPr>
    </c:plotArea>
    <c:legend>
      <c:legendPos val="r"/>
      <c:layout>
        <c:manualLayout>
          <c:xMode val="edge"/>
          <c:yMode val="edge"/>
          <c:x val="0.66592753955808803"/>
          <c:y val="0.15760740347861077"/>
          <c:w val="0.33407250637284502"/>
          <c:h val="0.434500921713914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dLbl>
              <c:idx val="4"/>
              <c:delete val="1"/>
            </c:dLbl>
            <c:dLbl>
              <c:idx val="5"/>
              <c:layout>
                <c:manualLayout>
                  <c:x val="0.10536018541957637"/>
                  <c:y val="-6.007064686469063E-2"/>
                </c:manualLayout>
              </c:layout>
              <c:showLegendKey val="0"/>
              <c:showVal val="0"/>
              <c:showCatName val="0"/>
              <c:showSerName val="0"/>
              <c:showPercent val="1"/>
              <c:showBubbleSize val="0"/>
            </c:dLbl>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HEALTH!$R$20:$W$20</c:f>
              <c:strCache>
                <c:ptCount val="6"/>
                <c:pt idx="0">
                  <c:v>Hospital</c:v>
                </c:pt>
                <c:pt idx="1">
                  <c:v>Clinic</c:v>
                </c:pt>
                <c:pt idx="2">
                  <c:v>Rural centre</c:v>
                </c:pt>
                <c:pt idx="3">
                  <c:v>Rural sub-centre</c:v>
                </c:pt>
                <c:pt idx="4">
                  <c:v>Referral centre</c:v>
                </c:pt>
                <c:pt idx="5">
                  <c:v>Other</c:v>
                </c:pt>
              </c:strCache>
            </c:strRef>
          </c:cat>
          <c:val>
            <c:numRef>
              <c:f>HEALTH!$R$21:$W$21</c:f>
              <c:numCache>
                <c:formatCode>General</c:formatCode>
                <c:ptCount val="6"/>
                <c:pt idx="0">
                  <c:v>57</c:v>
                </c:pt>
                <c:pt idx="1">
                  <c:v>50</c:v>
                </c:pt>
                <c:pt idx="2">
                  <c:v>11</c:v>
                </c:pt>
                <c:pt idx="3">
                  <c:v>5</c:v>
                </c:pt>
                <c:pt idx="4">
                  <c:v>0</c:v>
                </c:pt>
                <c:pt idx="5">
                  <c:v>1</c:v>
                </c:pt>
              </c:numCache>
            </c:numRef>
          </c:val>
        </c:ser>
        <c:dLbls>
          <c:showLegendKey val="0"/>
          <c:showVal val="0"/>
          <c:showCatName val="0"/>
          <c:showSerName val="0"/>
          <c:showPercent val="1"/>
          <c:showBubbleSize val="0"/>
          <c:showLeaderLines val="1"/>
        </c:dLbls>
        <c:firstSliceAng val="60"/>
        <c:holeSize val="50"/>
      </c:doughnutChart>
      <c:spPr>
        <a:noFill/>
      </c:spPr>
    </c:plotArea>
    <c:legend>
      <c:legendPos val="r"/>
      <c:layout>
        <c:manualLayout>
          <c:xMode val="edge"/>
          <c:yMode val="edge"/>
          <c:x val="0.66592753955808803"/>
          <c:y val="0.15760740347861077"/>
          <c:w val="0.33407250637284502"/>
          <c:h val="0.434500921713914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084370120312323"/>
          <c:y val="0.23817841350037697"/>
          <c:w val="0.63587236468753716"/>
          <c:h val="0.68260484398074761"/>
        </c:manualLayout>
      </c:layout>
      <c:barChart>
        <c:barDir val="bar"/>
        <c:grouping val="clustered"/>
        <c:varyColors val="0"/>
        <c:ser>
          <c:idx val="0"/>
          <c:order val="0"/>
          <c:spPr>
            <a:gradFill>
              <a:gsLst>
                <a:gs pos="0">
                  <a:schemeClr val="accent2">
                    <a:lumMod val="75000"/>
                  </a:schemeClr>
                </a:gs>
                <a:gs pos="100000">
                  <a:schemeClr val="bg1"/>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numFmt formatCode="#,##0" sourceLinked="0"/>
            <c:spPr>
              <a:noFill/>
              <a:effectLst/>
            </c:spPr>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HEALTH!$V$25:$AA$25</c:f>
              <c:strCache>
                <c:ptCount val="6"/>
                <c:pt idx="0">
                  <c:v>Vaccination</c:v>
                </c:pt>
                <c:pt idx="1">
                  <c:v>Preventive health care</c:v>
                </c:pt>
                <c:pt idx="2">
                  <c:v>Pre&amp;Post natal care</c:v>
                </c:pt>
                <c:pt idx="3">
                  <c:v>Reproductive health care</c:v>
                </c:pt>
                <c:pt idx="4">
                  <c:v>Reproductive health care </c:v>
                </c:pt>
                <c:pt idx="5">
                  <c:v>Psychosocial support services </c:v>
                </c:pt>
              </c:strCache>
            </c:strRef>
          </c:cat>
          <c:val>
            <c:numRef>
              <c:f>HEALTH!$V$70:$AA$70</c:f>
              <c:numCache>
                <c:formatCode>General</c:formatCode>
                <c:ptCount val="6"/>
                <c:pt idx="0">
                  <c:v>98</c:v>
                </c:pt>
                <c:pt idx="1">
                  <c:v>56</c:v>
                </c:pt>
                <c:pt idx="2">
                  <c:v>77</c:v>
                </c:pt>
                <c:pt idx="3">
                  <c:v>82</c:v>
                </c:pt>
                <c:pt idx="4">
                  <c:v>85</c:v>
                </c:pt>
                <c:pt idx="5">
                  <c:v>89</c:v>
                </c:pt>
              </c:numCache>
            </c:numRef>
          </c:val>
        </c:ser>
        <c:dLbls>
          <c:showLegendKey val="0"/>
          <c:showVal val="0"/>
          <c:showCatName val="0"/>
          <c:showSerName val="0"/>
          <c:showPercent val="0"/>
          <c:showBubbleSize val="0"/>
        </c:dLbls>
        <c:gapWidth val="55"/>
        <c:axId val="152807296"/>
        <c:axId val="152808832"/>
      </c:barChart>
      <c:catAx>
        <c:axId val="152807296"/>
        <c:scaling>
          <c:orientation val="minMax"/>
        </c:scaling>
        <c:delete val="0"/>
        <c:axPos val="l"/>
        <c:majorTickMark val="out"/>
        <c:minorTickMark val="none"/>
        <c:tickLblPos val="nextTo"/>
        <c:crossAx val="152808832"/>
        <c:crosses val="autoZero"/>
        <c:auto val="1"/>
        <c:lblAlgn val="ctr"/>
        <c:lblOffset val="100"/>
        <c:noMultiLvlLbl val="0"/>
      </c:catAx>
      <c:valAx>
        <c:axId val="152808832"/>
        <c:scaling>
          <c:orientation val="minMax"/>
          <c:min val="0"/>
        </c:scaling>
        <c:delete val="1"/>
        <c:axPos val="b"/>
        <c:numFmt formatCode="#,##0" sourceLinked="0"/>
        <c:majorTickMark val="out"/>
        <c:minorTickMark val="none"/>
        <c:tickLblPos val="nextTo"/>
        <c:crossAx val="152807296"/>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05335547992247"/>
          <c:y val="0.23817841350037697"/>
          <c:w val="0.60159816714905423"/>
          <c:h val="0.68260484398074761"/>
        </c:manualLayout>
      </c:layout>
      <c:barChart>
        <c:barDir val="bar"/>
        <c:grouping val="clustered"/>
        <c:varyColors val="0"/>
        <c:ser>
          <c:idx val="0"/>
          <c:order val="0"/>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numFmt formatCode="#,##0" sourceLinked="0"/>
            <c:spPr>
              <a:noFill/>
              <a:effectLst/>
            </c:spPr>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HEALTH!$S$25:$AA$25</c:f>
              <c:strCache>
                <c:ptCount val="9"/>
                <c:pt idx="0">
                  <c:v>Doctors</c:v>
                </c:pt>
                <c:pt idx="1">
                  <c:v>Nurses</c:v>
                </c:pt>
                <c:pt idx="2">
                  <c:v>Midwives</c:v>
                </c:pt>
                <c:pt idx="3">
                  <c:v>Vaccination</c:v>
                </c:pt>
                <c:pt idx="4">
                  <c:v>Preventive health care</c:v>
                </c:pt>
                <c:pt idx="5">
                  <c:v>Pre&amp;Post natal care</c:v>
                </c:pt>
                <c:pt idx="6">
                  <c:v>Reproductive health care</c:v>
                </c:pt>
                <c:pt idx="7">
                  <c:v>Reproductive health care </c:v>
                </c:pt>
                <c:pt idx="8">
                  <c:v>Psychosocial support services </c:v>
                </c:pt>
              </c:strCache>
            </c:strRef>
          </c:cat>
          <c:val>
            <c:numRef>
              <c:f>HEALTH!$S$70:$U$70</c:f>
              <c:numCache>
                <c:formatCode>General</c:formatCode>
                <c:ptCount val="3"/>
                <c:pt idx="0">
                  <c:v>89</c:v>
                </c:pt>
                <c:pt idx="1">
                  <c:v>51</c:v>
                </c:pt>
                <c:pt idx="2">
                  <c:v>75</c:v>
                </c:pt>
              </c:numCache>
            </c:numRef>
          </c:val>
        </c:ser>
        <c:dLbls>
          <c:showLegendKey val="0"/>
          <c:showVal val="0"/>
          <c:showCatName val="0"/>
          <c:showSerName val="0"/>
          <c:showPercent val="0"/>
          <c:showBubbleSize val="0"/>
        </c:dLbls>
        <c:gapWidth val="55"/>
        <c:axId val="152985984"/>
        <c:axId val="152987520"/>
      </c:barChart>
      <c:catAx>
        <c:axId val="152985984"/>
        <c:scaling>
          <c:orientation val="minMax"/>
        </c:scaling>
        <c:delete val="0"/>
        <c:axPos val="l"/>
        <c:majorTickMark val="out"/>
        <c:minorTickMark val="none"/>
        <c:tickLblPos val="nextTo"/>
        <c:crossAx val="152987520"/>
        <c:crosses val="autoZero"/>
        <c:auto val="1"/>
        <c:lblAlgn val="ctr"/>
        <c:lblOffset val="100"/>
        <c:noMultiLvlLbl val="0"/>
      </c:catAx>
      <c:valAx>
        <c:axId val="152987520"/>
        <c:scaling>
          <c:orientation val="minMax"/>
          <c:min val="0"/>
        </c:scaling>
        <c:delete val="1"/>
        <c:axPos val="b"/>
        <c:numFmt formatCode="#,##0" sourceLinked="0"/>
        <c:majorTickMark val="out"/>
        <c:minorTickMark val="none"/>
        <c:tickLblPos val="nextTo"/>
        <c:crossAx val="152985984"/>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78557387003847E-2"/>
          <c:y val="0.22237806604680907"/>
          <c:w val="0.57260171820724237"/>
          <c:h val="0.70411753539438193"/>
        </c:manualLayout>
      </c:layout>
      <c:pie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40000"/>
                  <a:lumOff val="60000"/>
                </a:schemeClr>
              </a:solidFill>
              <a:ln w="12700">
                <a:solidFill>
                  <a:schemeClr val="bg1"/>
                </a:solidFill>
              </a:ln>
              <a:effectLst>
                <a:outerShdw blurRad="63500" sx="102000" sy="102000" algn="ctr" rotWithShape="0">
                  <a:prstClr val="black">
                    <a:alpha val="16000"/>
                  </a:prstClr>
                </a:outerShdw>
              </a:effectLst>
            </c:spPr>
          </c:dPt>
          <c:dLbls>
            <c:dLbl>
              <c:idx val="0"/>
              <c:delete val="1"/>
            </c:dLbl>
            <c:dLbl>
              <c:idx val="1"/>
              <c:delete val="1"/>
            </c:dLbl>
            <c:dLbl>
              <c:idx val="2"/>
              <c:layout>
                <c:manualLayout>
                  <c:x val="-6.300187247765561E-2"/>
                  <c:y val="0.12529191811724402"/>
                </c:manualLayout>
              </c:layout>
              <c:dLblPos val="bestFit"/>
              <c:showLegendKey val="0"/>
              <c:showVal val="0"/>
              <c:showCatName val="0"/>
              <c:showSerName val="0"/>
              <c:showPercent val="1"/>
              <c:showBubbleSize val="0"/>
            </c:dLbl>
            <c:dLbl>
              <c:idx val="3"/>
              <c:layout>
                <c:manualLayout>
                  <c:x val="0.11836587218429567"/>
                  <c:y val="-0.15332488665409966"/>
                </c:manualLayout>
              </c:layout>
              <c:dLblPos val="bestFit"/>
              <c:showLegendKey val="0"/>
              <c:showVal val="0"/>
              <c:showCatName val="0"/>
              <c:showSerName val="0"/>
              <c:showPercent val="1"/>
              <c:showBubbleSize val="0"/>
            </c:dLbl>
            <c:txPr>
              <a:bodyPr/>
              <a:lstStyle/>
              <a:p>
                <a:pPr>
                  <a:defRPr>
                    <a:solidFill>
                      <a:schemeClr val="tx1"/>
                    </a:solidFill>
                    <a:latin typeface="Franklin Gothic Medium Cond" pitchFamily="34" charset="0"/>
                  </a:defRPr>
                </a:pPr>
                <a:endParaRPr lang="en-US"/>
              </a:p>
            </c:txPr>
            <c:dLblPos val="inEnd"/>
            <c:showLegendKey val="0"/>
            <c:showVal val="0"/>
            <c:showCatName val="0"/>
            <c:showSerName val="0"/>
            <c:showPercent val="1"/>
            <c:showBubbleSize val="0"/>
            <c:showLeaderLines val="1"/>
          </c:dLbls>
          <c:cat>
            <c:strRef>
              <c:f>'SHELTER &amp; NFIs'!$Z$13:$AC$13</c:f>
              <c:strCache>
                <c:ptCount val="4"/>
                <c:pt idx="0">
                  <c:v>Open space (without roof/wall)</c:v>
                </c:pt>
                <c:pt idx="1">
                  <c:v>Make-shift shelters </c:v>
                </c:pt>
                <c:pt idx="2">
                  <c:v>Community/religious building</c:v>
                </c:pt>
                <c:pt idx="3">
                  <c:v>Solid shelters</c:v>
                </c:pt>
              </c:strCache>
            </c:strRef>
          </c:cat>
          <c:val>
            <c:numRef>
              <c:f>'SHELTER &amp; NFIs'!$Z$32:$AC$32</c:f>
              <c:numCache>
                <c:formatCode>_(* #,##0_);_(* \(#,##0\);_(* "-"??_);_(@_)</c:formatCode>
                <c:ptCount val="4"/>
                <c:pt idx="0">
                  <c:v>0</c:v>
                </c:pt>
                <c:pt idx="1">
                  <c:v>0</c:v>
                </c:pt>
                <c:pt idx="2">
                  <c:v>17</c:v>
                </c:pt>
                <c:pt idx="3">
                  <c:v>90</c:v>
                </c:pt>
              </c:numCache>
            </c:numRef>
          </c:val>
        </c:ser>
        <c:dLbls>
          <c:showLegendKey val="0"/>
          <c:showVal val="0"/>
          <c:showCatName val="0"/>
          <c:showSerName val="0"/>
          <c:showPercent val="1"/>
          <c:showBubbleSize val="0"/>
          <c:showLeaderLines val="1"/>
        </c:dLbls>
        <c:firstSliceAng val="0"/>
      </c:pieChart>
      <c:spPr>
        <a:noFill/>
      </c:spPr>
    </c:plotArea>
    <c:legend>
      <c:legendPos val="r"/>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61997851463091E-2"/>
          <c:y val="0.22237806604680907"/>
          <c:w val="0.60547549791230781"/>
          <c:h val="0.72956541646143847"/>
        </c:manualLayout>
      </c:layout>
      <c:pie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40000"/>
                  <a:lumOff val="60000"/>
                </a:schemeClr>
              </a:solidFill>
              <a:ln w="12700">
                <a:solidFill>
                  <a:schemeClr val="bg1"/>
                </a:solidFill>
              </a:ln>
              <a:effectLst>
                <a:outerShdw blurRad="63500" sx="102000" sy="102000" algn="ctr" rotWithShape="0">
                  <a:prstClr val="black">
                    <a:alpha val="16000"/>
                  </a:prstClr>
                </a:outerShdw>
              </a:effectLst>
            </c:spPr>
          </c:dPt>
          <c:dLbls>
            <c:dLbl>
              <c:idx val="0"/>
              <c:delete val="1"/>
            </c:dLbl>
            <c:dLbl>
              <c:idx val="1"/>
              <c:delete val="1"/>
            </c:dLbl>
            <c:dLbl>
              <c:idx val="2"/>
              <c:layout>
                <c:manualLayout>
                  <c:x val="-6.5903156273555238E-2"/>
                  <c:y val="0.12573376313581494"/>
                </c:manualLayout>
              </c:layout>
              <c:dLblPos val="bestFit"/>
              <c:showLegendKey val="0"/>
              <c:showVal val="0"/>
              <c:showCatName val="0"/>
              <c:showSerName val="0"/>
              <c:showPercent val="1"/>
              <c:showBubbleSize val="0"/>
            </c:dLbl>
            <c:dLbl>
              <c:idx val="3"/>
              <c:layout>
                <c:manualLayout>
                  <c:x val="0.10092189267622108"/>
                  <c:y val="-0.1653607947622425"/>
                </c:manualLayout>
              </c:layout>
              <c:dLblPos val="bestFit"/>
              <c:showLegendKey val="0"/>
              <c:showVal val="0"/>
              <c:showCatName val="0"/>
              <c:showSerName val="0"/>
              <c:showPercent val="1"/>
              <c:showBubbleSize val="0"/>
            </c:dLbl>
            <c:txPr>
              <a:bodyPr/>
              <a:lstStyle/>
              <a:p>
                <a:pPr>
                  <a:defRPr>
                    <a:solidFill>
                      <a:schemeClr val="tx1"/>
                    </a:solidFill>
                    <a:latin typeface="Franklin Gothic Medium Cond" pitchFamily="34" charset="0"/>
                  </a:defRPr>
                </a:pPr>
                <a:endParaRPr lang="en-US"/>
              </a:p>
            </c:txPr>
            <c:dLblPos val="inEnd"/>
            <c:showLegendKey val="0"/>
            <c:showVal val="0"/>
            <c:showCatName val="0"/>
            <c:showSerName val="0"/>
            <c:showPercent val="1"/>
            <c:showBubbleSize val="0"/>
            <c:showLeaderLines val="1"/>
          </c:dLbls>
          <c:cat>
            <c:strRef>
              <c:f>'SHELTER &amp; NFIs'!$Z$13:$AC$13</c:f>
              <c:strCache>
                <c:ptCount val="4"/>
                <c:pt idx="0">
                  <c:v>Open space (without roof/wall)</c:v>
                </c:pt>
                <c:pt idx="1">
                  <c:v>Make-shift shelters </c:v>
                </c:pt>
                <c:pt idx="2">
                  <c:v>Community/religious building</c:v>
                </c:pt>
                <c:pt idx="3">
                  <c:v>Solid shelters</c:v>
                </c:pt>
              </c:strCache>
            </c:strRef>
          </c:cat>
          <c:val>
            <c:numRef>
              <c:f>'SHELTER &amp; NFIs'!$Z$57:$AC$57</c:f>
              <c:numCache>
                <c:formatCode>_(* #,##0_);_(* \(#,##0\);_(* "-"??_);_(@_)</c:formatCode>
                <c:ptCount val="4"/>
                <c:pt idx="0">
                  <c:v>0</c:v>
                </c:pt>
                <c:pt idx="1">
                  <c:v>0</c:v>
                </c:pt>
                <c:pt idx="2">
                  <c:v>2</c:v>
                </c:pt>
                <c:pt idx="3">
                  <c:v>12</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6700365202555945"/>
          <c:y val="0.26092340968453448"/>
          <c:w val="0.32662930499213771"/>
          <c:h val="0.478152868607059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245256370154"/>
          <c:y val="0.21436849576682293"/>
          <c:w val="0.7326364883012233"/>
          <c:h val="0.74816934309515504"/>
        </c:manualLayout>
      </c:layout>
      <c:doughnutChart>
        <c:varyColors val="1"/>
        <c:ser>
          <c:idx val="0"/>
          <c:order val="0"/>
          <c:tx>
            <c:strRef>
              <c:f>'SHELTER &amp; NFIs'!$V$63</c:f>
              <c:strCache>
                <c:ptCount val="1"/>
                <c:pt idx="0">
                  <c:v>Number of camps with approximate proportion of households sharing shelter</c:v>
                </c:pt>
              </c:strCache>
            </c:strRef>
          </c:tx>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1"/>
            <c:showSerName val="0"/>
            <c:showPercent val="0"/>
            <c:showBubbleSize val="0"/>
            <c:separator>
</c:separator>
            <c:showLeaderLines val="1"/>
          </c:dLbls>
          <c:cat>
            <c:strRef>
              <c:f>'SHELTER &amp; NFIs'!$W$62:$AB$62</c:f>
              <c:strCache>
                <c:ptCount val="6"/>
                <c:pt idx="0">
                  <c:v>0%</c:v>
                </c:pt>
                <c:pt idx="1">
                  <c:v>less than 25%</c:v>
                </c:pt>
                <c:pt idx="2">
                  <c:v>25-50%</c:v>
                </c:pt>
                <c:pt idx="3">
                  <c:v>51-75%</c:v>
                </c:pt>
                <c:pt idx="4">
                  <c:v>76-95%</c:v>
                </c:pt>
                <c:pt idx="5">
                  <c:v>96-100%</c:v>
                </c:pt>
              </c:strCache>
            </c:strRef>
          </c:cat>
          <c:val>
            <c:numRef>
              <c:f>'SHELTER &amp; NFIs'!$W$63:$AB$63</c:f>
              <c:numCache>
                <c:formatCode>0</c:formatCode>
                <c:ptCount val="6"/>
                <c:pt idx="0">
                  <c:v>26</c:v>
                </c:pt>
                <c:pt idx="1">
                  <c:v>15</c:v>
                </c:pt>
                <c:pt idx="2">
                  <c:v>14</c:v>
                </c:pt>
                <c:pt idx="3">
                  <c:v>11</c:v>
                </c:pt>
                <c:pt idx="4">
                  <c:v>14</c:v>
                </c:pt>
                <c:pt idx="5">
                  <c:v>34</c:v>
                </c:pt>
              </c:numCache>
            </c:numRef>
          </c:val>
        </c:ser>
        <c:dLbls>
          <c:showLegendKey val="0"/>
          <c:showVal val="0"/>
          <c:showCatName val="0"/>
          <c:showSerName val="0"/>
          <c:showPercent val="1"/>
          <c:showBubbleSize val="0"/>
          <c:showLeaderLines val="1"/>
        </c:dLbls>
        <c:firstSliceAng val="0"/>
        <c:holeSize val="50"/>
      </c:doughnutChart>
      <c:spPr>
        <a:noFill/>
      </c:spPr>
    </c:plotArea>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43321192042282"/>
          <c:y val="0.15722616784780469"/>
          <c:w val="0.60928292969941422"/>
          <c:h val="0.76355695277870206"/>
        </c:manualLayout>
      </c:layout>
      <c:barChart>
        <c:barDir val="bar"/>
        <c:grouping val="clustered"/>
        <c:varyColors val="0"/>
        <c:ser>
          <c:idx val="1"/>
          <c:order val="0"/>
          <c:tx>
            <c:strRef>
              <c:f>'SHELTER &amp; NFIs'!$V$64</c:f>
              <c:strCache>
                <c:ptCount val="1"/>
                <c:pt idx="0">
                  <c:v>Number of camps with approximate proportion of households without shelter</c:v>
                </c:pt>
              </c:strCache>
            </c:strRef>
          </c:tx>
          <c:spPr>
            <a:solidFill>
              <a:schemeClr val="bg1">
                <a:lumMod val="75000"/>
              </a:schemeClr>
            </a:solidFill>
          </c:spPr>
          <c:invertIfNegative val="0"/>
          <c:dLbls>
            <c:showLegendKey val="0"/>
            <c:showVal val="1"/>
            <c:showCatName val="0"/>
            <c:showSerName val="0"/>
            <c:showPercent val="0"/>
            <c:showBubbleSize val="0"/>
            <c:showLeaderLines val="0"/>
          </c:dLbls>
          <c:cat>
            <c:strRef>
              <c:f>'SHELTER &amp; NFIs'!$W$62:$AB$62</c:f>
              <c:strCache>
                <c:ptCount val="6"/>
                <c:pt idx="0">
                  <c:v>0%</c:v>
                </c:pt>
                <c:pt idx="1">
                  <c:v>less than 25%</c:v>
                </c:pt>
                <c:pt idx="2">
                  <c:v>25-50%</c:v>
                </c:pt>
                <c:pt idx="3">
                  <c:v>51-75%</c:v>
                </c:pt>
                <c:pt idx="4">
                  <c:v>76-95%</c:v>
                </c:pt>
                <c:pt idx="5">
                  <c:v>96-100%</c:v>
                </c:pt>
              </c:strCache>
            </c:strRef>
          </c:cat>
          <c:val>
            <c:numRef>
              <c:f>'SHELTER &amp; NFIs'!$W$64:$AB$64</c:f>
              <c:numCache>
                <c:formatCode>0</c:formatCode>
                <c:ptCount val="6"/>
                <c:pt idx="0">
                  <c:v>68</c:v>
                </c:pt>
                <c:pt idx="1">
                  <c:v>12</c:v>
                </c:pt>
                <c:pt idx="2">
                  <c:v>12</c:v>
                </c:pt>
                <c:pt idx="3">
                  <c:v>5</c:v>
                </c:pt>
                <c:pt idx="4">
                  <c:v>3</c:v>
                </c:pt>
                <c:pt idx="5">
                  <c:v>7</c:v>
                </c:pt>
              </c:numCache>
            </c:numRef>
          </c:val>
        </c:ser>
        <c:dLbls>
          <c:showLegendKey val="0"/>
          <c:showVal val="0"/>
          <c:showCatName val="0"/>
          <c:showSerName val="0"/>
          <c:showPercent val="0"/>
          <c:showBubbleSize val="0"/>
        </c:dLbls>
        <c:gapWidth val="55"/>
        <c:axId val="153934464"/>
        <c:axId val="153965312"/>
      </c:barChart>
      <c:catAx>
        <c:axId val="153934464"/>
        <c:scaling>
          <c:orientation val="minMax"/>
        </c:scaling>
        <c:delete val="0"/>
        <c:axPos val="l"/>
        <c:title>
          <c:tx>
            <c:rich>
              <a:bodyPr rot="0" vert="horz"/>
              <a:lstStyle/>
              <a:p>
                <a:pPr>
                  <a:defRPr/>
                </a:pPr>
                <a:r>
                  <a:rPr lang="en-US"/>
                  <a:t>% </a:t>
                </a:r>
                <a:r>
                  <a:rPr lang="en-US" baseline="0"/>
                  <a:t>of residents without shelter</a:t>
                </a:r>
                <a:endParaRPr lang="en-US"/>
              </a:p>
            </c:rich>
          </c:tx>
          <c:layout>
            <c:manualLayout>
              <c:xMode val="edge"/>
              <c:yMode val="edge"/>
              <c:x val="6.3138359262732884E-3"/>
              <c:y val="0.17347462369950523"/>
            </c:manualLayout>
          </c:layout>
          <c:overlay val="0"/>
        </c:title>
        <c:majorTickMark val="out"/>
        <c:minorTickMark val="none"/>
        <c:tickLblPos val="nextTo"/>
        <c:crossAx val="153965312"/>
        <c:crosses val="autoZero"/>
        <c:auto val="1"/>
        <c:lblAlgn val="ctr"/>
        <c:lblOffset val="100"/>
        <c:noMultiLvlLbl val="0"/>
      </c:catAx>
      <c:valAx>
        <c:axId val="153965312"/>
        <c:scaling>
          <c:orientation val="minMax"/>
          <c:min val="0"/>
        </c:scaling>
        <c:delete val="1"/>
        <c:axPos val="b"/>
        <c:title>
          <c:tx>
            <c:rich>
              <a:bodyPr/>
              <a:lstStyle/>
              <a:p>
                <a:pPr>
                  <a:defRPr/>
                </a:pPr>
                <a:r>
                  <a:rPr lang="en-US"/>
                  <a:t>Number of camps</a:t>
                </a:r>
              </a:p>
            </c:rich>
          </c:tx>
          <c:layout/>
          <c:overlay val="0"/>
        </c:title>
        <c:numFmt formatCode="#,##0" sourceLinked="0"/>
        <c:majorTickMark val="out"/>
        <c:minorTickMark val="none"/>
        <c:tickLblPos val="nextTo"/>
        <c:crossAx val="153934464"/>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533321800804396"/>
          <c:y val="0.18983098684045932"/>
          <c:w val="0.47350603295420146"/>
          <c:h val="0.73947400928172913"/>
        </c:manualLayout>
      </c:layout>
      <c:barChart>
        <c:barDir val="bar"/>
        <c:grouping val="clustered"/>
        <c:varyColors val="0"/>
        <c:ser>
          <c:idx val="0"/>
          <c:order val="0"/>
          <c:spPr>
            <a:solidFill>
              <a:schemeClr val="accent2">
                <a:lumMod val="50000"/>
              </a:schemeClr>
            </a:solidFill>
            <a:ln w="12700" cmpd="sng">
              <a:solidFill>
                <a:schemeClr val="bg1"/>
              </a:solidFill>
            </a:ln>
          </c:spPr>
          <c:invertIfNegative val="0"/>
          <c:dLbls>
            <c:numFmt formatCode="0_);\(0\)" sourceLinked="0"/>
            <c:txPr>
              <a:bodyPr/>
              <a:lstStyle/>
              <a:p>
                <a:pPr>
                  <a:defRPr>
                    <a:latin typeface="Franklin Gothic Book" pitchFamily="34" charset="0"/>
                  </a:defRPr>
                </a:pPr>
                <a:endParaRPr lang="en-US"/>
              </a:p>
            </c:txPr>
            <c:dLblPos val="outEnd"/>
            <c:showLegendKey val="0"/>
            <c:showVal val="1"/>
            <c:showCatName val="0"/>
            <c:showSerName val="0"/>
            <c:showPercent val="0"/>
            <c:showBubbleSize val="0"/>
            <c:showLeaderLines val="0"/>
          </c:dLbls>
          <c:cat>
            <c:strRef>
              <c:f>Infographics!$X$36:$X$44</c:f>
              <c:strCache>
                <c:ptCount val="9"/>
                <c:pt idx="0">
                  <c:v>Physically Disabled</c:v>
                </c:pt>
                <c:pt idx="1">
                  <c:v>Mentally Disabled</c:v>
                </c:pt>
                <c:pt idx="2">
                  <c:v>Chronically ill</c:v>
                </c:pt>
                <c:pt idx="3">
                  <c:v>Unaccompanied children (&lt;18)</c:v>
                </c:pt>
                <c:pt idx="4">
                  <c:v>Separated children (&lt;18)</c:v>
                </c:pt>
                <c:pt idx="5">
                  <c:v>Unaccompanied elders (&gt;60)</c:v>
                </c:pt>
                <c:pt idx="6">
                  <c:v>Single headed households</c:v>
                </c:pt>
                <c:pt idx="7">
                  <c:v>Pregnant women</c:v>
                </c:pt>
                <c:pt idx="8">
                  <c:v>Lactating women</c:v>
                </c:pt>
              </c:strCache>
            </c:strRef>
          </c:cat>
          <c:val>
            <c:numRef>
              <c:f>Infographics!$Y$36:$Y$44</c:f>
              <c:numCache>
                <c:formatCode>0</c:formatCode>
                <c:ptCount val="9"/>
                <c:pt idx="0">
                  <c:v>-4</c:v>
                </c:pt>
                <c:pt idx="1">
                  <c:v>-1</c:v>
                </c:pt>
                <c:pt idx="2">
                  <c:v>-1</c:v>
                </c:pt>
                <c:pt idx="3">
                  <c:v>0</c:v>
                </c:pt>
                <c:pt idx="4">
                  <c:v>0</c:v>
                </c:pt>
                <c:pt idx="5">
                  <c:v>-6</c:v>
                </c:pt>
                <c:pt idx="6">
                  <c:v>-1</c:v>
                </c:pt>
              </c:numCache>
            </c:numRef>
          </c:val>
        </c:ser>
        <c:ser>
          <c:idx val="1"/>
          <c:order val="1"/>
          <c:spPr>
            <a:solidFill>
              <a:schemeClr val="bg1">
                <a:lumMod val="85000"/>
              </a:schemeClr>
            </a:solidFill>
            <a:ln w="19050">
              <a:solidFill>
                <a:schemeClr val="bg1"/>
              </a:solidFill>
            </a:ln>
          </c:spPr>
          <c:invertIfNegative val="0"/>
          <c:dLbls>
            <c:numFmt formatCode="@" sourceLinked="0"/>
            <c:txPr>
              <a:bodyPr/>
              <a:lstStyle/>
              <a:p>
                <a:pPr>
                  <a:defRPr>
                    <a:latin typeface="Franklin Gothic Book" pitchFamily="34" charset="0"/>
                  </a:defRPr>
                </a:pPr>
                <a:endParaRPr lang="en-US"/>
              </a:p>
            </c:txPr>
            <c:showLegendKey val="0"/>
            <c:showVal val="1"/>
            <c:showCatName val="0"/>
            <c:showSerName val="0"/>
            <c:showPercent val="0"/>
            <c:showBubbleSize val="0"/>
            <c:showLeaderLines val="0"/>
          </c:dLbls>
          <c:cat>
            <c:strRef>
              <c:f>Infographics!$X$36:$X$44</c:f>
              <c:strCache>
                <c:ptCount val="9"/>
                <c:pt idx="0">
                  <c:v>Physically Disabled</c:v>
                </c:pt>
                <c:pt idx="1">
                  <c:v>Mentally Disabled</c:v>
                </c:pt>
                <c:pt idx="2">
                  <c:v>Chronically ill</c:v>
                </c:pt>
                <c:pt idx="3">
                  <c:v>Unaccompanied children (&lt;18)</c:v>
                </c:pt>
                <c:pt idx="4">
                  <c:v>Separated children (&lt;18)</c:v>
                </c:pt>
                <c:pt idx="5">
                  <c:v>Unaccompanied elders (&gt;60)</c:v>
                </c:pt>
                <c:pt idx="6">
                  <c:v>Single headed households</c:v>
                </c:pt>
                <c:pt idx="7">
                  <c:v>Pregnant women</c:v>
                </c:pt>
                <c:pt idx="8">
                  <c:v>Lactating women</c:v>
                </c:pt>
              </c:strCache>
            </c:strRef>
          </c:cat>
          <c:val>
            <c:numRef>
              <c:f>Infographics!$Z$36:$Z$44</c:f>
              <c:numCache>
                <c:formatCode>General</c:formatCode>
                <c:ptCount val="9"/>
                <c:pt idx="0">
                  <c:v>1</c:v>
                </c:pt>
                <c:pt idx="1">
                  <c:v>1</c:v>
                </c:pt>
                <c:pt idx="2">
                  <c:v>3</c:v>
                </c:pt>
                <c:pt idx="3">
                  <c:v>0</c:v>
                </c:pt>
                <c:pt idx="4">
                  <c:v>0</c:v>
                </c:pt>
                <c:pt idx="5">
                  <c:v>16</c:v>
                </c:pt>
                <c:pt idx="6">
                  <c:v>4</c:v>
                </c:pt>
                <c:pt idx="7">
                  <c:v>7</c:v>
                </c:pt>
                <c:pt idx="8">
                  <c:v>1</c:v>
                </c:pt>
              </c:numCache>
            </c:numRef>
          </c:val>
        </c:ser>
        <c:dLbls>
          <c:showLegendKey val="0"/>
          <c:showVal val="0"/>
          <c:showCatName val="0"/>
          <c:showSerName val="0"/>
          <c:showPercent val="0"/>
          <c:showBubbleSize val="0"/>
        </c:dLbls>
        <c:gapWidth val="16"/>
        <c:overlap val="100"/>
        <c:axId val="146369536"/>
        <c:axId val="146379520"/>
      </c:barChart>
      <c:catAx>
        <c:axId val="146369536"/>
        <c:scaling>
          <c:orientation val="minMax"/>
        </c:scaling>
        <c:delete val="0"/>
        <c:axPos val="l"/>
        <c:majorGridlines>
          <c:spPr>
            <a:ln>
              <a:solidFill>
                <a:schemeClr val="bg1">
                  <a:lumMod val="85000"/>
                </a:schemeClr>
              </a:solidFill>
            </a:ln>
          </c:spPr>
        </c:majorGridlines>
        <c:majorTickMark val="none"/>
        <c:minorTickMark val="none"/>
        <c:tickLblPos val="low"/>
        <c:spPr>
          <a:noFill/>
          <a:ln>
            <a:solidFill>
              <a:schemeClr val="bg1">
                <a:lumMod val="50000"/>
              </a:schemeClr>
            </a:solidFill>
          </a:ln>
        </c:spPr>
        <c:txPr>
          <a:bodyPr/>
          <a:lstStyle/>
          <a:p>
            <a:pPr>
              <a:defRPr>
                <a:latin typeface="Franklin Gothic Book" pitchFamily="34" charset="0"/>
              </a:defRPr>
            </a:pPr>
            <a:endParaRPr lang="en-US"/>
          </a:p>
        </c:txPr>
        <c:crossAx val="146379520"/>
        <c:crosses val="autoZero"/>
        <c:auto val="1"/>
        <c:lblAlgn val="ctr"/>
        <c:lblOffset val="100"/>
        <c:noMultiLvlLbl val="0"/>
      </c:catAx>
      <c:valAx>
        <c:axId val="146379520"/>
        <c:scaling>
          <c:orientation val="minMax"/>
        </c:scaling>
        <c:delete val="1"/>
        <c:axPos val="b"/>
        <c:majorGridlines>
          <c:spPr>
            <a:ln>
              <a:noFill/>
            </a:ln>
          </c:spPr>
        </c:majorGridlines>
        <c:numFmt formatCode="0" sourceLinked="1"/>
        <c:majorTickMark val="none"/>
        <c:minorTickMark val="none"/>
        <c:tickLblPos val="none"/>
        <c:crossAx val="146369536"/>
        <c:crosses val="autoZero"/>
        <c:crossBetween val="between"/>
      </c:valAx>
      <c:spPr>
        <a:noFill/>
        <a:ln>
          <a:noFill/>
        </a:ln>
        <a:effectLst>
          <a:glow>
            <a:schemeClr val="bg1"/>
          </a:glow>
        </a:effectLst>
      </c:spPr>
    </c:plotArea>
    <c:plotVisOnly val="1"/>
    <c:dispBlanksAs val="gap"/>
    <c:showDLblsOverMax val="0"/>
  </c:chart>
  <c:spPr>
    <a:solidFill>
      <a:schemeClr val="bg1">
        <a:alpha val="49000"/>
      </a:schemeClr>
    </a:solidFill>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92E-2"/>
          <c:y val="0.49162230754213576"/>
          <c:w val="0.91732833814320225"/>
          <c:h val="0.27466976464007575"/>
        </c:manualLayout>
      </c:layout>
      <c:barChart>
        <c:barDir val="bar"/>
        <c:grouping val="percentStacked"/>
        <c:varyColors val="0"/>
        <c:ser>
          <c:idx val="0"/>
          <c:order val="0"/>
          <c:tx>
            <c:strRef>
              <c:f>'SHELTER &amp; NFIs'!$W$67</c:f>
              <c:strCache>
                <c:ptCount val="1"/>
                <c:pt idx="0">
                  <c:v>No</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showLegendKey val="0"/>
            <c:showVal val="1"/>
            <c:showCatName val="0"/>
            <c:showSerName val="0"/>
            <c:showPercent val="0"/>
            <c:showBubbleSize val="0"/>
            <c:showLeaderLines val="0"/>
          </c:dLbls>
          <c:val>
            <c:numRef>
              <c:f>'SHELTER &amp; NFIs'!$W$68</c:f>
              <c:numCache>
                <c:formatCode>General</c:formatCode>
                <c:ptCount val="1"/>
                <c:pt idx="0">
                  <c:v>28</c:v>
                </c:pt>
              </c:numCache>
            </c:numRef>
          </c:val>
        </c:ser>
        <c:ser>
          <c:idx val="1"/>
          <c:order val="1"/>
          <c:tx>
            <c:strRef>
              <c:f>'SHELTER &amp; NFIs'!$X$67</c:f>
              <c:strCache>
                <c:ptCount val="1"/>
                <c:pt idx="0">
                  <c:v>Yes</c:v>
                </c:pt>
              </c:strCache>
            </c:strRef>
          </c:tx>
          <c:spPr>
            <a:gradFill flip="none" rotWithShape="1">
              <a:gsLst>
                <a:gs pos="0">
                  <a:schemeClr val="tx1">
                    <a:lumMod val="95000"/>
                    <a:lumOff val="5000"/>
                    <a:alpha val="77000"/>
                  </a:schemeClr>
                </a:gs>
                <a:gs pos="100000">
                  <a:schemeClr val="tx1">
                    <a:lumMod val="50000"/>
                    <a:lumOff val="50000"/>
                  </a:schemeClr>
                </a:gs>
              </a:gsLst>
              <a:lin ang="5400000" scaled="1"/>
              <a:tileRect/>
            </a:gradFill>
            <a:ln>
              <a:solidFill>
                <a:schemeClr val="accent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'SHELTER &amp; NFIs'!$X$68</c:f>
              <c:numCache>
                <c:formatCode>General</c:formatCode>
                <c:ptCount val="1"/>
                <c:pt idx="0">
                  <c:v>83</c:v>
                </c:pt>
              </c:numCache>
            </c:numRef>
          </c:val>
        </c:ser>
        <c:dLbls>
          <c:showLegendKey val="0"/>
          <c:showVal val="0"/>
          <c:showCatName val="0"/>
          <c:showSerName val="0"/>
          <c:showPercent val="0"/>
          <c:showBubbleSize val="0"/>
        </c:dLbls>
        <c:gapWidth val="55"/>
        <c:overlap val="100"/>
        <c:axId val="154036480"/>
        <c:axId val="154062848"/>
      </c:barChart>
      <c:catAx>
        <c:axId val="154036480"/>
        <c:scaling>
          <c:orientation val="minMax"/>
        </c:scaling>
        <c:delete val="1"/>
        <c:axPos val="l"/>
        <c:majorTickMark val="out"/>
        <c:minorTickMark val="none"/>
        <c:tickLblPos val="nextTo"/>
        <c:crossAx val="154062848"/>
        <c:crosses val="autoZero"/>
        <c:auto val="1"/>
        <c:lblAlgn val="ctr"/>
        <c:lblOffset val="100"/>
        <c:noMultiLvlLbl val="0"/>
      </c:catAx>
      <c:valAx>
        <c:axId val="154062848"/>
        <c:scaling>
          <c:orientation val="minMax"/>
          <c:min val="0"/>
        </c:scaling>
        <c:delete val="1"/>
        <c:axPos val="b"/>
        <c:numFmt formatCode="0%" sourceLinked="0"/>
        <c:majorTickMark val="out"/>
        <c:minorTickMark val="none"/>
        <c:tickLblPos val="nextTo"/>
        <c:crossAx val="154036480"/>
        <c:crosses val="autoZero"/>
        <c:crossBetween val="between"/>
      </c:valAx>
      <c:spPr>
        <a:noFill/>
        <a:ln>
          <a:noFill/>
        </a:ln>
      </c:spPr>
    </c:plotArea>
    <c:legend>
      <c:legendPos val="b"/>
      <c:layout>
        <c:manualLayout>
          <c:xMode val="edge"/>
          <c:yMode val="edge"/>
          <c:x val="2.9837002161313984E-2"/>
          <c:y val="0.80215395206746709"/>
          <c:w val="0.90472081697755058"/>
          <c:h val="0.13227227744072975"/>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9737861165581534"/>
          <c:h val="0.68260484398074761"/>
        </c:manualLayout>
      </c:layout>
      <c:barChart>
        <c:barDir val="col"/>
        <c:grouping val="clustered"/>
        <c:varyColors val="0"/>
        <c:ser>
          <c:idx val="2"/>
          <c:order val="0"/>
          <c:tx>
            <c:strRef>
              <c:f>WASH!$W$6</c:f>
              <c:strCache>
                <c:ptCount val="1"/>
                <c:pt idx="0">
                  <c:v>Total No. of functioning toilets</c:v>
                </c:pt>
              </c:strCache>
            </c:strRef>
          </c:tx>
          <c:spPr>
            <a:solidFill>
              <a:schemeClr val="bg1">
                <a:lumMod val="75000"/>
              </a:schemeClr>
            </a:solidFill>
          </c:spPr>
          <c:invertIfNegative val="0"/>
          <c:cat>
            <c:strRef>
              <c:f>(WASH!$T$7:$T$9,WASH!$T$12:$T$13,WASH!$T$16,WASH!$T$19:$T$21)</c:f>
              <c:strCache>
                <c:ptCount val="9"/>
                <c:pt idx="0">
                  <c:v>Momauk</c:v>
                </c:pt>
                <c:pt idx="1">
                  <c:v>Mogaung</c:v>
                </c:pt>
                <c:pt idx="2">
                  <c:v>Chipwi</c:v>
                </c:pt>
                <c:pt idx="3">
                  <c:v>Mansi</c:v>
                </c:pt>
                <c:pt idx="4">
                  <c:v>Myitkyina</c:v>
                </c:pt>
                <c:pt idx="5">
                  <c:v>Shwegu</c:v>
                </c:pt>
                <c:pt idx="6">
                  <c:v>Bhamo</c:v>
                </c:pt>
                <c:pt idx="7">
                  <c:v>Mohnyin</c:v>
                </c:pt>
                <c:pt idx="8">
                  <c:v>Waingmaw</c:v>
                </c:pt>
              </c:strCache>
            </c:strRef>
          </c:cat>
          <c:val>
            <c:numRef>
              <c:f>(WASH!$W$7:$W$9,WASH!$W$12:$W$13,WASH!$W$16,WASH!$W$19:$W$21,WASH!$W$24)</c:f>
              <c:numCache>
                <c:formatCode>_(* #,##0_);_(* \(#,##0\);_(* "-"??_);_(@_)</c:formatCode>
                <c:ptCount val="10"/>
                <c:pt idx="0">
                  <c:v>1272</c:v>
                </c:pt>
                <c:pt idx="1">
                  <c:v>17</c:v>
                </c:pt>
                <c:pt idx="2">
                  <c:v>102</c:v>
                </c:pt>
                <c:pt idx="3">
                  <c:v>265</c:v>
                </c:pt>
                <c:pt idx="4">
                  <c:v>166</c:v>
                </c:pt>
                <c:pt idx="5">
                  <c:v>12</c:v>
                </c:pt>
                <c:pt idx="6">
                  <c:v>155</c:v>
                </c:pt>
                <c:pt idx="7">
                  <c:v>3</c:v>
                </c:pt>
                <c:pt idx="8">
                  <c:v>735</c:v>
                </c:pt>
                <c:pt idx="9">
                  <c:v>116</c:v>
                </c:pt>
              </c:numCache>
            </c:numRef>
          </c:val>
        </c:ser>
        <c:ser>
          <c:idx val="3"/>
          <c:order val="1"/>
          <c:tx>
            <c:strRef>
              <c:f>WASH!$X$6</c:f>
              <c:strCache>
                <c:ptCount val="1"/>
                <c:pt idx="0">
                  <c:v>Number of toilets required by Sphere Standard</c:v>
                </c:pt>
              </c:strCache>
            </c:strRef>
          </c:tx>
          <c:spPr>
            <a:solidFill>
              <a:schemeClr val="bg1">
                <a:lumMod val="50000"/>
              </a:schemeClr>
            </a:solidFill>
          </c:spPr>
          <c:invertIfNegative val="0"/>
          <c:cat>
            <c:strRef>
              <c:f>(WASH!$T$7:$T$9,WASH!$T$12:$T$13,WASH!$T$16,WASH!$T$19:$T$21)</c:f>
              <c:strCache>
                <c:ptCount val="9"/>
                <c:pt idx="0">
                  <c:v>Momauk</c:v>
                </c:pt>
                <c:pt idx="1">
                  <c:v>Mogaung</c:v>
                </c:pt>
                <c:pt idx="2">
                  <c:v>Chipwi</c:v>
                </c:pt>
                <c:pt idx="3">
                  <c:v>Mansi</c:v>
                </c:pt>
                <c:pt idx="4">
                  <c:v>Myitkyina</c:v>
                </c:pt>
                <c:pt idx="5">
                  <c:v>Shwegu</c:v>
                </c:pt>
                <c:pt idx="6">
                  <c:v>Bhamo</c:v>
                </c:pt>
                <c:pt idx="7">
                  <c:v>Mohnyin</c:v>
                </c:pt>
                <c:pt idx="8">
                  <c:v>Waingmaw</c:v>
                </c:pt>
              </c:strCache>
            </c:strRef>
          </c:cat>
          <c:val>
            <c:numRef>
              <c:f>(WASH!$X$7:$X$9,WASH!$X$12:$X$13,WASH!$X$16,WASH!$X$19:$X$21,WASH!$X$24)</c:f>
              <c:numCache>
                <c:formatCode>_ * #,##0_ ;_ * \-#,##0_ ;_ * "-"??_ ;_ @_ </c:formatCode>
                <c:ptCount val="10"/>
                <c:pt idx="0">
                  <c:v>974.65</c:v>
                </c:pt>
                <c:pt idx="1">
                  <c:v>7.4</c:v>
                </c:pt>
                <c:pt idx="2">
                  <c:v>89.45</c:v>
                </c:pt>
                <c:pt idx="3">
                  <c:v>329</c:v>
                </c:pt>
                <c:pt idx="4">
                  <c:v>319.64999999999998</c:v>
                </c:pt>
                <c:pt idx="5">
                  <c:v>21.4</c:v>
                </c:pt>
                <c:pt idx="6">
                  <c:v>251.65</c:v>
                </c:pt>
                <c:pt idx="7">
                  <c:v>4.8499999999999996</c:v>
                </c:pt>
                <c:pt idx="8">
                  <c:v>1044.8499999999999</c:v>
                </c:pt>
                <c:pt idx="9">
                  <c:v>159.44999999999999</c:v>
                </c:pt>
              </c:numCache>
            </c:numRef>
          </c:val>
        </c:ser>
        <c:dLbls>
          <c:showLegendKey val="0"/>
          <c:showVal val="0"/>
          <c:showCatName val="0"/>
          <c:showSerName val="0"/>
          <c:showPercent val="0"/>
          <c:showBubbleSize val="0"/>
        </c:dLbls>
        <c:gapWidth val="13"/>
        <c:axId val="105229696"/>
        <c:axId val="249034624"/>
      </c:barChart>
      <c:catAx>
        <c:axId val="105229696"/>
        <c:scaling>
          <c:orientation val="minMax"/>
        </c:scaling>
        <c:delete val="0"/>
        <c:axPos val="b"/>
        <c:majorTickMark val="out"/>
        <c:minorTickMark val="none"/>
        <c:tickLblPos val="nextTo"/>
        <c:crossAx val="249034624"/>
        <c:crosses val="autoZero"/>
        <c:auto val="1"/>
        <c:lblAlgn val="ctr"/>
        <c:lblOffset val="100"/>
        <c:noMultiLvlLbl val="0"/>
      </c:catAx>
      <c:valAx>
        <c:axId val="249034624"/>
        <c:scaling>
          <c:orientation val="minMax"/>
        </c:scaling>
        <c:delete val="0"/>
        <c:axPos val="l"/>
        <c:numFmt formatCode="#,##0" sourceLinked="0"/>
        <c:majorTickMark val="out"/>
        <c:minorTickMark val="none"/>
        <c:tickLblPos val="nextTo"/>
        <c:crossAx val="105229696"/>
        <c:crosses val="autoZero"/>
        <c:crossBetween val="between"/>
      </c:valAx>
      <c:spPr>
        <a:noFill/>
        <a:ln>
          <a:noFill/>
        </a:ln>
      </c:spPr>
    </c:plotArea>
    <c:legend>
      <c:legendPos val="l"/>
      <c:layout>
        <c:manualLayout>
          <c:xMode val="edge"/>
          <c:yMode val="edge"/>
          <c:x val="0.72268121575038502"/>
          <c:y val="8.8090049367467005E-2"/>
          <c:w val="0.2665942609004377"/>
          <c:h val="0.17470555766550069"/>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9737861165581534"/>
          <c:h val="0.68260484398074761"/>
        </c:manualLayout>
      </c:layout>
      <c:barChart>
        <c:barDir val="col"/>
        <c:grouping val="clustered"/>
        <c:varyColors val="0"/>
        <c:ser>
          <c:idx val="2"/>
          <c:order val="0"/>
          <c:tx>
            <c:strRef>
              <c:f>WASH!$W$6</c:f>
              <c:strCache>
                <c:ptCount val="1"/>
                <c:pt idx="0">
                  <c:v>Total No. of functioning toilets</c:v>
                </c:pt>
              </c:strCache>
            </c:strRef>
          </c:tx>
          <c:spPr>
            <a:solidFill>
              <a:schemeClr val="bg1">
                <a:lumMod val="75000"/>
              </a:schemeClr>
            </a:solidFill>
          </c:spPr>
          <c:invertIfNegative val="0"/>
          <c:cat>
            <c:strRef>
              <c:f>(WASH!$T$30,WASH!$T$32,WASH!$T$38,WASH!$T$40,WASH!$T$45,WASH!$T$48)</c:f>
              <c:strCache>
                <c:ptCount val="6"/>
                <c:pt idx="0">
                  <c:v>Hseni</c:v>
                </c:pt>
                <c:pt idx="1">
                  <c:v>Muse</c:v>
                </c:pt>
                <c:pt idx="2">
                  <c:v>Namtu</c:v>
                </c:pt>
                <c:pt idx="3">
                  <c:v>Kutkai</c:v>
                </c:pt>
                <c:pt idx="4">
                  <c:v>Manton</c:v>
                </c:pt>
                <c:pt idx="5">
                  <c:v>Namhkan</c:v>
                </c:pt>
              </c:strCache>
            </c:strRef>
          </c:cat>
          <c:val>
            <c:numRef>
              <c:f>(WASH!$W$30,WASH!$W$32,WASH!$W$38,WASH!$W$40,WASH!$W$45,WASH!$W$48)</c:f>
              <c:numCache>
                <c:formatCode>_(* #,##0_);_(* \(#,##0\);_(* "-"??_);_(@_)</c:formatCode>
                <c:ptCount val="6"/>
                <c:pt idx="0">
                  <c:v>0</c:v>
                </c:pt>
                <c:pt idx="1">
                  <c:v>5</c:v>
                </c:pt>
                <c:pt idx="2">
                  <c:v>4</c:v>
                </c:pt>
                <c:pt idx="3">
                  <c:v>136</c:v>
                </c:pt>
                <c:pt idx="4">
                  <c:v>0</c:v>
                </c:pt>
                <c:pt idx="5">
                  <c:v>15</c:v>
                </c:pt>
              </c:numCache>
            </c:numRef>
          </c:val>
        </c:ser>
        <c:ser>
          <c:idx val="3"/>
          <c:order val="1"/>
          <c:tx>
            <c:strRef>
              <c:f>WASH!$X$6</c:f>
              <c:strCache>
                <c:ptCount val="1"/>
                <c:pt idx="0">
                  <c:v>Number of toilets required by Sphere Standard</c:v>
                </c:pt>
              </c:strCache>
            </c:strRef>
          </c:tx>
          <c:spPr>
            <a:solidFill>
              <a:schemeClr val="bg1">
                <a:lumMod val="50000"/>
              </a:schemeClr>
            </a:solidFill>
          </c:spPr>
          <c:invertIfNegative val="0"/>
          <c:cat>
            <c:strRef>
              <c:f>(WASH!$T$30,WASH!$T$32,WASH!$T$38,WASH!$T$40,WASH!$T$45,WASH!$T$48)</c:f>
              <c:strCache>
                <c:ptCount val="6"/>
                <c:pt idx="0">
                  <c:v>Hseni</c:v>
                </c:pt>
                <c:pt idx="1">
                  <c:v>Muse</c:v>
                </c:pt>
                <c:pt idx="2">
                  <c:v>Namtu</c:v>
                </c:pt>
                <c:pt idx="3">
                  <c:v>Kutkai</c:v>
                </c:pt>
                <c:pt idx="4">
                  <c:v>Manton</c:v>
                </c:pt>
                <c:pt idx="5">
                  <c:v>Namhkan</c:v>
                </c:pt>
              </c:strCache>
            </c:strRef>
          </c:cat>
          <c:val>
            <c:numRef>
              <c:f>(WASH!$X$30,WASH!$X$32,WASH!$X$38,WASH!$X$40,WASH!$X$45,WASH!$X$48)</c:f>
              <c:numCache>
                <c:formatCode>_ * #,##0_ ;_ * \-#,##0_ ;_ * "-"??_ ;_ @_ </c:formatCode>
                <c:ptCount val="6"/>
                <c:pt idx="0">
                  <c:v>12.9</c:v>
                </c:pt>
                <c:pt idx="1">
                  <c:v>4.95</c:v>
                </c:pt>
                <c:pt idx="2">
                  <c:v>3.3</c:v>
                </c:pt>
                <c:pt idx="3">
                  <c:v>119.05</c:v>
                </c:pt>
                <c:pt idx="4">
                  <c:v>9.15</c:v>
                </c:pt>
                <c:pt idx="5">
                  <c:v>50.9</c:v>
                </c:pt>
              </c:numCache>
            </c:numRef>
          </c:val>
        </c:ser>
        <c:dLbls>
          <c:showLegendKey val="0"/>
          <c:showVal val="0"/>
          <c:showCatName val="0"/>
          <c:showSerName val="0"/>
          <c:showPercent val="0"/>
          <c:showBubbleSize val="0"/>
        </c:dLbls>
        <c:gapWidth val="13"/>
        <c:axId val="343590784"/>
        <c:axId val="343592320"/>
      </c:barChart>
      <c:catAx>
        <c:axId val="343590784"/>
        <c:scaling>
          <c:orientation val="minMax"/>
        </c:scaling>
        <c:delete val="0"/>
        <c:axPos val="b"/>
        <c:majorTickMark val="out"/>
        <c:minorTickMark val="none"/>
        <c:tickLblPos val="nextTo"/>
        <c:crossAx val="343592320"/>
        <c:crosses val="autoZero"/>
        <c:auto val="1"/>
        <c:lblAlgn val="ctr"/>
        <c:lblOffset val="100"/>
        <c:noMultiLvlLbl val="0"/>
      </c:catAx>
      <c:valAx>
        <c:axId val="343592320"/>
        <c:scaling>
          <c:orientation val="minMax"/>
        </c:scaling>
        <c:delete val="0"/>
        <c:axPos val="l"/>
        <c:numFmt formatCode="#,##0" sourceLinked="0"/>
        <c:majorTickMark val="out"/>
        <c:minorTickMark val="none"/>
        <c:tickLblPos val="nextTo"/>
        <c:crossAx val="343590784"/>
        <c:crosses val="autoZero"/>
        <c:crossBetween val="between"/>
      </c:valAx>
      <c:spPr>
        <a:noFill/>
        <a:ln>
          <a:noFill/>
        </a:ln>
      </c:spPr>
    </c:plotArea>
    <c:legend>
      <c:legendPos val="l"/>
      <c:layout>
        <c:manualLayout>
          <c:xMode val="edge"/>
          <c:yMode val="edge"/>
          <c:x val="0.69216061675646912"/>
          <c:y val="8.8090049367467005E-2"/>
          <c:w val="0.29711492249897481"/>
          <c:h val="0.10735278408209556"/>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245256370154"/>
          <c:y val="0.21436849576682293"/>
          <c:w val="0.7326364883012233"/>
          <c:h val="0.74816934309515504"/>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40000"/>
                  <a:lumOff val="60000"/>
                </a:schemeClr>
              </a:solidFill>
              <a:ln w="12700">
                <a:solidFill>
                  <a:schemeClr val="bg1"/>
                </a:solidFill>
              </a:ln>
              <a:effectLst>
                <a:outerShdw blurRad="63500" sx="102000" sy="102000" algn="ctr" rotWithShape="0">
                  <a:prstClr val="black">
                    <a:alpha val="16000"/>
                  </a:prstClr>
                </a:outerShdw>
              </a:effectLst>
            </c:spPr>
          </c:dPt>
          <c:dLbls>
            <c:dLbl>
              <c:idx val="2"/>
              <c:layout/>
              <c:tx>
                <c:rich>
                  <a:bodyPr/>
                  <a:lstStyle/>
                  <a:p>
                    <a:r>
                      <a:rPr lang="en-US"/>
                      <a:t>Borehole/</a:t>
                    </a:r>
                  </a:p>
                  <a:p>
                    <a:r>
                      <a:rPr lang="en-US"/>
                      <a:t>hand pump
24%</a:t>
                    </a:r>
                  </a:p>
                </c:rich>
              </c:tx>
              <c:showLegendKey val="0"/>
              <c:showVal val="0"/>
              <c:showCatName val="1"/>
              <c:showSerName val="0"/>
              <c:showPercent val="1"/>
              <c:showBubbleSize val="0"/>
            </c:dLbl>
            <c:txPr>
              <a:bodyPr/>
              <a:lstStyle/>
              <a:p>
                <a:pPr>
                  <a:defRPr>
                    <a:solidFill>
                      <a:schemeClr val="tx1"/>
                    </a:solidFill>
                    <a:latin typeface="Franklin Gothic Medium Cond" pitchFamily="34" charset="0"/>
                  </a:defRPr>
                </a:pPr>
                <a:endParaRPr lang="en-US"/>
              </a:p>
            </c:txPr>
            <c:showLegendKey val="0"/>
            <c:showVal val="0"/>
            <c:showCatName val="1"/>
            <c:showSerName val="0"/>
            <c:showPercent val="1"/>
            <c:showBubbleSize val="0"/>
            <c:showLeaderLines val="1"/>
          </c:dLbls>
          <c:cat>
            <c:strRef>
              <c:f>WASH!$AE$6:$AH$6</c:f>
              <c:strCache>
                <c:ptCount val="4"/>
                <c:pt idx="0">
                  <c:v>Well</c:v>
                </c:pt>
                <c:pt idx="1">
                  <c:v>Rivers, springs, etc.</c:v>
                </c:pt>
                <c:pt idx="2">
                  <c:v>Borehole/hand pump</c:v>
                </c:pt>
                <c:pt idx="3">
                  <c:v>Other</c:v>
                </c:pt>
              </c:strCache>
            </c:strRef>
          </c:cat>
          <c:val>
            <c:numRef>
              <c:f>WASH!$AE$51:$AH$51</c:f>
              <c:numCache>
                <c:formatCode>General</c:formatCode>
                <c:ptCount val="4"/>
                <c:pt idx="0">
                  <c:v>58</c:v>
                </c:pt>
                <c:pt idx="1">
                  <c:v>30</c:v>
                </c:pt>
                <c:pt idx="2">
                  <c:v>29</c:v>
                </c:pt>
                <c:pt idx="3">
                  <c:v>6</c:v>
                </c:pt>
              </c:numCache>
            </c:numRef>
          </c:val>
        </c:ser>
        <c:dLbls>
          <c:showLegendKey val="0"/>
          <c:showVal val="0"/>
          <c:showCatName val="0"/>
          <c:showSerName val="0"/>
          <c:showPercent val="1"/>
          <c:showBubbleSize val="0"/>
          <c:showLeaderLines val="1"/>
        </c:dLbls>
        <c:firstSliceAng val="0"/>
        <c:holeSize val="50"/>
      </c:doughnutChart>
      <c:spPr>
        <a:noFill/>
      </c:spPr>
    </c:plotArea>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92E-2"/>
          <c:y val="0.49162230754213576"/>
          <c:w val="0.91732833814320225"/>
          <c:h val="0.27466976464007575"/>
        </c:manualLayout>
      </c:layout>
      <c:barChart>
        <c:barDir val="bar"/>
        <c:grouping val="percentStacked"/>
        <c:varyColors val="0"/>
        <c:ser>
          <c:idx val="0"/>
          <c:order val="0"/>
          <c:tx>
            <c:strRef>
              <c:f>WASH!$Y$6</c:f>
              <c:strCache>
                <c:ptCount val="1"/>
                <c:pt idx="0">
                  <c:v>Separate Toilets for Females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showLegendKey val="0"/>
            <c:showVal val="1"/>
            <c:showCatName val="0"/>
            <c:showSerName val="0"/>
            <c:showPercent val="0"/>
            <c:showBubbleSize val="0"/>
            <c:showLeaderLines val="0"/>
          </c:dLbls>
          <c:val>
            <c:numRef>
              <c:f>WASH!$Y$25</c:f>
              <c:numCache>
                <c:formatCode>_(* #,##0_);_(* \(#,##0\);_(* "-"??_);_(@_)</c:formatCode>
                <c:ptCount val="1"/>
                <c:pt idx="0">
                  <c:v>325</c:v>
                </c:pt>
              </c:numCache>
            </c:numRef>
          </c:val>
        </c:ser>
        <c:ser>
          <c:idx val="1"/>
          <c:order val="1"/>
          <c:tx>
            <c:strRef>
              <c:f>WASH!$Z$6</c:f>
              <c:strCache>
                <c:ptCount val="1"/>
                <c:pt idx="0">
                  <c:v>Separate Toilets for Males</c:v>
                </c:pt>
              </c:strCache>
            </c:strRef>
          </c:tx>
          <c:spPr>
            <a:gradFill flip="none" rotWithShape="1">
              <a:gsLst>
                <a:gs pos="0">
                  <a:schemeClr val="tx1">
                    <a:lumMod val="95000"/>
                    <a:lumOff val="5000"/>
                    <a:alpha val="77000"/>
                  </a:schemeClr>
                </a:gs>
                <a:gs pos="100000">
                  <a:schemeClr val="tx1">
                    <a:lumMod val="50000"/>
                    <a:lumOff val="50000"/>
                  </a:schemeClr>
                </a:gs>
              </a:gsLst>
              <a:lin ang="5400000" scaled="1"/>
              <a:tileRect/>
            </a:gradFill>
            <a:ln>
              <a:solidFill>
                <a:schemeClr val="accent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WASH!$Z$25</c:f>
              <c:numCache>
                <c:formatCode>_(* #,##0_);_(* \(#,##0\);_(* "-"??_);_(@_)</c:formatCode>
                <c:ptCount val="1"/>
                <c:pt idx="0">
                  <c:v>280</c:v>
                </c:pt>
              </c:numCache>
            </c:numRef>
          </c:val>
        </c:ser>
        <c:ser>
          <c:idx val="2"/>
          <c:order val="2"/>
          <c:tx>
            <c:strRef>
              <c:f>WASH!$AA$6</c:f>
              <c:strCache>
                <c:ptCount val="1"/>
                <c:pt idx="0">
                  <c:v>Number of Mixed Toilets</c:v>
                </c:pt>
              </c:strCache>
            </c:strRef>
          </c:tx>
          <c:spPr>
            <a:solidFill>
              <a:schemeClr val="bg1">
                <a:lumMod val="75000"/>
              </a:schemeClr>
            </a:solidFill>
          </c:spPr>
          <c:invertIfNegative val="0"/>
          <c:dLbls>
            <c:showLegendKey val="0"/>
            <c:showVal val="1"/>
            <c:showCatName val="0"/>
            <c:showSerName val="0"/>
            <c:showPercent val="0"/>
            <c:showBubbleSize val="0"/>
            <c:showLeaderLines val="0"/>
          </c:dLbls>
          <c:val>
            <c:numRef>
              <c:f>WASH!$AA$25</c:f>
              <c:numCache>
                <c:formatCode>_(* #,##0_);_(* \(#,##0\);_(* "-"??_);_(@_)</c:formatCode>
                <c:ptCount val="1"/>
                <c:pt idx="0">
                  <c:v>2238</c:v>
                </c:pt>
              </c:numCache>
            </c:numRef>
          </c:val>
        </c:ser>
        <c:dLbls>
          <c:showLegendKey val="0"/>
          <c:showVal val="0"/>
          <c:showCatName val="0"/>
          <c:showSerName val="0"/>
          <c:showPercent val="0"/>
          <c:showBubbleSize val="0"/>
        </c:dLbls>
        <c:gapWidth val="55"/>
        <c:overlap val="100"/>
        <c:axId val="396911360"/>
        <c:axId val="396913280"/>
      </c:barChart>
      <c:catAx>
        <c:axId val="396911360"/>
        <c:scaling>
          <c:orientation val="minMax"/>
        </c:scaling>
        <c:delete val="1"/>
        <c:axPos val="l"/>
        <c:majorTickMark val="out"/>
        <c:minorTickMark val="none"/>
        <c:tickLblPos val="nextTo"/>
        <c:crossAx val="396913280"/>
        <c:crosses val="autoZero"/>
        <c:auto val="1"/>
        <c:lblAlgn val="ctr"/>
        <c:lblOffset val="100"/>
        <c:noMultiLvlLbl val="0"/>
      </c:catAx>
      <c:valAx>
        <c:axId val="396913280"/>
        <c:scaling>
          <c:orientation val="minMax"/>
          <c:min val="0"/>
        </c:scaling>
        <c:delete val="1"/>
        <c:axPos val="b"/>
        <c:numFmt formatCode="0%" sourceLinked="0"/>
        <c:majorTickMark val="out"/>
        <c:minorTickMark val="none"/>
        <c:tickLblPos val="nextTo"/>
        <c:crossAx val="396911360"/>
        <c:crosses val="autoZero"/>
        <c:crossBetween val="between"/>
      </c:valAx>
      <c:spPr>
        <a:noFill/>
        <a:ln>
          <a:noFill/>
        </a:ln>
      </c:spPr>
    </c:plotArea>
    <c:legend>
      <c:legendPos val="b"/>
      <c:layout>
        <c:manualLayout>
          <c:xMode val="edge"/>
          <c:yMode val="edge"/>
          <c:x val="2.9837002161313984E-2"/>
          <c:y val="0.80215395206746709"/>
          <c:w val="0.76113605027589426"/>
          <c:h val="0.14717720896793085"/>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92E-2"/>
          <c:y val="0.49162230754213576"/>
          <c:w val="0.91732833814320225"/>
          <c:h val="0.27466976464007575"/>
        </c:manualLayout>
      </c:layout>
      <c:barChart>
        <c:barDir val="bar"/>
        <c:grouping val="percentStacked"/>
        <c:varyColors val="0"/>
        <c:ser>
          <c:idx val="0"/>
          <c:order val="0"/>
          <c:tx>
            <c:strRef>
              <c:f>WASH!$Y$6</c:f>
              <c:strCache>
                <c:ptCount val="1"/>
                <c:pt idx="0">
                  <c:v>Separate Toilets for Females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showLegendKey val="0"/>
            <c:showVal val="1"/>
            <c:showCatName val="0"/>
            <c:showSerName val="0"/>
            <c:showPercent val="0"/>
            <c:showBubbleSize val="0"/>
            <c:showLeaderLines val="0"/>
          </c:dLbls>
          <c:val>
            <c:numRef>
              <c:f>WASH!$Y$50</c:f>
              <c:numCache>
                <c:formatCode>_(* #,##0_);_(* \(#,##0\);_(* "-"??_);_(@_)</c:formatCode>
                <c:ptCount val="1"/>
                <c:pt idx="0">
                  <c:v>30</c:v>
                </c:pt>
              </c:numCache>
            </c:numRef>
          </c:val>
        </c:ser>
        <c:ser>
          <c:idx val="1"/>
          <c:order val="1"/>
          <c:tx>
            <c:strRef>
              <c:f>WASH!$Z$6</c:f>
              <c:strCache>
                <c:ptCount val="1"/>
                <c:pt idx="0">
                  <c:v>Separate Toilets for Males</c:v>
                </c:pt>
              </c:strCache>
            </c:strRef>
          </c:tx>
          <c:spPr>
            <a:gradFill flip="none" rotWithShape="1">
              <a:gsLst>
                <a:gs pos="0">
                  <a:schemeClr val="tx1">
                    <a:lumMod val="95000"/>
                    <a:lumOff val="5000"/>
                    <a:alpha val="77000"/>
                  </a:schemeClr>
                </a:gs>
                <a:gs pos="100000">
                  <a:schemeClr val="tx1">
                    <a:lumMod val="50000"/>
                    <a:lumOff val="50000"/>
                  </a:schemeClr>
                </a:gs>
              </a:gsLst>
              <a:lin ang="5400000" scaled="1"/>
              <a:tileRect/>
            </a:gradFill>
            <a:ln>
              <a:solidFill>
                <a:schemeClr val="accent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WASH!$Z$50</c:f>
              <c:numCache>
                <c:formatCode>_(* #,##0_);_(* \(#,##0\);_(* "-"??_);_(@_)</c:formatCode>
                <c:ptCount val="1"/>
                <c:pt idx="0">
                  <c:v>30</c:v>
                </c:pt>
              </c:numCache>
            </c:numRef>
          </c:val>
        </c:ser>
        <c:ser>
          <c:idx val="2"/>
          <c:order val="2"/>
          <c:tx>
            <c:strRef>
              <c:f>WASH!$AA$6</c:f>
              <c:strCache>
                <c:ptCount val="1"/>
                <c:pt idx="0">
                  <c:v>Number of Mixed Toilets</c:v>
                </c:pt>
              </c:strCache>
            </c:strRef>
          </c:tx>
          <c:spPr>
            <a:solidFill>
              <a:schemeClr val="bg1">
                <a:lumMod val="75000"/>
              </a:schemeClr>
            </a:solidFill>
          </c:spPr>
          <c:invertIfNegative val="0"/>
          <c:dLbls>
            <c:showLegendKey val="0"/>
            <c:showVal val="1"/>
            <c:showCatName val="0"/>
            <c:showSerName val="0"/>
            <c:showPercent val="0"/>
            <c:showBubbleSize val="0"/>
            <c:showLeaderLines val="0"/>
          </c:dLbls>
          <c:val>
            <c:numRef>
              <c:f>WASH!$AA$50</c:f>
              <c:numCache>
                <c:formatCode>_(* #,##0_);_(* \(#,##0\);_(* "-"??_);_(@_)</c:formatCode>
                <c:ptCount val="1"/>
                <c:pt idx="0">
                  <c:v>100</c:v>
                </c:pt>
              </c:numCache>
            </c:numRef>
          </c:val>
        </c:ser>
        <c:dLbls>
          <c:showLegendKey val="0"/>
          <c:showVal val="0"/>
          <c:showCatName val="0"/>
          <c:showSerName val="0"/>
          <c:showPercent val="0"/>
          <c:showBubbleSize val="0"/>
        </c:dLbls>
        <c:gapWidth val="55"/>
        <c:overlap val="100"/>
        <c:axId val="370059520"/>
        <c:axId val="382339712"/>
      </c:barChart>
      <c:catAx>
        <c:axId val="370059520"/>
        <c:scaling>
          <c:orientation val="minMax"/>
        </c:scaling>
        <c:delete val="1"/>
        <c:axPos val="l"/>
        <c:majorTickMark val="out"/>
        <c:minorTickMark val="none"/>
        <c:tickLblPos val="nextTo"/>
        <c:crossAx val="382339712"/>
        <c:crosses val="autoZero"/>
        <c:auto val="1"/>
        <c:lblAlgn val="ctr"/>
        <c:lblOffset val="100"/>
        <c:noMultiLvlLbl val="0"/>
      </c:catAx>
      <c:valAx>
        <c:axId val="382339712"/>
        <c:scaling>
          <c:orientation val="minMax"/>
          <c:min val="0"/>
        </c:scaling>
        <c:delete val="1"/>
        <c:axPos val="b"/>
        <c:numFmt formatCode="0%" sourceLinked="0"/>
        <c:majorTickMark val="out"/>
        <c:minorTickMark val="none"/>
        <c:tickLblPos val="nextTo"/>
        <c:crossAx val="370059520"/>
        <c:crosses val="autoZero"/>
        <c:crossBetween val="between"/>
      </c:valAx>
      <c:spPr>
        <a:noFill/>
        <a:ln>
          <a:noFill/>
        </a:ln>
      </c:spPr>
    </c:plotArea>
    <c:legend>
      <c:legendPos val="b"/>
      <c:layout>
        <c:manualLayout>
          <c:xMode val="edge"/>
          <c:yMode val="edge"/>
          <c:x val="2.9837002161313984E-2"/>
          <c:y val="0.80215395206746709"/>
          <c:w val="0.80510056445993261"/>
          <c:h val="0.19784582482745211"/>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92E-2"/>
          <c:y val="0.49162230754213576"/>
          <c:w val="0.91732833814320225"/>
          <c:h val="0.27466976464007575"/>
        </c:manualLayout>
      </c:layout>
      <c:barChart>
        <c:barDir val="bar"/>
        <c:grouping val="percentStacked"/>
        <c:varyColors val="0"/>
        <c:ser>
          <c:idx val="0"/>
          <c:order val="0"/>
          <c:tx>
            <c:strRef>
              <c:f>WASH!$AE$54</c:f>
              <c:strCache>
                <c:ptCount val="1"/>
                <c:pt idx="0">
                  <c:v>Yes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showLegendKey val="0"/>
            <c:showVal val="1"/>
            <c:showCatName val="0"/>
            <c:showSerName val="0"/>
            <c:showPercent val="0"/>
            <c:showBubbleSize val="0"/>
            <c:showLeaderLines val="0"/>
          </c:dLbls>
          <c:val>
            <c:numRef>
              <c:f>WASH!$AE$56</c:f>
              <c:numCache>
                <c:formatCode>0%</c:formatCode>
                <c:ptCount val="1"/>
                <c:pt idx="0">
                  <c:v>0.7338709677419355</c:v>
                </c:pt>
              </c:numCache>
            </c:numRef>
          </c:val>
        </c:ser>
        <c:ser>
          <c:idx val="1"/>
          <c:order val="1"/>
          <c:tx>
            <c:strRef>
              <c:f>WASH!$AF$54</c:f>
              <c:strCache>
                <c:ptCount val="1"/>
                <c:pt idx="0">
                  <c:v>No</c:v>
                </c:pt>
              </c:strCache>
            </c:strRef>
          </c:tx>
          <c:spPr>
            <a:gradFill flip="none" rotWithShape="1">
              <a:gsLst>
                <a:gs pos="0">
                  <a:schemeClr val="tx1">
                    <a:lumMod val="95000"/>
                    <a:lumOff val="5000"/>
                    <a:alpha val="77000"/>
                  </a:schemeClr>
                </a:gs>
                <a:gs pos="100000">
                  <a:schemeClr val="tx1">
                    <a:lumMod val="50000"/>
                    <a:lumOff val="50000"/>
                  </a:schemeClr>
                </a:gs>
              </a:gsLst>
              <a:lin ang="5400000" scaled="1"/>
              <a:tileRect/>
            </a:gradFill>
            <a:ln>
              <a:solidFill>
                <a:schemeClr val="accent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WASH!$AF$56</c:f>
              <c:numCache>
                <c:formatCode>0%</c:formatCode>
                <c:ptCount val="1"/>
                <c:pt idx="0">
                  <c:v>0.2661290322580645</c:v>
                </c:pt>
              </c:numCache>
            </c:numRef>
          </c:val>
        </c:ser>
        <c:dLbls>
          <c:showLegendKey val="0"/>
          <c:showVal val="0"/>
          <c:showCatName val="0"/>
          <c:showSerName val="0"/>
          <c:showPercent val="0"/>
          <c:showBubbleSize val="0"/>
        </c:dLbls>
        <c:gapWidth val="55"/>
        <c:overlap val="100"/>
        <c:axId val="354136448"/>
        <c:axId val="354235520"/>
      </c:barChart>
      <c:catAx>
        <c:axId val="354136448"/>
        <c:scaling>
          <c:orientation val="minMax"/>
        </c:scaling>
        <c:delete val="1"/>
        <c:axPos val="l"/>
        <c:majorTickMark val="out"/>
        <c:minorTickMark val="none"/>
        <c:tickLblPos val="nextTo"/>
        <c:crossAx val="354235520"/>
        <c:crosses val="autoZero"/>
        <c:auto val="1"/>
        <c:lblAlgn val="ctr"/>
        <c:lblOffset val="100"/>
        <c:noMultiLvlLbl val="0"/>
      </c:catAx>
      <c:valAx>
        <c:axId val="354235520"/>
        <c:scaling>
          <c:orientation val="minMax"/>
          <c:min val="0"/>
        </c:scaling>
        <c:delete val="1"/>
        <c:axPos val="b"/>
        <c:numFmt formatCode="0%" sourceLinked="0"/>
        <c:majorTickMark val="out"/>
        <c:minorTickMark val="none"/>
        <c:tickLblPos val="nextTo"/>
        <c:crossAx val="354136448"/>
        <c:crosses val="autoZero"/>
        <c:crossBetween val="between"/>
      </c:valAx>
      <c:spPr>
        <a:noFill/>
        <a:ln>
          <a:noFill/>
        </a:ln>
      </c:spPr>
    </c:plotArea>
    <c:legend>
      <c:legendPos val="b"/>
      <c:layout>
        <c:manualLayout>
          <c:xMode val="edge"/>
          <c:yMode val="edge"/>
          <c:x val="2.9837002161313984E-2"/>
          <c:y val="0.80215395206746709"/>
          <c:w val="0.80510056445993261"/>
          <c:h val="0.19784582482745211"/>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886372543266013E-2"/>
          <c:y val="0.18633567792799469"/>
          <c:w val="0.54203733217982208"/>
          <c:h val="0.7776219339531909"/>
        </c:manualLayout>
      </c:layout>
      <c:pie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40000"/>
                  <a:lumOff val="6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dLblPos val="inEnd"/>
            <c:showLegendKey val="0"/>
            <c:showVal val="0"/>
            <c:showCatName val="0"/>
            <c:showSerName val="0"/>
            <c:showPercent val="1"/>
            <c:showBubbleSize val="0"/>
            <c:showLeaderLines val="1"/>
          </c:dLbls>
          <c:cat>
            <c:strRef>
              <c:f>WASH!$X$54:$AA$54</c:f>
              <c:strCache>
                <c:ptCount val="4"/>
                <c:pt idx="0">
                  <c:v>Common identified waste dump inside camp</c:v>
                </c:pt>
                <c:pt idx="1">
                  <c:v>Identified waste dump outside camp</c:v>
                </c:pt>
                <c:pt idx="2">
                  <c:v>Dumped everywhere inside the camp</c:v>
                </c:pt>
                <c:pt idx="3">
                  <c:v>Is getting burnt</c:v>
                </c:pt>
              </c:strCache>
            </c:strRef>
          </c:cat>
          <c:val>
            <c:numRef>
              <c:f>WASH!$X$55:$AA$55</c:f>
              <c:numCache>
                <c:formatCode>General</c:formatCode>
                <c:ptCount val="4"/>
                <c:pt idx="0">
                  <c:v>39</c:v>
                </c:pt>
                <c:pt idx="1">
                  <c:v>50</c:v>
                </c:pt>
                <c:pt idx="2">
                  <c:v>1</c:v>
                </c:pt>
                <c:pt idx="3">
                  <c:v>34</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4326520187436798"/>
          <c:y val="0.22601951397328385"/>
          <c:w val="0.33998602510513593"/>
          <c:h val="0.68011639515575173"/>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dLbl>
              <c:idx val="5"/>
              <c:layout>
                <c:manualLayout>
                  <c:x val="3.9500625320330822E-2"/>
                  <c:y val="-3.6377114059068037E-2"/>
                </c:manualLayout>
              </c:layout>
              <c:showLegendKey val="0"/>
              <c:showVal val="0"/>
              <c:showCatName val="0"/>
              <c:showSerName val="0"/>
              <c:showPercent val="1"/>
              <c:showBubbleSize val="0"/>
            </c:dLbl>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WASH!$T$59:$Y$59</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WASH!$T$60:$Y$60</c:f>
              <c:numCache>
                <c:formatCode>General</c:formatCode>
                <c:ptCount val="6"/>
                <c:pt idx="0">
                  <c:v>8</c:v>
                </c:pt>
                <c:pt idx="1">
                  <c:v>4</c:v>
                </c:pt>
                <c:pt idx="2">
                  <c:v>8</c:v>
                </c:pt>
                <c:pt idx="3">
                  <c:v>5</c:v>
                </c:pt>
                <c:pt idx="4">
                  <c:v>11</c:v>
                </c:pt>
                <c:pt idx="5">
                  <c:v>1</c:v>
                </c:pt>
              </c:numCache>
            </c:numRef>
          </c:val>
        </c:ser>
        <c:dLbls>
          <c:showLegendKey val="0"/>
          <c:showVal val="0"/>
          <c:showCatName val="0"/>
          <c:showSerName val="0"/>
          <c:showPercent val="1"/>
          <c:showBubbleSize val="0"/>
          <c:showLeaderLines val="1"/>
        </c:dLbls>
        <c:firstSliceAng val="60"/>
        <c:holeSize val="50"/>
      </c:doughnutChart>
      <c:spPr>
        <a:noFill/>
      </c:spPr>
    </c:plotArea>
    <c:legend>
      <c:legendPos val="r"/>
      <c:layout>
        <c:manualLayout>
          <c:xMode val="edge"/>
          <c:yMode val="edge"/>
          <c:x val="0.65769502690994952"/>
          <c:y val="0.21684077052617964"/>
          <c:w val="0.33407250637284502"/>
          <c:h val="0.56876335473407436"/>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92E-2"/>
          <c:y val="0.49162230754213576"/>
          <c:w val="0.91732833814320225"/>
          <c:h val="0.27466976464007575"/>
        </c:manualLayout>
      </c:layout>
      <c:barChart>
        <c:barDir val="bar"/>
        <c:grouping val="percentStacked"/>
        <c:varyColors val="0"/>
        <c:ser>
          <c:idx val="0"/>
          <c:order val="0"/>
          <c:tx>
            <c:strRef>
              <c:f>WASH!$T$54</c:f>
              <c:strCache>
                <c:ptCount val="1"/>
                <c:pt idx="0">
                  <c:v>Yes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showLegendKey val="0"/>
            <c:showVal val="1"/>
            <c:showCatName val="0"/>
            <c:showSerName val="0"/>
            <c:showPercent val="0"/>
            <c:showBubbleSize val="0"/>
            <c:showLeaderLines val="0"/>
          </c:dLbls>
          <c:val>
            <c:numRef>
              <c:f>WASH!$T$56</c:f>
              <c:numCache>
                <c:formatCode>0%</c:formatCode>
                <c:ptCount val="1"/>
                <c:pt idx="0">
                  <c:v>0.39516129032258063</c:v>
                </c:pt>
              </c:numCache>
            </c:numRef>
          </c:val>
        </c:ser>
        <c:ser>
          <c:idx val="1"/>
          <c:order val="1"/>
          <c:tx>
            <c:strRef>
              <c:f>WASH!$U$54</c:f>
              <c:strCache>
                <c:ptCount val="1"/>
                <c:pt idx="0">
                  <c:v>No</c:v>
                </c:pt>
              </c:strCache>
            </c:strRef>
          </c:tx>
          <c:spPr>
            <a:gradFill flip="none" rotWithShape="1">
              <a:gsLst>
                <a:gs pos="0">
                  <a:schemeClr val="tx1">
                    <a:lumMod val="95000"/>
                    <a:lumOff val="5000"/>
                    <a:alpha val="77000"/>
                  </a:schemeClr>
                </a:gs>
                <a:gs pos="100000">
                  <a:schemeClr val="tx1">
                    <a:lumMod val="50000"/>
                    <a:lumOff val="50000"/>
                  </a:schemeClr>
                </a:gs>
              </a:gsLst>
              <a:lin ang="5400000" scaled="1"/>
              <a:tileRect/>
            </a:gradFill>
            <a:ln>
              <a:solidFill>
                <a:schemeClr val="accent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WASH!$U$56</c:f>
              <c:numCache>
                <c:formatCode>0%</c:formatCode>
                <c:ptCount val="1"/>
                <c:pt idx="0">
                  <c:v>0.60483870967741937</c:v>
                </c:pt>
              </c:numCache>
            </c:numRef>
          </c:val>
        </c:ser>
        <c:dLbls>
          <c:showLegendKey val="0"/>
          <c:showVal val="0"/>
          <c:showCatName val="0"/>
          <c:showSerName val="0"/>
          <c:showPercent val="0"/>
          <c:showBubbleSize val="0"/>
        </c:dLbls>
        <c:gapWidth val="55"/>
        <c:overlap val="100"/>
        <c:axId val="527789056"/>
        <c:axId val="529544320"/>
      </c:barChart>
      <c:catAx>
        <c:axId val="527789056"/>
        <c:scaling>
          <c:orientation val="minMax"/>
        </c:scaling>
        <c:delete val="1"/>
        <c:axPos val="l"/>
        <c:majorTickMark val="out"/>
        <c:minorTickMark val="none"/>
        <c:tickLblPos val="nextTo"/>
        <c:crossAx val="529544320"/>
        <c:crosses val="autoZero"/>
        <c:auto val="1"/>
        <c:lblAlgn val="ctr"/>
        <c:lblOffset val="100"/>
        <c:noMultiLvlLbl val="0"/>
      </c:catAx>
      <c:valAx>
        <c:axId val="529544320"/>
        <c:scaling>
          <c:orientation val="minMax"/>
          <c:min val="0"/>
        </c:scaling>
        <c:delete val="1"/>
        <c:axPos val="b"/>
        <c:numFmt formatCode="0%" sourceLinked="0"/>
        <c:majorTickMark val="out"/>
        <c:minorTickMark val="none"/>
        <c:tickLblPos val="nextTo"/>
        <c:crossAx val="527789056"/>
        <c:crosses val="autoZero"/>
        <c:crossBetween val="between"/>
      </c:valAx>
      <c:spPr>
        <a:noFill/>
        <a:ln>
          <a:noFill/>
        </a:ln>
      </c:spPr>
    </c:plotArea>
    <c:legend>
      <c:legendPos val="b"/>
      <c:layout>
        <c:manualLayout>
          <c:xMode val="edge"/>
          <c:yMode val="edge"/>
          <c:x val="2.9837002161313984E-2"/>
          <c:y val="0.80215395206746709"/>
          <c:w val="0.80510056445993261"/>
          <c:h val="0.19784582482745211"/>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78E-2"/>
          <c:y val="0.10243102508829424"/>
          <c:w val="0.93923908463112094"/>
          <c:h val="0.70867471125393744"/>
        </c:manualLayout>
      </c:layout>
      <c:barChart>
        <c:barDir val="col"/>
        <c:grouping val="clustered"/>
        <c:varyColors val="0"/>
        <c:ser>
          <c:idx val="0"/>
          <c:order val="0"/>
          <c:tx>
            <c:strRef>
              <c:f>'Analysis Tables'!$C$7</c:f>
              <c:strCache>
                <c:ptCount val="1"/>
                <c:pt idx="0">
                  <c:v>Total Number of Camps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numFmt formatCode="#,##0" sourceLinked="0"/>
            <c:spPr>
              <a:noFill/>
              <a:effectLst/>
            </c:spPr>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Tables'!$B$8:$B$10,'Analysis Tables'!$B$13:$B$14,'Analysis Tables'!$B$17,'Analysis Tables'!$B$20:$B$22,'Analysis Tables'!$B$25)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('Analysis Tables'!$C$8:$C$10,'Analysis Tables'!$C$13:$C$14,'Analysis Tables'!$C$17,'Analysis Tables'!$C$20:$C$22,'Analysis Tables'!$C$25)</c:f>
              <c:numCache>
                <c:formatCode>_(* #,##0_);_(* \(#,##0\);_(* "-"??_);_(@_)</c:formatCode>
                <c:ptCount val="10"/>
                <c:pt idx="0">
                  <c:v>14</c:v>
                </c:pt>
                <c:pt idx="1">
                  <c:v>3</c:v>
                </c:pt>
                <c:pt idx="2">
                  <c:v>3</c:v>
                </c:pt>
                <c:pt idx="3">
                  <c:v>9</c:v>
                </c:pt>
                <c:pt idx="4">
                  <c:v>25</c:v>
                </c:pt>
                <c:pt idx="5">
                  <c:v>2</c:v>
                </c:pt>
                <c:pt idx="6">
                  <c:v>10</c:v>
                </c:pt>
                <c:pt idx="7">
                  <c:v>1</c:v>
                </c:pt>
                <c:pt idx="8">
                  <c:v>21</c:v>
                </c:pt>
                <c:pt idx="9">
                  <c:v>22</c:v>
                </c:pt>
              </c:numCache>
            </c:numRef>
          </c:val>
        </c:ser>
        <c:dLbls>
          <c:showLegendKey val="0"/>
          <c:showVal val="0"/>
          <c:showCatName val="0"/>
          <c:showSerName val="0"/>
          <c:showPercent val="0"/>
          <c:showBubbleSize val="0"/>
        </c:dLbls>
        <c:gapWidth val="13"/>
        <c:axId val="97031296"/>
        <c:axId val="97032832"/>
      </c:barChart>
      <c:catAx>
        <c:axId val="97031296"/>
        <c:scaling>
          <c:orientation val="minMax"/>
        </c:scaling>
        <c:delete val="0"/>
        <c:axPos val="b"/>
        <c:majorTickMark val="out"/>
        <c:minorTickMark val="none"/>
        <c:tickLblPos val="nextTo"/>
        <c:crossAx val="97032832"/>
        <c:crosses val="autoZero"/>
        <c:auto val="1"/>
        <c:lblAlgn val="ctr"/>
        <c:lblOffset val="100"/>
        <c:noMultiLvlLbl val="0"/>
      </c:catAx>
      <c:valAx>
        <c:axId val="97032832"/>
        <c:scaling>
          <c:orientation val="minMax"/>
          <c:min val="0"/>
        </c:scaling>
        <c:delete val="1"/>
        <c:axPos val="l"/>
        <c:numFmt formatCode="#,##0" sourceLinked="0"/>
        <c:majorTickMark val="out"/>
        <c:minorTickMark val="none"/>
        <c:tickLblPos val="nextTo"/>
        <c:crossAx val="97031296"/>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dLbl>
              <c:idx val="5"/>
              <c:layout>
                <c:manualLayout>
                  <c:x val="3.9500625320330822E-2"/>
                  <c:y val="-3.6377114059068037E-2"/>
                </c:manualLayout>
              </c:layout>
              <c:showLegendKey val="0"/>
              <c:showVal val="0"/>
              <c:showCatName val="0"/>
              <c:showSerName val="0"/>
              <c:showPercent val="1"/>
              <c:showBubbleSize val="0"/>
            </c:dLbl>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FOOD!$U$6:$Z$6</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FOOD!$U$7:$Z$7</c:f>
              <c:numCache>
                <c:formatCode>General</c:formatCode>
                <c:ptCount val="6"/>
                <c:pt idx="0">
                  <c:v>10</c:v>
                </c:pt>
                <c:pt idx="1">
                  <c:v>22</c:v>
                </c:pt>
                <c:pt idx="2">
                  <c:v>11</c:v>
                </c:pt>
                <c:pt idx="3">
                  <c:v>34</c:v>
                </c:pt>
                <c:pt idx="4">
                  <c:v>17</c:v>
                </c:pt>
                <c:pt idx="5">
                  <c:v>8</c:v>
                </c:pt>
              </c:numCache>
            </c:numRef>
          </c:val>
        </c:ser>
        <c:dLbls>
          <c:showLegendKey val="0"/>
          <c:showVal val="0"/>
          <c:showCatName val="0"/>
          <c:showSerName val="0"/>
          <c:showPercent val="1"/>
          <c:showBubbleSize val="0"/>
          <c:showLeaderLines val="1"/>
        </c:dLbls>
        <c:firstSliceAng val="60"/>
        <c:holeSize val="50"/>
      </c:doughnutChart>
      <c:spPr>
        <a:noFill/>
      </c:spPr>
    </c:plotArea>
    <c:legend>
      <c:legendPos val="r"/>
      <c:layout>
        <c:manualLayout>
          <c:xMode val="edge"/>
          <c:yMode val="edge"/>
          <c:x val="0.65769502690994952"/>
          <c:y val="0.21684077052617964"/>
          <c:w val="0.33407250637284502"/>
          <c:h val="0.56876335473407436"/>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9497011287533"/>
          <c:y val="0.18633577047984579"/>
          <c:w val="0.7493137951975799"/>
          <c:h val="0.76053078405937857"/>
        </c:manualLayout>
      </c:layout>
      <c:pie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40000"/>
                  <a:lumOff val="6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dLblPos val="inEnd"/>
            <c:showLegendKey val="0"/>
            <c:showVal val="0"/>
            <c:showCatName val="1"/>
            <c:showSerName val="0"/>
            <c:showPercent val="1"/>
            <c:showBubbleSize val="0"/>
            <c:showLeaderLines val="1"/>
          </c:dLbls>
          <c:cat>
            <c:strRef>
              <c:f>FOOD!$U$10:$W$10</c:f>
              <c:strCache>
                <c:ptCount val="3"/>
                <c:pt idx="0">
                  <c:v>Individual</c:v>
                </c:pt>
                <c:pt idx="1">
                  <c:v>Communal</c:v>
                </c:pt>
                <c:pt idx="2">
                  <c:v>Mixed</c:v>
                </c:pt>
              </c:strCache>
            </c:strRef>
          </c:cat>
          <c:val>
            <c:numRef>
              <c:f>FOOD!$U$11:$W$11</c:f>
              <c:numCache>
                <c:formatCode>General</c:formatCode>
                <c:ptCount val="3"/>
                <c:pt idx="0">
                  <c:v>81</c:v>
                </c:pt>
                <c:pt idx="1">
                  <c:v>31</c:v>
                </c:pt>
                <c:pt idx="2">
                  <c:v>11</c:v>
                </c:pt>
              </c:numCache>
            </c:numRef>
          </c:val>
        </c:ser>
        <c:dLbls>
          <c:showLegendKey val="0"/>
          <c:showVal val="0"/>
          <c:showCatName val="0"/>
          <c:showSerName val="0"/>
          <c:showPercent val="1"/>
          <c:showBubbleSize val="0"/>
          <c:showLeaderLines val="1"/>
        </c:dLbls>
        <c:firstSliceAng val="0"/>
      </c:pieChart>
      <c:spPr>
        <a:noFill/>
      </c:spPr>
    </c:plotArea>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92E-2"/>
          <c:y val="0.49162230754213576"/>
          <c:w val="0.91732833814320225"/>
          <c:h val="0.27466976464007575"/>
        </c:manualLayout>
      </c:layout>
      <c:barChart>
        <c:barDir val="bar"/>
        <c:grouping val="percentStacked"/>
        <c:varyColors val="0"/>
        <c:ser>
          <c:idx val="0"/>
          <c:order val="0"/>
          <c:tx>
            <c:strRef>
              <c:f>FOOD!$U$14</c:f>
              <c:strCache>
                <c:ptCount val="1"/>
                <c:pt idx="0">
                  <c:v>Yes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showLegendKey val="0"/>
            <c:showVal val="1"/>
            <c:showCatName val="0"/>
            <c:showSerName val="0"/>
            <c:showPercent val="0"/>
            <c:showBubbleSize val="0"/>
            <c:showLeaderLines val="0"/>
          </c:dLbls>
          <c:cat>
            <c:numRef>
              <c:f>FOOD!$T$54</c:f>
              <c:numCache>
                <c:formatCode>General</c:formatCode>
                <c:ptCount val="1"/>
              </c:numCache>
            </c:numRef>
          </c:cat>
          <c:val>
            <c:numRef>
              <c:f>FOOD!$U$16</c:f>
              <c:numCache>
                <c:formatCode>0%</c:formatCode>
                <c:ptCount val="1"/>
                <c:pt idx="0">
                  <c:v>0.68548387096774188</c:v>
                </c:pt>
              </c:numCache>
            </c:numRef>
          </c:val>
        </c:ser>
        <c:ser>
          <c:idx val="1"/>
          <c:order val="1"/>
          <c:tx>
            <c:strRef>
              <c:f>FOOD!$V$14</c:f>
              <c:strCache>
                <c:ptCount val="1"/>
                <c:pt idx="0">
                  <c:v>No</c:v>
                </c:pt>
              </c:strCache>
            </c:strRef>
          </c:tx>
          <c:spPr>
            <a:solidFill>
              <a:schemeClr val="bg1">
                <a:lumMod val="50000"/>
              </a:schemeClr>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FOOD!$V$16</c:f>
              <c:numCache>
                <c:formatCode>0%</c:formatCode>
                <c:ptCount val="1"/>
                <c:pt idx="0">
                  <c:v>0.31451612903225806</c:v>
                </c:pt>
              </c:numCache>
            </c:numRef>
          </c:val>
        </c:ser>
        <c:dLbls>
          <c:showLegendKey val="0"/>
          <c:showVal val="0"/>
          <c:showCatName val="0"/>
          <c:showSerName val="0"/>
          <c:showPercent val="0"/>
          <c:showBubbleSize val="0"/>
        </c:dLbls>
        <c:gapWidth val="55"/>
        <c:overlap val="100"/>
        <c:axId val="155152768"/>
        <c:axId val="155154304"/>
      </c:barChart>
      <c:catAx>
        <c:axId val="155152768"/>
        <c:scaling>
          <c:orientation val="minMax"/>
        </c:scaling>
        <c:delete val="1"/>
        <c:axPos val="l"/>
        <c:numFmt formatCode="General" sourceLinked="1"/>
        <c:majorTickMark val="out"/>
        <c:minorTickMark val="none"/>
        <c:tickLblPos val="nextTo"/>
        <c:crossAx val="155154304"/>
        <c:crosses val="autoZero"/>
        <c:auto val="1"/>
        <c:lblAlgn val="ctr"/>
        <c:lblOffset val="100"/>
        <c:noMultiLvlLbl val="0"/>
      </c:catAx>
      <c:valAx>
        <c:axId val="155154304"/>
        <c:scaling>
          <c:orientation val="minMax"/>
          <c:min val="0"/>
        </c:scaling>
        <c:delete val="1"/>
        <c:axPos val="b"/>
        <c:numFmt formatCode="0%" sourceLinked="0"/>
        <c:majorTickMark val="out"/>
        <c:minorTickMark val="none"/>
        <c:tickLblPos val="nextTo"/>
        <c:crossAx val="155152768"/>
        <c:crosses val="autoZero"/>
        <c:crossBetween val="between"/>
      </c:valAx>
      <c:spPr>
        <a:noFill/>
        <a:ln>
          <a:noFill/>
        </a:ln>
      </c:spPr>
    </c:plotArea>
    <c:legend>
      <c:legendPos val="b"/>
      <c:layout>
        <c:manualLayout>
          <c:xMode val="edge"/>
          <c:yMode val="edge"/>
          <c:x val="2.9837002161313984E-2"/>
          <c:y val="0.80215395206746709"/>
          <c:w val="0.91626318568544307"/>
          <c:h val="0.19784582482745211"/>
        </c:manualLayout>
      </c:layout>
      <c:overlay val="0"/>
    </c:legend>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8175940144584"/>
          <c:y val="0.16446568441092224"/>
          <c:w val="0.62404041724907533"/>
          <c:h val="0.75631745511215065"/>
        </c:manualLayout>
      </c:layout>
      <c:barChart>
        <c:barDir val="bar"/>
        <c:grouping val="clustered"/>
        <c:varyColors val="0"/>
        <c:ser>
          <c:idx val="2"/>
          <c:order val="0"/>
          <c:tx>
            <c:strRef>
              <c:f>LIVELIHOOD!$Y$6</c:f>
              <c:strCache>
                <c:ptCount val="1"/>
                <c:pt idx="0">
                  <c:v>Total</c:v>
                </c:pt>
              </c:strCache>
            </c:strRef>
          </c:tx>
          <c:spPr>
            <a:solidFill>
              <a:schemeClr val="bg1">
                <a:lumMod val="50000"/>
              </a:schemeClr>
            </a:solidFill>
          </c:spPr>
          <c:invertIfNegative val="0"/>
          <c:dLbls>
            <c:showLegendKey val="0"/>
            <c:showVal val="1"/>
            <c:showCatName val="0"/>
            <c:showSerName val="0"/>
            <c:showPercent val="0"/>
            <c:showBubbleSize val="0"/>
            <c:showLeaderLines val="0"/>
          </c:dLbls>
          <c:cat>
            <c:strRef>
              <c:f>LIVELIHOOD!$V$7:$V$15</c:f>
              <c:strCache>
                <c:ptCount val="9"/>
                <c:pt idx="0">
                  <c:v>Farming</c:v>
                </c:pt>
                <c:pt idx="1">
                  <c:v>Fishing</c:v>
                </c:pt>
                <c:pt idx="2">
                  <c:v>Livestock</c:v>
                </c:pt>
                <c:pt idx="3">
                  <c:v>Manufacturing (food processing)</c:v>
                </c:pt>
                <c:pt idx="4">
                  <c:v>Mining</c:v>
                </c:pt>
                <c:pt idx="5">
                  <c:v>Trade (buying and selling)</c:v>
                </c:pt>
                <c:pt idx="6">
                  <c:v>Manufacturing (non-food)</c:v>
                </c:pt>
                <c:pt idx="7">
                  <c:v>Handicrafts</c:v>
                </c:pt>
                <c:pt idx="8">
                  <c:v>None</c:v>
                </c:pt>
              </c:strCache>
            </c:strRef>
          </c:cat>
          <c:val>
            <c:numRef>
              <c:f>LIVELIHOOD!$Y$7:$Y$15</c:f>
              <c:numCache>
                <c:formatCode>_(* #,##0_);_(* \(#,##0\);_(* "-"??_);_(@_)</c:formatCode>
                <c:ptCount val="9"/>
                <c:pt idx="0">
                  <c:v>35</c:v>
                </c:pt>
                <c:pt idx="1">
                  <c:v>2</c:v>
                </c:pt>
                <c:pt idx="2">
                  <c:v>12</c:v>
                </c:pt>
                <c:pt idx="3">
                  <c:v>0</c:v>
                </c:pt>
                <c:pt idx="4">
                  <c:v>31</c:v>
                </c:pt>
                <c:pt idx="5">
                  <c:v>12</c:v>
                </c:pt>
                <c:pt idx="6">
                  <c:v>7</c:v>
                </c:pt>
                <c:pt idx="7">
                  <c:v>8</c:v>
                </c:pt>
                <c:pt idx="8">
                  <c:v>66</c:v>
                </c:pt>
              </c:numCache>
            </c:numRef>
          </c:val>
        </c:ser>
        <c:dLbls>
          <c:showLegendKey val="0"/>
          <c:showVal val="0"/>
          <c:showCatName val="0"/>
          <c:showSerName val="0"/>
          <c:showPercent val="0"/>
          <c:showBubbleSize val="0"/>
        </c:dLbls>
        <c:gapWidth val="55"/>
        <c:axId val="229213696"/>
        <c:axId val="229215232"/>
      </c:barChart>
      <c:catAx>
        <c:axId val="229213696"/>
        <c:scaling>
          <c:orientation val="minMax"/>
        </c:scaling>
        <c:delete val="0"/>
        <c:axPos val="l"/>
        <c:majorTickMark val="out"/>
        <c:minorTickMark val="none"/>
        <c:tickLblPos val="nextTo"/>
        <c:crossAx val="229215232"/>
        <c:crosses val="autoZero"/>
        <c:auto val="1"/>
        <c:lblAlgn val="ctr"/>
        <c:lblOffset val="100"/>
        <c:noMultiLvlLbl val="0"/>
      </c:catAx>
      <c:valAx>
        <c:axId val="229215232"/>
        <c:scaling>
          <c:orientation val="minMax"/>
          <c:min val="0"/>
        </c:scaling>
        <c:delete val="1"/>
        <c:axPos val="b"/>
        <c:numFmt formatCode="#,##0" sourceLinked="0"/>
        <c:majorTickMark val="out"/>
        <c:minorTickMark val="none"/>
        <c:tickLblPos val="nextTo"/>
        <c:crossAx val="229213696"/>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8175940144584"/>
          <c:y val="0.16446568441092224"/>
          <c:w val="0.62404041724907533"/>
          <c:h val="0.75631745511215065"/>
        </c:manualLayout>
      </c:layout>
      <c:barChart>
        <c:barDir val="bar"/>
        <c:grouping val="clustered"/>
        <c:varyColors val="0"/>
        <c:ser>
          <c:idx val="1"/>
          <c:order val="0"/>
          <c:tx>
            <c:strRef>
              <c:f>LIVELIHOOD!$Y$19</c:f>
              <c:strCache>
                <c:ptCount val="1"/>
                <c:pt idx="0">
                  <c:v>Total</c:v>
                </c:pt>
              </c:strCache>
            </c:strRef>
          </c:tx>
          <c:spPr>
            <a:solidFill>
              <a:schemeClr val="bg1">
                <a:lumMod val="50000"/>
              </a:schemeClr>
            </a:solidFill>
          </c:spPr>
          <c:invertIfNegative val="0"/>
          <c:dLbls>
            <c:showLegendKey val="0"/>
            <c:showVal val="1"/>
            <c:showCatName val="0"/>
            <c:showSerName val="0"/>
            <c:showPercent val="0"/>
            <c:showBubbleSize val="0"/>
            <c:showLeaderLines val="0"/>
          </c:dLbls>
          <c:cat>
            <c:strRef>
              <c:f>LIVELIHOOD!$V$20:$V$28</c:f>
              <c:strCache>
                <c:ptCount val="9"/>
                <c:pt idx="0">
                  <c:v>Farming</c:v>
                </c:pt>
                <c:pt idx="1">
                  <c:v>Fishing</c:v>
                </c:pt>
                <c:pt idx="2">
                  <c:v>Livestock</c:v>
                </c:pt>
                <c:pt idx="3">
                  <c:v>Manufacturing (food processing)</c:v>
                </c:pt>
                <c:pt idx="4">
                  <c:v>Mining</c:v>
                </c:pt>
                <c:pt idx="5">
                  <c:v>Trade (buying and selling)</c:v>
                </c:pt>
                <c:pt idx="6">
                  <c:v>Manufacturing (non-food)</c:v>
                </c:pt>
                <c:pt idx="7">
                  <c:v>Handicrafts</c:v>
                </c:pt>
                <c:pt idx="8">
                  <c:v>None</c:v>
                </c:pt>
              </c:strCache>
            </c:strRef>
          </c:cat>
          <c:val>
            <c:numRef>
              <c:f>LIVELIHOOD!$Y$20:$Y$28</c:f>
              <c:numCache>
                <c:formatCode>_(* #,##0_);_(* \(#,##0\);_(* "-"??_);_(@_)</c:formatCode>
                <c:ptCount val="9"/>
                <c:pt idx="0">
                  <c:v>110</c:v>
                </c:pt>
                <c:pt idx="1">
                  <c:v>1</c:v>
                </c:pt>
                <c:pt idx="2">
                  <c:v>8</c:v>
                </c:pt>
                <c:pt idx="3">
                  <c:v>0</c:v>
                </c:pt>
                <c:pt idx="4">
                  <c:v>7</c:v>
                </c:pt>
                <c:pt idx="5">
                  <c:v>6</c:v>
                </c:pt>
                <c:pt idx="6">
                  <c:v>4</c:v>
                </c:pt>
                <c:pt idx="7">
                  <c:v>4</c:v>
                </c:pt>
                <c:pt idx="8">
                  <c:v>58</c:v>
                </c:pt>
              </c:numCache>
            </c:numRef>
          </c:val>
        </c:ser>
        <c:dLbls>
          <c:showLegendKey val="0"/>
          <c:showVal val="0"/>
          <c:showCatName val="0"/>
          <c:showSerName val="0"/>
          <c:showPercent val="0"/>
          <c:showBubbleSize val="0"/>
        </c:dLbls>
        <c:gapWidth val="55"/>
        <c:axId val="354535680"/>
        <c:axId val="583246208"/>
      </c:barChart>
      <c:catAx>
        <c:axId val="354535680"/>
        <c:scaling>
          <c:orientation val="minMax"/>
        </c:scaling>
        <c:delete val="0"/>
        <c:axPos val="l"/>
        <c:majorTickMark val="out"/>
        <c:minorTickMark val="none"/>
        <c:tickLblPos val="nextTo"/>
        <c:crossAx val="583246208"/>
        <c:crosses val="autoZero"/>
        <c:auto val="1"/>
        <c:lblAlgn val="ctr"/>
        <c:lblOffset val="100"/>
        <c:noMultiLvlLbl val="0"/>
      </c:catAx>
      <c:valAx>
        <c:axId val="583246208"/>
        <c:scaling>
          <c:orientation val="minMax"/>
          <c:min val="0"/>
        </c:scaling>
        <c:delete val="1"/>
        <c:axPos val="b"/>
        <c:numFmt formatCode="#,##0" sourceLinked="0"/>
        <c:majorTickMark val="out"/>
        <c:minorTickMark val="none"/>
        <c:tickLblPos val="nextTo"/>
        <c:crossAx val="354535680"/>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8175940144584"/>
          <c:y val="0.16446568441092224"/>
          <c:w val="0.62404041724907533"/>
          <c:h val="0.75631745511215065"/>
        </c:manualLayout>
      </c:layout>
      <c:barChart>
        <c:barDir val="bar"/>
        <c:grouping val="clustered"/>
        <c:varyColors val="0"/>
        <c:ser>
          <c:idx val="1"/>
          <c:order val="0"/>
          <c:tx>
            <c:strRef>
              <c:f>LIVELIHOOD!$Y$32</c:f>
              <c:strCache>
                <c:ptCount val="1"/>
                <c:pt idx="0">
                  <c:v>Total</c:v>
                </c:pt>
              </c:strCache>
            </c:strRef>
          </c:tx>
          <c:spPr>
            <a:solidFill>
              <a:schemeClr val="bg1">
                <a:lumMod val="50000"/>
              </a:schemeClr>
            </a:solidFill>
          </c:spPr>
          <c:invertIfNegative val="0"/>
          <c:dLbls>
            <c:showLegendKey val="0"/>
            <c:showVal val="1"/>
            <c:showCatName val="0"/>
            <c:showSerName val="0"/>
            <c:showPercent val="0"/>
            <c:showBubbleSize val="0"/>
            <c:showLeaderLines val="0"/>
          </c:dLbls>
          <c:cat>
            <c:strRef>
              <c:f>LIVELIHOOD!$V$33:$V$41</c:f>
              <c:strCache>
                <c:ptCount val="9"/>
                <c:pt idx="0">
                  <c:v>Farming</c:v>
                </c:pt>
                <c:pt idx="1">
                  <c:v>Fishing</c:v>
                </c:pt>
                <c:pt idx="2">
                  <c:v>Livestock</c:v>
                </c:pt>
                <c:pt idx="3">
                  <c:v>Manufacturing (food processing)</c:v>
                </c:pt>
                <c:pt idx="4">
                  <c:v>Mining</c:v>
                </c:pt>
                <c:pt idx="5">
                  <c:v>Trade (buying and selling)</c:v>
                </c:pt>
                <c:pt idx="6">
                  <c:v>Manufacturing (non-food)</c:v>
                </c:pt>
                <c:pt idx="7">
                  <c:v>Handicrafts</c:v>
                </c:pt>
                <c:pt idx="8">
                  <c:v>None</c:v>
                </c:pt>
              </c:strCache>
            </c:strRef>
          </c:cat>
          <c:val>
            <c:numRef>
              <c:f>LIVELIHOOD!$Y$33:$Y$41</c:f>
              <c:numCache>
                <c:formatCode>_(* #,##0_);_(* \(#,##0\);_(* "-"??_);_(@_)</c:formatCode>
                <c:ptCount val="9"/>
                <c:pt idx="0">
                  <c:v>24</c:v>
                </c:pt>
                <c:pt idx="1">
                  <c:v>0</c:v>
                </c:pt>
                <c:pt idx="2">
                  <c:v>30</c:v>
                </c:pt>
                <c:pt idx="3">
                  <c:v>1</c:v>
                </c:pt>
                <c:pt idx="4">
                  <c:v>3</c:v>
                </c:pt>
                <c:pt idx="5">
                  <c:v>20</c:v>
                </c:pt>
                <c:pt idx="6">
                  <c:v>10</c:v>
                </c:pt>
                <c:pt idx="7">
                  <c:v>9</c:v>
                </c:pt>
                <c:pt idx="8">
                  <c:v>90</c:v>
                </c:pt>
              </c:numCache>
            </c:numRef>
          </c:val>
        </c:ser>
        <c:dLbls>
          <c:showLegendKey val="0"/>
          <c:showVal val="0"/>
          <c:showCatName val="0"/>
          <c:showSerName val="0"/>
          <c:showPercent val="0"/>
          <c:showBubbleSize val="0"/>
        </c:dLbls>
        <c:gapWidth val="55"/>
        <c:axId val="437019776"/>
        <c:axId val="437022080"/>
      </c:barChart>
      <c:catAx>
        <c:axId val="437019776"/>
        <c:scaling>
          <c:orientation val="minMax"/>
        </c:scaling>
        <c:delete val="0"/>
        <c:axPos val="l"/>
        <c:majorTickMark val="out"/>
        <c:minorTickMark val="none"/>
        <c:tickLblPos val="nextTo"/>
        <c:crossAx val="437022080"/>
        <c:crosses val="autoZero"/>
        <c:auto val="1"/>
        <c:lblAlgn val="ctr"/>
        <c:lblOffset val="100"/>
        <c:noMultiLvlLbl val="0"/>
      </c:catAx>
      <c:valAx>
        <c:axId val="437022080"/>
        <c:scaling>
          <c:orientation val="minMax"/>
          <c:min val="0"/>
        </c:scaling>
        <c:delete val="1"/>
        <c:axPos val="b"/>
        <c:numFmt formatCode="#,##0" sourceLinked="0"/>
        <c:majorTickMark val="out"/>
        <c:minorTickMark val="none"/>
        <c:tickLblPos val="nextTo"/>
        <c:crossAx val="437019776"/>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8175940144584"/>
          <c:y val="0.16446568441092224"/>
          <c:w val="0.62404041724907533"/>
          <c:h val="0.75631745511215065"/>
        </c:manualLayout>
      </c:layout>
      <c:barChart>
        <c:barDir val="bar"/>
        <c:grouping val="clustered"/>
        <c:varyColors val="0"/>
        <c:ser>
          <c:idx val="2"/>
          <c:order val="0"/>
          <c:tx>
            <c:strRef>
              <c:f>LIVELIHOOD!$Y$45</c:f>
              <c:strCache>
                <c:ptCount val="1"/>
                <c:pt idx="0">
                  <c:v>Total</c:v>
                </c:pt>
              </c:strCache>
            </c:strRef>
          </c:tx>
          <c:spPr>
            <a:solidFill>
              <a:schemeClr val="bg1">
                <a:lumMod val="50000"/>
              </a:schemeClr>
            </a:solidFill>
          </c:spPr>
          <c:invertIfNegative val="0"/>
          <c:dLbls>
            <c:showLegendKey val="0"/>
            <c:showVal val="1"/>
            <c:showCatName val="0"/>
            <c:showSerName val="0"/>
            <c:showPercent val="0"/>
            <c:showBubbleSize val="0"/>
            <c:showLeaderLines val="0"/>
          </c:dLbls>
          <c:cat>
            <c:strRef>
              <c:f>LIVELIHOOD!$V$46:$V$54</c:f>
              <c:strCache>
                <c:ptCount val="9"/>
                <c:pt idx="0">
                  <c:v>Farming</c:v>
                </c:pt>
                <c:pt idx="1">
                  <c:v>Fishing</c:v>
                </c:pt>
                <c:pt idx="2">
                  <c:v>Livestock</c:v>
                </c:pt>
                <c:pt idx="3">
                  <c:v>Manufacturing (food processing)</c:v>
                </c:pt>
                <c:pt idx="4">
                  <c:v>Mining</c:v>
                </c:pt>
                <c:pt idx="5">
                  <c:v>Trade (buying and selling)</c:v>
                </c:pt>
                <c:pt idx="6">
                  <c:v>Manufacturing (non-food)</c:v>
                </c:pt>
                <c:pt idx="7">
                  <c:v>Handicrafts</c:v>
                </c:pt>
                <c:pt idx="8">
                  <c:v>None</c:v>
                </c:pt>
              </c:strCache>
            </c:strRef>
          </c:cat>
          <c:val>
            <c:numRef>
              <c:f>LIVELIHOOD!$Y$46:$Y$54</c:f>
              <c:numCache>
                <c:formatCode>_(* #,##0_);_(* \(#,##0\);_(* "-"??_);_(@_)</c:formatCode>
                <c:ptCount val="9"/>
                <c:pt idx="0">
                  <c:v>105</c:v>
                </c:pt>
                <c:pt idx="1">
                  <c:v>0</c:v>
                </c:pt>
                <c:pt idx="2">
                  <c:v>75</c:v>
                </c:pt>
                <c:pt idx="3">
                  <c:v>1</c:v>
                </c:pt>
                <c:pt idx="4">
                  <c:v>1</c:v>
                </c:pt>
                <c:pt idx="5">
                  <c:v>24</c:v>
                </c:pt>
                <c:pt idx="6">
                  <c:v>2</c:v>
                </c:pt>
                <c:pt idx="7">
                  <c:v>1</c:v>
                </c:pt>
                <c:pt idx="8">
                  <c:v>7</c:v>
                </c:pt>
              </c:numCache>
            </c:numRef>
          </c:val>
        </c:ser>
        <c:dLbls>
          <c:showLegendKey val="0"/>
          <c:showVal val="0"/>
          <c:showCatName val="0"/>
          <c:showSerName val="0"/>
          <c:showPercent val="0"/>
          <c:showBubbleSize val="0"/>
        </c:dLbls>
        <c:gapWidth val="55"/>
        <c:axId val="438060928"/>
        <c:axId val="438062464"/>
      </c:barChart>
      <c:catAx>
        <c:axId val="438060928"/>
        <c:scaling>
          <c:orientation val="minMax"/>
        </c:scaling>
        <c:delete val="0"/>
        <c:axPos val="l"/>
        <c:majorTickMark val="out"/>
        <c:minorTickMark val="none"/>
        <c:tickLblPos val="nextTo"/>
        <c:crossAx val="438062464"/>
        <c:crosses val="autoZero"/>
        <c:auto val="1"/>
        <c:lblAlgn val="ctr"/>
        <c:lblOffset val="100"/>
        <c:noMultiLvlLbl val="0"/>
      </c:catAx>
      <c:valAx>
        <c:axId val="438062464"/>
        <c:scaling>
          <c:orientation val="minMax"/>
          <c:min val="0"/>
        </c:scaling>
        <c:delete val="1"/>
        <c:axPos val="b"/>
        <c:numFmt formatCode="#,##0" sourceLinked="0"/>
        <c:majorTickMark val="out"/>
        <c:minorTickMark val="none"/>
        <c:tickLblPos val="nextTo"/>
        <c:crossAx val="438060928"/>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EDUCATION!$R$6:$W$6</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EDUCATION!$R$7:$W$7</c:f>
              <c:numCache>
                <c:formatCode>General</c:formatCode>
                <c:ptCount val="6"/>
                <c:pt idx="0">
                  <c:v>14</c:v>
                </c:pt>
                <c:pt idx="1">
                  <c:v>8</c:v>
                </c:pt>
                <c:pt idx="2">
                  <c:v>15</c:v>
                </c:pt>
                <c:pt idx="3">
                  <c:v>8</c:v>
                </c:pt>
                <c:pt idx="4">
                  <c:v>15</c:v>
                </c:pt>
                <c:pt idx="5">
                  <c:v>1</c:v>
                </c:pt>
              </c:numCache>
            </c:numRef>
          </c:val>
        </c:ser>
        <c:dLbls>
          <c:showLegendKey val="0"/>
          <c:showVal val="0"/>
          <c:showCatName val="0"/>
          <c:showSerName val="0"/>
          <c:showPercent val="1"/>
          <c:showBubbleSize val="0"/>
          <c:showLeaderLines val="1"/>
        </c:dLbls>
        <c:firstSliceAng val="0"/>
        <c:holeSize val="50"/>
      </c:doughnutChart>
      <c:spPr>
        <a:noFill/>
      </c:spPr>
    </c:plotArea>
    <c:legend>
      <c:legendPos val="r"/>
      <c:layout>
        <c:manualLayout>
          <c:xMode val="edge"/>
          <c:yMode val="edge"/>
          <c:x val="0.66592753955808803"/>
          <c:y val="0.15760740347861077"/>
          <c:w val="0.33407250637284502"/>
          <c:h val="0.434500921713914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EDUCATION!$R$10:$W$10</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EDUCATION!$R$11:$W$11</c:f>
              <c:numCache>
                <c:formatCode>General</c:formatCode>
                <c:ptCount val="6"/>
                <c:pt idx="0">
                  <c:v>16</c:v>
                </c:pt>
                <c:pt idx="1">
                  <c:v>14</c:v>
                </c:pt>
                <c:pt idx="2">
                  <c:v>17</c:v>
                </c:pt>
                <c:pt idx="3">
                  <c:v>22</c:v>
                </c:pt>
                <c:pt idx="4">
                  <c:v>19</c:v>
                </c:pt>
                <c:pt idx="5">
                  <c:v>1</c:v>
                </c:pt>
              </c:numCache>
            </c:numRef>
          </c:val>
        </c:ser>
        <c:dLbls>
          <c:showLegendKey val="0"/>
          <c:showVal val="0"/>
          <c:showCatName val="0"/>
          <c:showSerName val="0"/>
          <c:showPercent val="1"/>
          <c:showBubbleSize val="0"/>
          <c:showLeaderLines val="1"/>
        </c:dLbls>
        <c:firstSliceAng val="0"/>
        <c:holeSize val="50"/>
      </c:doughnutChart>
      <c:spPr>
        <a:noFill/>
      </c:spPr>
    </c:plotArea>
    <c:legend>
      <c:legendPos val="r"/>
      <c:layout>
        <c:manualLayout>
          <c:xMode val="edge"/>
          <c:yMode val="edge"/>
          <c:x val="0.66592753955808803"/>
          <c:y val="0.15760740347861077"/>
          <c:w val="0.33407250637284502"/>
          <c:h val="0.434500921713914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EDUCATION!$R$14:$W$14</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EDUCATION!$R$15:$W$15</c:f>
              <c:numCache>
                <c:formatCode>General</c:formatCode>
                <c:ptCount val="6"/>
                <c:pt idx="0">
                  <c:v>12</c:v>
                </c:pt>
                <c:pt idx="1">
                  <c:v>16</c:v>
                </c:pt>
                <c:pt idx="2">
                  <c:v>12</c:v>
                </c:pt>
                <c:pt idx="3">
                  <c:v>25</c:v>
                </c:pt>
                <c:pt idx="4">
                  <c:v>21</c:v>
                </c:pt>
                <c:pt idx="5">
                  <c:v>1</c:v>
                </c:pt>
              </c:numCache>
            </c:numRef>
          </c:val>
        </c:ser>
        <c:dLbls>
          <c:showLegendKey val="0"/>
          <c:showVal val="0"/>
          <c:showCatName val="0"/>
          <c:showSerName val="0"/>
          <c:showPercent val="1"/>
          <c:showBubbleSize val="0"/>
          <c:showLeaderLines val="1"/>
        </c:dLbls>
        <c:firstSliceAng val="0"/>
        <c:holeSize val="50"/>
      </c:doughnutChart>
      <c:spPr>
        <a:noFill/>
      </c:spPr>
    </c:plotArea>
    <c:legend>
      <c:legendPos val="r"/>
      <c:layout>
        <c:manualLayout>
          <c:xMode val="edge"/>
          <c:yMode val="edge"/>
          <c:x val="0.66592753955808803"/>
          <c:y val="0.15760740347861077"/>
          <c:w val="0.33407250637284502"/>
          <c:h val="0.434500921713914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78E-2"/>
          <c:y val="0.10243102508829424"/>
          <c:w val="0.93923908463112094"/>
          <c:h val="0.72834081381844795"/>
        </c:manualLayout>
      </c:layout>
      <c:barChart>
        <c:barDir val="col"/>
        <c:grouping val="clustered"/>
        <c:varyColors val="0"/>
        <c:ser>
          <c:idx val="0"/>
          <c:order val="0"/>
          <c:tx>
            <c:strRef>
              <c:f>'Analysis Tables'!$D$7</c:f>
              <c:strCache>
                <c:ptCount val="1"/>
                <c:pt idx="0">
                  <c:v>Total Number of Households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numFmt formatCode="#,##0" sourceLinked="0"/>
            <c:spPr>
              <a:noFill/>
              <a:effectLst/>
            </c:spPr>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Tables'!$B$8:$B$10,'Analysis Tables'!$B$13:$B$14,'Analysis Tables'!$B$17,'Analysis Tables'!$B$20:$B$22,'Analysis Tables'!$B$25)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('Analysis Tables'!$D$8:$D$10,'Analysis Tables'!$D$13:$D$14,'Analysis Tables'!$D$17,'Analysis Tables'!$D$20:$D$22,'Analysis Tables'!$D$25)</c:f>
              <c:numCache>
                <c:formatCode>_(* #,##0_);_(* \(#,##0\);_(* "-"??_);_(@_)</c:formatCode>
                <c:ptCount val="10"/>
                <c:pt idx="0">
                  <c:v>4066</c:v>
                </c:pt>
                <c:pt idx="1">
                  <c:v>39</c:v>
                </c:pt>
                <c:pt idx="2">
                  <c:v>382</c:v>
                </c:pt>
                <c:pt idx="3">
                  <c:v>1715</c:v>
                </c:pt>
                <c:pt idx="4">
                  <c:v>1380</c:v>
                </c:pt>
                <c:pt idx="5">
                  <c:v>98</c:v>
                </c:pt>
                <c:pt idx="6">
                  <c:v>935</c:v>
                </c:pt>
                <c:pt idx="7">
                  <c:v>21</c:v>
                </c:pt>
                <c:pt idx="8">
                  <c:v>4512</c:v>
                </c:pt>
                <c:pt idx="9">
                  <c:v>796</c:v>
                </c:pt>
              </c:numCache>
            </c:numRef>
          </c:val>
        </c:ser>
        <c:dLbls>
          <c:showLegendKey val="0"/>
          <c:showVal val="0"/>
          <c:showCatName val="0"/>
          <c:showSerName val="0"/>
          <c:showPercent val="0"/>
          <c:showBubbleSize val="0"/>
        </c:dLbls>
        <c:gapWidth val="13"/>
        <c:axId val="148941440"/>
        <c:axId val="148955520"/>
      </c:barChart>
      <c:catAx>
        <c:axId val="148941440"/>
        <c:scaling>
          <c:orientation val="minMax"/>
        </c:scaling>
        <c:delete val="0"/>
        <c:axPos val="b"/>
        <c:majorTickMark val="out"/>
        <c:minorTickMark val="none"/>
        <c:tickLblPos val="nextTo"/>
        <c:crossAx val="148955520"/>
        <c:crosses val="autoZero"/>
        <c:auto val="1"/>
        <c:lblAlgn val="ctr"/>
        <c:lblOffset val="100"/>
        <c:noMultiLvlLbl val="0"/>
      </c:catAx>
      <c:valAx>
        <c:axId val="148955520"/>
        <c:scaling>
          <c:orientation val="minMax"/>
          <c:min val="0"/>
        </c:scaling>
        <c:delete val="1"/>
        <c:axPos val="l"/>
        <c:numFmt formatCode="#,##0" sourceLinked="0"/>
        <c:majorTickMark val="out"/>
        <c:minorTickMark val="none"/>
        <c:tickLblPos val="nextTo"/>
        <c:crossAx val="148941440"/>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44657830521896E-2"/>
          <c:y val="0.17832625834603594"/>
          <c:w val="0.57001811011316528"/>
          <c:h val="0.80165019269906723"/>
        </c:manualLayout>
      </c:layout>
      <c:doughnut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Pt>
            <c:idx val="3"/>
            <c:bubble3D val="0"/>
            <c:spPr>
              <a:solidFill>
                <a:schemeClr val="accent4">
                  <a:lumMod val="60000"/>
                  <a:lumOff val="4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dLbls>
          <c:cat>
            <c:strRef>
              <c:f>EDUCATION!$R$18:$W$18</c:f>
              <c:strCache>
                <c:ptCount val="6"/>
                <c:pt idx="0">
                  <c:v>less than 0.25 miles</c:v>
                </c:pt>
                <c:pt idx="1">
                  <c:v>Between 0.25 &amp; 0.5 miles</c:v>
                </c:pt>
                <c:pt idx="2">
                  <c:v>Between 0.5 &amp; 0.75 miles</c:v>
                </c:pt>
                <c:pt idx="3">
                  <c:v>Between 0.75 &amp; 1 mile</c:v>
                </c:pt>
                <c:pt idx="4">
                  <c:v>Between 1 &amp; 5 miles</c:v>
                </c:pt>
                <c:pt idx="5">
                  <c:v>Greater than  5 miles</c:v>
                </c:pt>
              </c:strCache>
            </c:strRef>
          </c:cat>
          <c:val>
            <c:numRef>
              <c:f>EDUCATION!$R$19:$W$19</c:f>
              <c:numCache>
                <c:formatCode>General</c:formatCode>
                <c:ptCount val="6"/>
                <c:pt idx="0">
                  <c:v>8</c:v>
                </c:pt>
                <c:pt idx="1">
                  <c:v>13</c:v>
                </c:pt>
                <c:pt idx="2">
                  <c:v>9</c:v>
                </c:pt>
                <c:pt idx="3">
                  <c:v>24</c:v>
                </c:pt>
                <c:pt idx="4">
                  <c:v>22</c:v>
                </c:pt>
                <c:pt idx="5">
                  <c:v>10</c:v>
                </c:pt>
              </c:numCache>
            </c:numRef>
          </c:val>
        </c:ser>
        <c:dLbls>
          <c:showLegendKey val="0"/>
          <c:showVal val="0"/>
          <c:showCatName val="0"/>
          <c:showSerName val="0"/>
          <c:showPercent val="1"/>
          <c:showBubbleSize val="0"/>
          <c:showLeaderLines val="1"/>
        </c:dLbls>
        <c:firstSliceAng val="0"/>
        <c:holeSize val="50"/>
      </c:doughnutChart>
      <c:spPr>
        <a:noFill/>
      </c:spPr>
    </c:plotArea>
    <c:legend>
      <c:legendPos val="r"/>
      <c:layout>
        <c:manualLayout>
          <c:xMode val="edge"/>
          <c:yMode val="edge"/>
          <c:x val="0.66592753955808803"/>
          <c:y val="0.15760740347861077"/>
          <c:w val="0.33407250637284502"/>
          <c:h val="0.43450092171391491"/>
        </c:manualLayout>
      </c:layout>
      <c:overlay val="0"/>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43321192042282"/>
          <c:y val="0.15722616784780469"/>
          <c:w val="0.60928292969941422"/>
          <c:h val="0.76355695277870206"/>
        </c:manualLayout>
      </c:layout>
      <c:barChart>
        <c:barDir val="bar"/>
        <c:grouping val="clustered"/>
        <c:varyColors val="0"/>
        <c:ser>
          <c:idx val="1"/>
          <c:order val="0"/>
          <c:tx>
            <c:strRef>
              <c:f>EDUCATION!$Q$23</c:f>
              <c:strCache>
                <c:ptCount val="1"/>
                <c:pt idx="0">
                  <c:v>Approximate proportion of FEMALE children attending school</c:v>
                </c:pt>
              </c:strCache>
            </c:strRef>
          </c:tx>
          <c:spPr>
            <a:solidFill>
              <a:schemeClr val="bg1">
                <a:lumMod val="75000"/>
              </a:schemeClr>
            </a:solidFill>
          </c:spPr>
          <c:invertIfNegative val="0"/>
          <c:dLbls>
            <c:showLegendKey val="0"/>
            <c:showVal val="1"/>
            <c:showCatName val="0"/>
            <c:showSerName val="0"/>
            <c:showPercent val="0"/>
            <c:showBubbleSize val="0"/>
            <c:showLeaderLines val="0"/>
          </c:dLbls>
          <c:cat>
            <c:strRef>
              <c:f>EDUCATION!$R$22:$W$22</c:f>
              <c:strCache>
                <c:ptCount val="6"/>
                <c:pt idx="0">
                  <c:v>0%</c:v>
                </c:pt>
                <c:pt idx="1">
                  <c:v>less than 25%</c:v>
                </c:pt>
                <c:pt idx="2">
                  <c:v>25-50%</c:v>
                </c:pt>
                <c:pt idx="3">
                  <c:v>51-75%</c:v>
                </c:pt>
                <c:pt idx="4">
                  <c:v>76-95%</c:v>
                </c:pt>
                <c:pt idx="5">
                  <c:v>96-100%</c:v>
                </c:pt>
              </c:strCache>
            </c:strRef>
          </c:cat>
          <c:val>
            <c:numRef>
              <c:f>EDUCATION!$R$23:$W$23</c:f>
              <c:numCache>
                <c:formatCode>0</c:formatCode>
                <c:ptCount val="6"/>
                <c:pt idx="0">
                  <c:v>7</c:v>
                </c:pt>
                <c:pt idx="1">
                  <c:v>10</c:v>
                </c:pt>
                <c:pt idx="2">
                  <c:v>8</c:v>
                </c:pt>
                <c:pt idx="3">
                  <c:v>19</c:v>
                </c:pt>
                <c:pt idx="4">
                  <c:v>22</c:v>
                </c:pt>
                <c:pt idx="5">
                  <c:v>58</c:v>
                </c:pt>
              </c:numCache>
            </c:numRef>
          </c:val>
        </c:ser>
        <c:dLbls>
          <c:showLegendKey val="0"/>
          <c:showVal val="0"/>
          <c:showCatName val="0"/>
          <c:showSerName val="0"/>
          <c:showPercent val="0"/>
          <c:showBubbleSize val="0"/>
        </c:dLbls>
        <c:gapWidth val="55"/>
        <c:axId val="642439808"/>
        <c:axId val="642540288"/>
      </c:barChart>
      <c:catAx>
        <c:axId val="642439808"/>
        <c:scaling>
          <c:orientation val="minMax"/>
        </c:scaling>
        <c:delete val="0"/>
        <c:axPos val="l"/>
        <c:title>
          <c:tx>
            <c:rich>
              <a:bodyPr rot="0" vert="horz"/>
              <a:lstStyle/>
              <a:p>
                <a:pPr>
                  <a:defRPr/>
                </a:pPr>
                <a:r>
                  <a:rPr lang="en-US"/>
                  <a:t>% </a:t>
                </a:r>
                <a:r>
                  <a:rPr lang="en-US" baseline="0"/>
                  <a:t>of femail children attending school</a:t>
                </a:r>
                <a:endParaRPr lang="en-US"/>
              </a:p>
            </c:rich>
          </c:tx>
          <c:layout>
            <c:manualLayout>
              <c:xMode val="edge"/>
              <c:yMode val="edge"/>
              <c:x val="6.3138359262732884E-3"/>
              <c:y val="0.17347462369950523"/>
            </c:manualLayout>
          </c:layout>
          <c:overlay val="0"/>
        </c:title>
        <c:majorTickMark val="out"/>
        <c:minorTickMark val="none"/>
        <c:tickLblPos val="nextTo"/>
        <c:crossAx val="642540288"/>
        <c:crosses val="autoZero"/>
        <c:auto val="1"/>
        <c:lblAlgn val="ctr"/>
        <c:lblOffset val="100"/>
        <c:noMultiLvlLbl val="0"/>
      </c:catAx>
      <c:valAx>
        <c:axId val="642540288"/>
        <c:scaling>
          <c:orientation val="minMax"/>
          <c:min val="0"/>
        </c:scaling>
        <c:delete val="1"/>
        <c:axPos val="b"/>
        <c:title>
          <c:tx>
            <c:rich>
              <a:bodyPr/>
              <a:lstStyle/>
              <a:p>
                <a:pPr>
                  <a:defRPr/>
                </a:pPr>
                <a:r>
                  <a:rPr lang="en-US"/>
                  <a:t>Number of camps</a:t>
                </a:r>
              </a:p>
            </c:rich>
          </c:tx>
          <c:layout/>
          <c:overlay val="0"/>
        </c:title>
        <c:numFmt formatCode="#,##0" sourceLinked="0"/>
        <c:majorTickMark val="out"/>
        <c:minorTickMark val="none"/>
        <c:tickLblPos val="nextTo"/>
        <c:crossAx val="642439808"/>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43321192042282"/>
          <c:y val="0.15722616784780469"/>
          <c:w val="0.60928292969941422"/>
          <c:h val="0.76355695277870206"/>
        </c:manualLayout>
      </c:layout>
      <c:barChart>
        <c:barDir val="bar"/>
        <c:grouping val="clustered"/>
        <c:varyColors val="0"/>
        <c:ser>
          <c:idx val="0"/>
          <c:order val="0"/>
          <c:tx>
            <c:strRef>
              <c:f>EDUCATION!$Q$24</c:f>
              <c:strCache>
                <c:ptCount val="1"/>
                <c:pt idx="0">
                  <c:v>Approximate proportion of MALE children attending school</c:v>
                </c:pt>
              </c:strCache>
            </c:strRef>
          </c:tx>
          <c:spPr>
            <a:solidFill>
              <a:schemeClr val="bg1">
                <a:lumMod val="75000"/>
              </a:schemeClr>
            </a:solidFill>
          </c:spPr>
          <c:invertIfNegative val="0"/>
          <c:cat>
            <c:strRef>
              <c:f>EDUCATION!$R$22:$W$22</c:f>
              <c:strCache>
                <c:ptCount val="6"/>
                <c:pt idx="0">
                  <c:v>0%</c:v>
                </c:pt>
                <c:pt idx="1">
                  <c:v>less than 25%</c:v>
                </c:pt>
                <c:pt idx="2">
                  <c:v>25-50%</c:v>
                </c:pt>
                <c:pt idx="3">
                  <c:v>51-75%</c:v>
                </c:pt>
                <c:pt idx="4">
                  <c:v>76-95%</c:v>
                </c:pt>
                <c:pt idx="5">
                  <c:v>96-100%</c:v>
                </c:pt>
              </c:strCache>
            </c:strRef>
          </c:cat>
          <c:val>
            <c:numRef>
              <c:f>EDUCATION!$R$24:$W$24</c:f>
              <c:numCache>
                <c:formatCode>0</c:formatCode>
                <c:ptCount val="6"/>
                <c:pt idx="0">
                  <c:v>3</c:v>
                </c:pt>
                <c:pt idx="1">
                  <c:v>14</c:v>
                </c:pt>
                <c:pt idx="2">
                  <c:v>14</c:v>
                </c:pt>
                <c:pt idx="3">
                  <c:v>10</c:v>
                </c:pt>
                <c:pt idx="4">
                  <c:v>26</c:v>
                </c:pt>
                <c:pt idx="5">
                  <c:v>57</c:v>
                </c:pt>
              </c:numCache>
            </c:numRef>
          </c:val>
        </c:ser>
        <c:dLbls>
          <c:showLegendKey val="0"/>
          <c:showVal val="0"/>
          <c:showCatName val="0"/>
          <c:showSerName val="0"/>
          <c:showPercent val="0"/>
          <c:showBubbleSize val="0"/>
        </c:dLbls>
        <c:gapWidth val="55"/>
        <c:axId val="513515904"/>
        <c:axId val="513517824"/>
      </c:barChart>
      <c:catAx>
        <c:axId val="513515904"/>
        <c:scaling>
          <c:orientation val="minMax"/>
        </c:scaling>
        <c:delete val="0"/>
        <c:axPos val="l"/>
        <c:title>
          <c:tx>
            <c:rich>
              <a:bodyPr rot="0" vert="horz"/>
              <a:lstStyle/>
              <a:p>
                <a:pPr>
                  <a:defRPr/>
                </a:pPr>
                <a:r>
                  <a:rPr lang="en-US"/>
                  <a:t>% </a:t>
                </a:r>
                <a:r>
                  <a:rPr lang="en-US" baseline="0"/>
                  <a:t>of male children attending school</a:t>
                </a:r>
                <a:endParaRPr lang="en-US"/>
              </a:p>
            </c:rich>
          </c:tx>
          <c:layout>
            <c:manualLayout>
              <c:xMode val="edge"/>
              <c:yMode val="edge"/>
              <c:x val="6.3138359262732884E-3"/>
              <c:y val="0.17347462369950523"/>
            </c:manualLayout>
          </c:layout>
          <c:overlay val="0"/>
        </c:title>
        <c:majorTickMark val="out"/>
        <c:minorTickMark val="none"/>
        <c:tickLblPos val="nextTo"/>
        <c:crossAx val="513517824"/>
        <c:crosses val="autoZero"/>
        <c:auto val="1"/>
        <c:lblAlgn val="ctr"/>
        <c:lblOffset val="100"/>
        <c:noMultiLvlLbl val="0"/>
      </c:catAx>
      <c:valAx>
        <c:axId val="513517824"/>
        <c:scaling>
          <c:orientation val="minMax"/>
          <c:min val="0"/>
        </c:scaling>
        <c:delete val="1"/>
        <c:axPos val="b"/>
        <c:title>
          <c:tx>
            <c:rich>
              <a:bodyPr/>
              <a:lstStyle/>
              <a:p>
                <a:pPr>
                  <a:defRPr/>
                </a:pPr>
                <a:r>
                  <a:rPr lang="en-US"/>
                  <a:t>Number of camps</a:t>
                </a:r>
              </a:p>
            </c:rich>
          </c:tx>
          <c:layout/>
          <c:overlay val="0"/>
        </c:title>
        <c:numFmt formatCode="#,##0" sourceLinked="0"/>
        <c:majorTickMark val="out"/>
        <c:minorTickMark val="none"/>
        <c:tickLblPos val="nextTo"/>
        <c:crossAx val="513515904"/>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PROTECTION!$W$7</c:f>
              <c:strCache>
                <c:ptCount val="1"/>
                <c:pt idx="0">
                  <c:v>Physically Disabled - Males</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(PROTECTION!$W$8:$W$10,PROTECTION!$W$13:$W$14,PROTECTION!$W$17,PROTECTION!$W$20:$W$22,PROTECTION!$W$25)</c:f>
              <c:numCache>
                <c:formatCode>_(* #,##0_);_(* \(#,##0\);_(* "-"??_);_(@_)</c:formatCode>
                <c:ptCount val="10"/>
                <c:pt idx="0">
                  <c:v>76</c:v>
                </c:pt>
                <c:pt idx="1">
                  <c:v>2</c:v>
                </c:pt>
                <c:pt idx="2">
                  <c:v>8</c:v>
                </c:pt>
                <c:pt idx="3">
                  <c:v>44</c:v>
                </c:pt>
                <c:pt idx="4">
                  <c:v>26</c:v>
                </c:pt>
                <c:pt idx="5">
                  <c:v>2</c:v>
                </c:pt>
                <c:pt idx="6">
                  <c:v>9</c:v>
                </c:pt>
                <c:pt idx="7">
                  <c:v>1</c:v>
                </c:pt>
                <c:pt idx="8">
                  <c:v>109</c:v>
                </c:pt>
                <c:pt idx="9">
                  <c:v>13</c:v>
                </c:pt>
              </c:numCache>
            </c:numRef>
          </c:val>
        </c:ser>
        <c:ser>
          <c:idx val="8"/>
          <c:order val="1"/>
          <c:tx>
            <c:strRef>
              <c:f>PROTECTION!$AE$7</c:f>
              <c:strCache>
                <c:ptCount val="1"/>
                <c:pt idx="0">
                  <c:v>Physically Disabled - Females</c:v>
                </c:pt>
              </c:strCache>
            </c:strRef>
          </c:tx>
          <c:spPr>
            <a:solidFill>
              <a:schemeClr val="bg1">
                <a:lumMod val="50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(PROTECTION!$AE$8:$AE$10,PROTECTION!$AE$13:$AE$14,PROTECTION!$AE$17,PROTECTION!$AE$20:$AE$22,PROTECTION!$AE$25)</c:f>
              <c:numCache>
                <c:formatCode>_(* #,##0_);_(* \(#,##0\);_(* "-"??_);_(@_)</c:formatCode>
                <c:ptCount val="10"/>
                <c:pt idx="0">
                  <c:v>36</c:v>
                </c:pt>
                <c:pt idx="1">
                  <c:v>0</c:v>
                </c:pt>
                <c:pt idx="2">
                  <c:v>3</c:v>
                </c:pt>
                <c:pt idx="3">
                  <c:v>39</c:v>
                </c:pt>
                <c:pt idx="4">
                  <c:v>15</c:v>
                </c:pt>
                <c:pt idx="5">
                  <c:v>3</c:v>
                </c:pt>
                <c:pt idx="6">
                  <c:v>10</c:v>
                </c:pt>
                <c:pt idx="7">
                  <c:v>1</c:v>
                </c:pt>
                <c:pt idx="8">
                  <c:v>68</c:v>
                </c:pt>
                <c:pt idx="9">
                  <c:v>12</c:v>
                </c:pt>
              </c:numCache>
            </c:numRef>
          </c:val>
        </c:ser>
        <c:dLbls>
          <c:showLegendKey val="0"/>
          <c:showVal val="0"/>
          <c:showCatName val="0"/>
          <c:showSerName val="0"/>
          <c:showPercent val="0"/>
          <c:showBubbleSize val="0"/>
        </c:dLbls>
        <c:gapWidth val="13"/>
        <c:axId val="528034816"/>
        <c:axId val="528048896"/>
      </c:barChart>
      <c:catAx>
        <c:axId val="528034816"/>
        <c:scaling>
          <c:orientation val="minMax"/>
        </c:scaling>
        <c:delete val="0"/>
        <c:axPos val="b"/>
        <c:majorTickMark val="out"/>
        <c:minorTickMark val="none"/>
        <c:tickLblPos val="nextTo"/>
        <c:txPr>
          <a:bodyPr rot="0" vert="horz" anchor="ctr" anchorCtr="0"/>
          <a:lstStyle/>
          <a:p>
            <a:pPr>
              <a:defRPr/>
            </a:pPr>
            <a:endParaRPr lang="en-US"/>
          </a:p>
        </c:txPr>
        <c:crossAx val="528048896"/>
        <c:crosses val="autoZero"/>
        <c:auto val="1"/>
        <c:lblAlgn val="ctr"/>
        <c:lblOffset val="100"/>
        <c:tickMarkSkip val="1"/>
        <c:noMultiLvlLbl val="0"/>
      </c:catAx>
      <c:valAx>
        <c:axId val="528048896"/>
        <c:scaling>
          <c:orientation val="minMax"/>
        </c:scaling>
        <c:delete val="0"/>
        <c:axPos val="l"/>
        <c:numFmt formatCode="#,##0" sourceLinked="0"/>
        <c:majorTickMark val="out"/>
        <c:minorTickMark val="none"/>
        <c:tickLblPos val="nextTo"/>
        <c:crossAx val="528034816"/>
        <c:crosses val="autoZero"/>
        <c:crossBetween val="between"/>
      </c:valAx>
      <c:spPr>
        <a:noFill/>
        <a:ln>
          <a:noFill/>
        </a:ln>
      </c:spPr>
    </c:plotArea>
    <c:legend>
      <c:legendPos val="t"/>
      <c:layout>
        <c:manualLayout>
          <c:xMode val="edge"/>
          <c:yMode val="edge"/>
          <c:x val="0.66061612300558781"/>
          <c:y val="0.16357368044547577"/>
          <c:w val="0.33938387699441214"/>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PROTECTION!$X$7</c:f>
              <c:strCache>
                <c:ptCount val="1"/>
                <c:pt idx="0">
                  <c:v>Mentally Disabled - Males</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(PROTECTION!$X$8:$X$10,PROTECTION!$X$13:$X$14,PROTECTION!$X$17,PROTECTION!$X$20:$X$22,PROTECTION!$X$25)</c:f>
              <c:numCache>
                <c:formatCode>_(* #,##0_);_(* \(#,##0\);_(* "-"??_);_(@_)</c:formatCode>
                <c:ptCount val="10"/>
                <c:pt idx="0">
                  <c:v>2</c:v>
                </c:pt>
                <c:pt idx="1">
                  <c:v>0</c:v>
                </c:pt>
                <c:pt idx="2">
                  <c:v>1</c:v>
                </c:pt>
                <c:pt idx="3">
                  <c:v>92</c:v>
                </c:pt>
                <c:pt idx="4">
                  <c:v>11</c:v>
                </c:pt>
                <c:pt idx="5">
                  <c:v>0</c:v>
                </c:pt>
                <c:pt idx="6">
                  <c:v>4</c:v>
                </c:pt>
                <c:pt idx="7">
                  <c:v>0</c:v>
                </c:pt>
                <c:pt idx="8">
                  <c:v>15</c:v>
                </c:pt>
                <c:pt idx="9">
                  <c:v>5</c:v>
                </c:pt>
              </c:numCache>
            </c:numRef>
          </c:val>
        </c:ser>
        <c:ser>
          <c:idx val="8"/>
          <c:order val="1"/>
          <c:tx>
            <c:strRef>
              <c:f>PROTECTION!$AF$7</c:f>
              <c:strCache>
                <c:ptCount val="1"/>
                <c:pt idx="0">
                  <c:v>Mentally Disabled - Females</c:v>
                </c:pt>
              </c:strCache>
            </c:strRef>
          </c:tx>
          <c:spPr>
            <a:solidFill>
              <a:schemeClr val="bg1">
                <a:lumMod val="50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(PROTECTION!$AF$8:$AF$10,PROTECTION!$AF$13:$AF$14,PROTECTION!$AF$17,PROTECTION!$AF$20:$AF$22,PROTECTION!$AF$25)</c:f>
              <c:numCache>
                <c:formatCode>_(* #,##0_);_(* \(#,##0\);_(* "-"??_);_(@_)</c:formatCode>
                <c:ptCount val="10"/>
                <c:pt idx="0">
                  <c:v>3</c:v>
                </c:pt>
                <c:pt idx="1">
                  <c:v>0</c:v>
                </c:pt>
                <c:pt idx="2">
                  <c:v>2</c:v>
                </c:pt>
                <c:pt idx="3">
                  <c:v>55</c:v>
                </c:pt>
                <c:pt idx="4">
                  <c:v>5</c:v>
                </c:pt>
                <c:pt idx="5">
                  <c:v>0</c:v>
                </c:pt>
                <c:pt idx="6">
                  <c:v>3</c:v>
                </c:pt>
                <c:pt idx="7">
                  <c:v>0</c:v>
                </c:pt>
                <c:pt idx="8">
                  <c:v>9</c:v>
                </c:pt>
                <c:pt idx="9">
                  <c:v>4</c:v>
                </c:pt>
              </c:numCache>
            </c:numRef>
          </c:val>
        </c:ser>
        <c:dLbls>
          <c:showLegendKey val="0"/>
          <c:showVal val="0"/>
          <c:showCatName val="0"/>
          <c:showSerName val="0"/>
          <c:showPercent val="0"/>
          <c:showBubbleSize val="0"/>
        </c:dLbls>
        <c:gapWidth val="13"/>
        <c:axId val="528979456"/>
        <c:axId val="529011840"/>
      </c:barChart>
      <c:catAx>
        <c:axId val="528979456"/>
        <c:scaling>
          <c:orientation val="minMax"/>
        </c:scaling>
        <c:delete val="0"/>
        <c:axPos val="b"/>
        <c:majorTickMark val="out"/>
        <c:minorTickMark val="none"/>
        <c:tickLblPos val="nextTo"/>
        <c:txPr>
          <a:bodyPr rot="0" vert="horz" anchor="ctr" anchorCtr="0"/>
          <a:lstStyle/>
          <a:p>
            <a:pPr>
              <a:defRPr/>
            </a:pPr>
            <a:endParaRPr lang="en-US"/>
          </a:p>
        </c:txPr>
        <c:crossAx val="529011840"/>
        <c:crosses val="autoZero"/>
        <c:auto val="1"/>
        <c:lblAlgn val="ctr"/>
        <c:lblOffset val="100"/>
        <c:tickMarkSkip val="1"/>
        <c:noMultiLvlLbl val="0"/>
      </c:catAx>
      <c:valAx>
        <c:axId val="529011840"/>
        <c:scaling>
          <c:orientation val="minMax"/>
        </c:scaling>
        <c:delete val="0"/>
        <c:axPos val="l"/>
        <c:numFmt formatCode="#,##0" sourceLinked="0"/>
        <c:majorTickMark val="out"/>
        <c:minorTickMark val="none"/>
        <c:tickLblPos val="nextTo"/>
        <c:crossAx val="528979456"/>
        <c:crosses val="autoZero"/>
        <c:crossBetween val="between"/>
      </c:valAx>
      <c:spPr>
        <a:noFill/>
        <a:ln>
          <a:noFill/>
        </a:ln>
      </c:spPr>
    </c:plotArea>
    <c:legend>
      <c:legendPos val="t"/>
      <c:layout>
        <c:manualLayout>
          <c:xMode val="edge"/>
          <c:yMode val="edge"/>
          <c:x val="0.51270655006933408"/>
          <c:y val="0.17093298943533528"/>
          <c:w val="0.48729344993066598"/>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PROTECTION!$Y$7</c:f>
              <c:strCache>
                <c:ptCount val="1"/>
                <c:pt idx="0">
                  <c:v>Chronically ill - Males</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(PROTECTION!$Y$8,PROTECTION!$Y$10,PROTECTION!$Y$13:$Y$14,PROTECTION!$Y$17,PROTECTION!$Y$20:$Y$22,PROTECTION!$Y$25)</c:f>
              <c:numCache>
                <c:formatCode>_(* #,##0_);_(* \(#,##0\);_(* "-"??_);_(@_)</c:formatCode>
                <c:ptCount val="9"/>
                <c:pt idx="0">
                  <c:v>42</c:v>
                </c:pt>
                <c:pt idx="1">
                  <c:v>6</c:v>
                </c:pt>
                <c:pt idx="2">
                  <c:v>27</c:v>
                </c:pt>
                <c:pt idx="3">
                  <c:v>24</c:v>
                </c:pt>
                <c:pt idx="4">
                  <c:v>1</c:v>
                </c:pt>
                <c:pt idx="5">
                  <c:v>5</c:v>
                </c:pt>
                <c:pt idx="6">
                  <c:v>0</c:v>
                </c:pt>
                <c:pt idx="7">
                  <c:v>127</c:v>
                </c:pt>
                <c:pt idx="8">
                  <c:v>19</c:v>
                </c:pt>
              </c:numCache>
            </c:numRef>
          </c:val>
        </c:ser>
        <c:ser>
          <c:idx val="8"/>
          <c:order val="1"/>
          <c:tx>
            <c:strRef>
              <c:f>PROTECTION!$AG$7</c:f>
              <c:strCache>
                <c:ptCount val="1"/>
                <c:pt idx="0">
                  <c:v>Chronically ill - Females</c:v>
                </c:pt>
              </c:strCache>
            </c:strRef>
          </c:tx>
          <c:spPr>
            <a:solidFill>
              <a:schemeClr val="bg1">
                <a:lumMod val="50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(PROTECTION!$AG$8:$AG$10,PROTECTION!$AG$13:$AG$14,PROTECTION!$AG$17,PROTECTION!$AG$20:$AG$22,PROTECTION!$AG$25)</c:f>
              <c:numCache>
                <c:formatCode>_(* #,##0_);_(* \(#,##0\);_(* "-"??_);_(@_)</c:formatCode>
                <c:ptCount val="10"/>
                <c:pt idx="0">
                  <c:v>53</c:v>
                </c:pt>
                <c:pt idx="1">
                  <c:v>1</c:v>
                </c:pt>
                <c:pt idx="2">
                  <c:v>11</c:v>
                </c:pt>
                <c:pt idx="3">
                  <c:v>28</c:v>
                </c:pt>
                <c:pt idx="4">
                  <c:v>23</c:v>
                </c:pt>
                <c:pt idx="5">
                  <c:v>1</c:v>
                </c:pt>
                <c:pt idx="6">
                  <c:v>9</c:v>
                </c:pt>
                <c:pt idx="7">
                  <c:v>1</c:v>
                </c:pt>
                <c:pt idx="8">
                  <c:v>139</c:v>
                </c:pt>
                <c:pt idx="9">
                  <c:v>12</c:v>
                </c:pt>
              </c:numCache>
            </c:numRef>
          </c:val>
        </c:ser>
        <c:dLbls>
          <c:showLegendKey val="0"/>
          <c:showVal val="0"/>
          <c:showCatName val="0"/>
          <c:showSerName val="0"/>
          <c:showPercent val="0"/>
          <c:showBubbleSize val="0"/>
        </c:dLbls>
        <c:gapWidth val="13"/>
        <c:axId val="529599104"/>
        <c:axId val="529645952"/>
      </c:barChart>
      <c:catAx>
        <c:axId val="529599104"/>
        <c:scaling>
          <c:orientation val="minMax"/>
        </c:scaling>
        <c:delete val="0"/>
        <c:axPos val="b"/>
        <c:majorTickMark val="out"/>
        <c:minorTickMark val="none"/>
        <c:tickLblPos val="nextTo"/>
        <c:txPr>
          <a:bodyPr rot="0" vert="horz" anchor="ctr" anchorCtr="0"/>
          <a:lstStyle/>
          <a:p>
            <a:pPr>
              <a:defRPr/>
            </a:pPr>
            <a:endParaRPr lang="en-US"/>
          </a:p>
        </c:txPr>
        <c:crossAx val="529645952"/>
        <c:crosses val="autoZero"/>
        <c:auto val="1"/>
        <c:lblAlgn val="ctr"/>
        <c:lblOffset val="100"/>
        <c:tickMarkSkip val="1"/>
        <c:noMultiLvlLbl val="0"/>
      </c:catAx>
      <c:valAx>
        <c:axId val="529645952"/>
        <c:scaling>
          <c:orientation val="minMax"/>
        </c:scaling>
        <c:delete val="0"/>
        <c:axPos val="l"/>
        <c:numFmt formatCode="#,##0" sourceLinked="0"/>
        <c:majorTickMark val="out"/>
        <c:minorTickMark val="none"/>
        <c:tickLblPos val="nextTo"/>
        <c:crossAx val="529599104"/>
        <c:crosses val="autoZero"/>
        <c:crossBetween val="between"/>
      </c:valAx>
      <c:spPr>
        <a:noFill/>
        <a:ln>
          <a:noFill/>
        </a:ln>
      </c:spPr>
    </c:plotArea>
    <c:legend>
      <c:legendPos val="t"/>
      <c:layout>
        <c:manualLayout>
          <c:xMode val="edge"/>
          <c:yMode val="edge"/>
          <c:x val="0.53575739260485411"/>
          <c:y val="0.16725333494040553"/>
          <c:w val="0.46424260739514589"/>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PROTECTION!$Z$7</c:f>
              <c:strCache>
                <c:ptCount val="1"/>
                <c:pt idx="0">
                  <c:v>Unaccompanied children (&lt;18) - Males</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(PROTECTION!$Z$8:$Z$10,PROTECTION!$Z$13:$Z$14,PROTECTION!$Z$17,PROTECTION!$Z$20:$Z$22,PROTECTION!$Z$25)</c:f>
              <c:numCache>
                <c:formatCode>_(* #,##0_);_(* \(#,##0\);_(* "-"??_);_(@_)</c:formatCode>
                <c:ptCount val="10"/>
                <c:pt idx="0">
                  <c:v>20</c:v>
                </c:pt>
                <c:pt idx="1">
                  <c:v>3</c:v>
                </c:pt>
                <c:pt idx="2">
                  <c:v>0</c:v>
                </c:pt>
                <c:pt idx="3">
                  <c:v>4</c:v>
                </c:pt>
                <c:pt idx="4">
                  <c:v>50</c:v>
                </c:pt>
                <c:pt idx="5">
                  <c:v>49</c:v>
                </c:pt>
                <c:pt idx="6">
                  <c:v>23</c:v>
                </c:pt>
                <c:pt idx="7">
                  <c:v>2</c:v>
                </c:pt>
                <c:pt idx="8">
                  <c:v>46</c:v>
                </c:pt>
                <c:pt idx="9">
                  <c:v>6</c:v>
                </c:pt>
              </c:numCache>
            </c:numRef>
          </c:val>
        </c:ser>
        <c:ser>
          <c:idx val="8"/>
          <c:order val="1"/>
          <c:tx>
            <c:strRef>
              <c:f>PROTECTION!$AH$7</c:f>
              <c:strCache>
                <c:ptCount val="1"/>
                <c:pt idx="0">
                  <c:v>Unaccompanied children (&lt;18) - Females</c:v>
                </c:pt>
              </c:strCache>
            </c:strRef>
          </c:tx>
          <c:spPr>
            <a:solidFill>
              <a:schemeClr val="bg1">
                <a:lumMod val="50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(PROTECTION!$AH$8:$AH$10,PROTECTION!$AH$13:$AH$14,PROTECTION!$AH$17,PROTECTION!$AH$20:$AH$22,PROTECTION!$AH$25)</c:f>
              <c:numCache>
                <c:formatCode>_(* #,##0_);_(* \(#,##0\);_(* "-"??_);_(@_)</c:formatCode>
                <c:ptCount val="10"/>
                <c:pt idx="0">
                  <c:v>19</c:v>
                </c:pt>
                <c:pt idx="1">
                  <c:v>0</c:v>
                </c:pt>
                <c:pt idx="2">
                  <c:v>0</c:v>
                </c:pt>
                <c:pt idx="3">
                  <c:v>9</c:v>
                </c:pt>
                <c:pt idx="4">
                  <c:v>49</c:v>
                </c:pt>
                <c:pt idx="5">
                  <c:v>61</c:v>
                </c:pt>
                <c:pt idx="6">
                  <c:v>21</c:v>
                </c:pt>
                <c:pt idx="7">
                  <c:v>1</c:v>
                </c:pt>
                <c:pt idx="8">
                  <c:v>59</c:v>
                </c:pt>
                <c:pt idx="9">
                  <c:v>2</c:v>
                </c:pt>
              </c:numCache>
            </c:numRef>
          </c:val>
        </c:ser>
        <c:dLbls>
          <c:showLegendKey val="0"/>
          <c:showVal val="0"/>
          <c:showCatName val="0"/>
          <c:showSerName val="0"/>
          <c:showPercent val="0"/>
          <c:showBubbleSize val="0"/>
        </c:dLbls>
        <c:gapWidth val="13"/>
        <c:axId val="167303424"/>
        <c:axId val="167305216"/>
      </c:barChart>
      <c:catAx>
        <c:axId val="167303424"/>
        <c:scaling>
          <c:orientation val="minMax"/>
        </c:scaling>
        <c:delete val="0"/>
        <c:axPos val="b"/>
        <c:majorTickMark val="out"/>
        <c:minorTickMark val="none"/>
        <c:tickLblPos val="nextTo"/>
        <c:txPr>
          <a:bodyPr rot="0" vert="horz" anchor="ctr" anchorCtr="0"/>
          <a:lstStyle/>
          <a:p>
            <a:pPr>
              <a:defRPr/>
            </a:pPr>
            <a:endParaRPr lang="en-US"/>
          </a:p>
        </c:txPr>
        <c:crossAx val="167305216"/>
        <c:crosses val="autoZero"/>
        <c:auto val="1"/>
        <c:lblAlgn val="ctr"/>
        <c:lblOffset val="100"/>
        <c:tickMarkSkip val="1"/>
        <c:noMultiLvlLbl val="0"/>
      </c:catAx>
      <c:valAx>
        <c:axId val="167305216"/>
        <c:scaling>
          <c:orientation val="minMax"/>
        </c:scaling>
        <c:delete val="0"/>
        <c:axPos val="l"/>
        <c:numFmt formatCode="#,##0" sourceLinked="0"/>
        <c:majorTickMark val="out"/>
        <c:minorTickMark val="none"/>
        <c:tickLblPos val="nextTo"/>
        <c:crossAx val="167303424"/>
        <c:crosses val="autoZero"/>
        <c:crossBetween val="between"/>
      </c:valAx>
      <c:spPr>
        <a:noFill/>
        <a:ln>
          <a:noFill/>
        </a:ln>
      </c:spPr>
    </c:plotArea>
    <c:legend>
      <c:legendPos val="t"/>
      <c:layout>
        <c:manualLayout>
          <c:xMode val="edge"/>
          <c:yMode val="edge"/>
          <c:x val="0.30332806370502663"/>
          <c:y val="0.17093298943533528"/>
          <c:w val="0.69667193629497337"/>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PROTECTION!$AA$7</c:f>
              <c:strCache>
                <c:ptCount val="1"/>
                <c:pt idx="0">
                  <c:v>Separated children (&lt;18) - Males</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(PROTECTION!$AA$8:$AA$10,PROTECTION!$AA$13:$AA$14,PROTECTION!$AA$17,PROTECTION!$AA$20:$AA$22,PROTECTION!$AA$25)</c:f>
              <c:numCache>
                <c:formatCode>_(* #,##0_);_(* \(#,##0\);_(* "-"??_);_(@_)</c:formatCode>
                <c:ptCount val="10"/>
                <c:pt idx="0">
                  <c:v>516</c:v>
                </c:pt>
                <c:pt idx="1">
                  <c:v>1</c:v>
                </c:pt>
                <c:pt idx="2">
                  <c:v>2</c:v>
                </c:pt>
                <c:pt idx="3">
                  <c:v>76</c:v>
                </c:pt>
                <c:pt idx="4">
                  <c:v>9</c:v>
                </c:pt>
                <c:pt idx="5">
                  <c:v>1</c:v>
                </c:pt>
                <c:pt idx="6">
                  <c:v>30</c:v>
                </c:pt>
                <c:pt idx="7">
                  <c:v>0</c:v>
                </c:pt>
                <c:pt idx="8">
                  <c:v>39</c:v>
                </c:pt>
                <c:pt idx="9">
                  <c:v>7</c:v>
                </c:pt>
              </c:numCache>
            </c:numRef>
          </c:val>
        </c:ser>
        <c:ser>
          <c:idx val="8"/>
          <c:order val="1"/>
          <c:tx>
            <c:strRef>
              <c:f>PROTECTION!$AI$7</c:f>
              <c:strCache>
                <c:ptCount val="1"/>
                <c:pt idx="0">
                  <c:v>Separated children (&lt;18) - Females</c:v>
                </c:pt>
              </c:strCache>
            </c:strRef>
          </c:tx>
          <c:spPr>
            <a:solidFill>
              <a:schemeClr val="bg1">
                <a:lumMod val="50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(PROTECTION!$AI$8:$AI$10,PROTECTION!$AI$13:$AI$14,PROTECTION!$AI$17,PROTECTION!$AI$20:$AI$22,PROTECTION!$AI$25)</c:f>
              <c:numCache>
                <c:formatCode>_(* #,##0_);_(* \(#,##0\);_(* "-"??_);_(@_)</c:formatCode>
                <c:ptCount val="10"/>
                <c:pt idx="0">
                  <c:v>590</c:v>
                </c:pt>
                <c:pt idx="1">
                  <c:v>0</c:v>
                </c:pt>
                <c:pt idx="2">
                  <c:v>3</c:v>
                </c:pt>
                <c:pt idx="3">
                  <c:v>90</c:v>
                </c:pt>
                <c:pt idx="4">
                  <c:v>10</c:v>
                </c:pt>
                <c:pt idx="5">
                  <c:v>0</c:v>
                </c:pt>
                <c:pt idx="6">
                  <c:v>27</c:v>
                </c:pt>
                <c:pt idx="7">
                  <c:v>1</c:v>
                </c:pt>
                <c:pt idx="8">
                  <c:v>30</c:v>
                </c:pt>
                <c:pt idx="9">
                  <c:v>2</c:v>
                </c:pt>
              </c:numCache>
            </c:numRef>
          </c:val>
        </c:ser>
        <c:dLbls>
          <c:showLegendKey val="0"/>
          <c:showVal val="0"/>
          <c:showCatName val="0"/>
          <c:showSerName val="0"/>
          <c:showPercent val="0"/>
          <c:showBubbleSize val="0"/>
        </c:dLbls>
        <c:gapWidth val="13"/>
        <c:axId val="587780096"/>
        <c:axId val="587781632"/>
      </c:barChart>
      <c:catAx>
        <c:axId val="587780096"/>
        <c:scaling>
          <c:orientation val="minMax"/>
        </c:scaling>
        <c:delete val="0"/>
        <c:axPos val="b"/>
        <c:majorTickMark val="out"/>
        <c:minorTickMark val="none"/>
        <c:tickLblPos val="nextTo"/>
        <c:txPr>
          <a:bodyPr rot="0" vert="horz" anchor="ctr" anchorCtr="0"/>
          <a:lstStyle/>
          <a:p>
            <a:pPr>
              <a:defRPr/>
            </a:pPr>
            <a:endParaRPr lang="en-US"/>
          </a:p>
        </c:txPr>
        <c:crossAx val="587781632"/>
        <c:crosses val="autoZero"/>
        <c:auto val="1"/>
        <c:lblAlgn val="ctr"/>
        <c:lblOffset val="100"/>
        <c:tickMarkSkip val="1"/>
        <c:noMultiLvlLbl val="0"/>
      </c:catAx>
      <c:valAx>
        <c:axId val="587781632"/>
        <c:scaling>
          <c:orientation val="minMax"/>
        </c:scaling>
        <c:delete val="0"/>
        <c:axPos val="l"/>
        <c:numFmt formatCode="#,##0" sourceLinked="0"/>
        <c:majorTickMark val="out"/>
        <c:minorTickMark val="none"/>
        <c:tickLblPos val="nextTo"/>
        <c:crossAx val="587780096"/>
        <c:crosses val="autoZero"/>
        <c:crossBetween val="between"/>
      </c:valAx>
      <c:spPr>
        <a:noFill/>
        <a:ln>
          <a:noFill/>
        </a:ln>
      </c:spPr>
    </c:plotArea>
    <c:legend>
      <c:legendPos val="t"/>
      <c:layout>
        <c:manualLayout>
          <c:xMode val="edge"/>
          <c:yMode val="edge"/>
          <c:x val="0.35711336295457352"/>
          <c:y val="0.16725333494040553"/>
          <c:w val="0.64288663704542648"/>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PROTECTION!$AC$7</c:f>
              <c:strCache>
                <c:ptCount val="1"/>
                <c:pt idx="0">
                  <c:v>Single headed households - Males</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(PROTECTION!$AC$8:$AC$10,PROTECTION!$AC$13:$AC$14,PROTECTION!$AC$17,PROTECTION!$AC$20:$AC$22,PROTECTION!$AC$25)</c:f>
              <c:numCache>
                <c:formatCode>_(* #,##0_);_(* \(#,##0\);_(* "-"??_);_(@_)</c:formatCode>
                <c:ptCount val="10"/>
                <c:pt idx="0">
                  <c:v>11</c:v>
                </c:pt>
                <c:pt idx="1">
                  <c:v>1</c:v>
                </c:pt>
                <c:pt idx="2">
                  <c:v>0</c:v>
                </c:pt>
                <c:pt idx="3">
                  <c:v>132</c:v>
                </c:pt>
                <c:pt idx="4">
                  <c:v>11</c:v>
                </c:pt>
                <c:pt idx="5">
                  <c:v>1</c:v>
                </c:pt>
                <c:pt idx="6">
                  <c:v>6</c:v>
                </c:pt>
                <c:pt idx="7">
                  <c:v>0</c:v>
                </c:pt>
                <c:pt idx="8">
                  <c:v>59</c:v>
                </c:pt>
                <c:pt idx="9">
                  <c:v>13</c:v>
                </c:pt>
              </c:numCache>
            </c:numRef>
          </c:val>
        </c:ser>
        <c:ser>
          <c:idx val="8"/>
          <c:order val="1"/>
          <c:tx>
            <c:strRef>
              <c:f>PROTECTION!$AK$7</c:f>
              <c:strCache>
                <c:ptCount val="1"/>
                <c:pt idx="0">
                  <c:v>Single headed households - Females</c:v>
                </c:pt>
              </c:strCache>
            </c:strRef>
          </c:tx>
          <c:spPr>
            <a:solidFill>
              <a:schemeClr val="bg1">
                <a:lumMod val="50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(PROTECTION!$AK$8:$AK$10,PROTECTION!$AK$13:$AK$14,PROTECTION!$AK$17,PROTECTION!$AK$20:$AK$22,PROTECTION!$AK$25)</c:f>
              <c:numCache>
                <c:formatCode>_(* #,##0_);_(* \(#,##0\);_(* "-"??_);_(@_)</c:formatCode>
                <c:ptCount val="10"/>
                <c:pt idx="0">
                  <c:v>609</c:v>
                </c:pt>
                <c:pt idx="1">
                  <c:v>7</c:v>
                </c:pt>
                <c:pt idx="2">
                  <c:v>20</c:v>
                </c:pt>
                <c:pt idx="3">
                  <c:v>189</c:v>
                </c:pt>
                <c:pt idx="4">
                  <c:v>76</c:v>
                </c:pt>
                <c:pt idx="5">
                  <c:v>6</c:v>
                </c:pt>
                <c:pt idx="6">
                  <c:v>30</c:v>
                </c:pt>
                <c:pt idx="7">
                  <c:v>3</c:v>
                </c:pt>
                <c:pt idx="8">
                  <c:v>240</c:v>
                </c:pt>
                <c:pt idx="9">
                  <c:v>54</c:v>
                </c:pt>
              </c:numCache>
            </c:numRef>
          </c:val>
        </c:ser>
        <c:dLbls>
          <c:showLegendKey val="0"/>
          <c:showVal val="0"/>
          <c:showCatName val="0"/>
          <c:showSerName val="0"/>
          <c:showPercent val="0"/>
          <c:showBubbleSize val="0"/>
        </c:dLbls>
        <c:gapWidth val="13"/>
        <c:axId val="587791360"/>
        <c:axId val="587887360"/>
      </c:barChart>
      <c:catAx>
        <c:axId val="587791360"/>
        <c:scaling>
          <c:orientation val="minMax"/>
        </c:scaling>
        <c:delete val="0"/>
        <c:axPos val="b"/>
        <c:majorTickMark val="out"/>
        <c:minorTickMark val="none"/>
        <c:tickLblPos val="nextTo"/>
        <c:txPr>
          <a:bodyPr rot="0" vert="horz" anchor="ctr" anchorCtr="0"/>
          <a:lstStyle/>
          <a:p>
            <a:pPr>
              <a:defRPr/>
            </a:pPr>
            <a:endParaRPr lang="en-US"/>
          </a:p>
        </c:txPr>
        <c:crossAx val="587887360"/>
        <c:crosses val="autoZero"/>
        <c:auto val="1"/>
        <c:lblAlgn val="ctr"/>
        <c:lblOffset val="100"/>
        <c:tickMarkSkip val="1"/>
        <c:noMultiLvlLbl val="0"/>
      </c:catAx>
      <c:valAx>
        <c:axId val="587887360"/>
        <c:scaling>
          <c:orientation val="minMax"/>
        </c:scaling>
        <c:delete val="0"/>
        <c:axPos val="l"/>
        <c:numFmt formatCode="#,##0" sourceLinked="0"/>
        <c:majorTickMark val="out"/>
        <c:minorTickMark val="none"/>
        <c:tickLblPos val="nextTo"/>
        <c:crossAx val="587791360"/>
        <c:crosses val="autoZero"/>
        <c:crossBetween val="between"/>
      </c:valAx>
      <c:spPr>
        <a:noFill/>
        <a:ln>
          <a:noFill/>
        </a:ln>
      </c:spPr>
    </c:plotArea>
    <c:legend>
      <c:legendPos val="t"/>
      <c:layout>
        <c:manualLayout>
          <c:xMode val="edge"/>
          <c:yMode val="edge"/>
          <c:x val="0.30332806370502663"/>
          <c:y val="0.17093298943533528"/>
          <c:w val="0.69667193629497337"/>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PROTECTION!$AL$7</c:f>
              <c:strCache>
                <c:ptCount val="1"/>
                <c:pt idx="0">
                  <c:v>Pregnant women</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(PROTECTION!$AL$8:$AL$10,PROTECTION!$AL$13:$AL$14,PROTECTION!$AL$17,PROTECTION!$AL$20:$AL$22,PROTECTION!$AL$25)</c:f>
              <c:numCache>
                <c:formatCode>_(* #,##0_);_(* \(#,##0\);_(* "-"??_);_(@_)</c:formatCode>
                <c:ptCount val="10"/>
                <c:pt idx="0">
                  <c:v>216</c:v>
                </c:pt>
                <c:pt idx="1">
                  <c:v>3</c:v>
                </c:pt>
                <c:pt idx="2">
                  <c:v>15</c:v>
                </c:pt>
                <c:pt idx="3">
                  <c:v>72</c:v>
                </c:pt>
                <c:pt idx="4">
                  <c:v>66</c:v>
                </c:pt>
                <c:pt idx="5">
                  <c:v>6</c:v>
                </c:pt>
                <c:pt idx="6">
                  <c:v>22</c:v>
                </c:pt>
                <c:pt idx="7">
                  <c:v>2</c:v>
                </c:pt>
                <c:pt idx="8">
                  <c:v>227</c:v>
                </c:pt>
                <c:pt idx="9">
                  <c:v>26</c:v>
                </c:pt>
              </c:numCache>
            </c:numRef>
          </c:val>
        </c:ser>
        <c:dLbls>
          <c:showLegendKey val="0"/>
          <c:showVal val="0"/>
          <c:showCatName val="0"/>
          <c:showSerName val="0"/>
          <c:showPercent val="0"/>
          <c:showBubbleSize val="0"/>
        </c:dLbls>
        <c:gapWidth val="13"/>
        <c:axId val="509553280"/>
        <c:axId val="509576320"/>
      </c:barChart>
      <c:catAx>
        <c:axId val="509553280"/>
        <c:scaling>
          <c:orientation val="minMax"/>
        </c:scaling>
        <c:delete val="0"/>
        <c:axPos val="b"/>
        <c:majorTickMark val="out"/>
        <c:minorTickMark val="none"/>
        <c:tickLblPos val="nextTo"/>
        <c:txPr>
          <a:bodyPr rot="0" vert="horz" anchor="ctr" anchorCtr="0"/>
          <a:lstStyle/>
          <a:p>
            <a:pPr>
              <a:defRPr/>
            </a:pPr>
            <a:endParaRPr lang="en-US"/>
          </a:p>
        </c:txPr>
        <c:crossAx val="509576320"/>
        <c:crosses val="autoZero"/>
        <c:auto val="1"/>
        <c:lblAlgn val="ctr"/>
        <c:lblOffset val="100"/>
        <c:tickMarkSkip val="1"/>
        <c:noMultiLvlLbl val="0"/>
      </c:catAx>
      <c:valAx>
        <c:axId val="509576320"/>
        <c:scaling>
          <c:orientation val="minMax"/>
        </c:scaling>
        <c:delete val="0"/>
        <c:axPos val="l"/>
        <c:numFmt formatCode="#,##0" sourceLinked="0"/>
        <c:majorTickMark val="out"/>
        <c:minorTickMark val="none"/>
        <c:tickLblPos val="nextTo"/>
        <c:crossAx val="509553280"/>
        <c:crosses val="autoZero"/>
        <c:crossBetween val="between"/>
      </c:valAx>
      <c:spPr>
        <a:noFill/>
        <a:ln>
          <a:noFill/>
        </a:ln>
      </c:spPr>
    </c:plotArea>
    <c:legend>
      <c:legendPos val="t"/>
      <c:layout>
        <c:manualLayout>
          <c:xMode val="edge"/>
          <c:yMode val="edge"/>
          <c:x val="0.35711336295457352"/>
          <c:y val="0.16725333494040553"/>
          <c:w val="0.64288663704542648"/>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78E-2"/>
          <c:y val="0.10243102508829424"/>
          <c:w val="0.93923908463112094"/>
          <c:h val="0.70867471125393744"/>
        </c:manualLayout>
      </c:layout>
      <c:barChart>
        <c:barDir val="col"/>
        <c:grouping val="clustered"/>
        <c:varyColors val="0"/>
        <c:ser>
          <c:idx val="0"/>
          <c:order val="0"/>
          <c:tx>
            <c:strRef>
              <c:f>'Analysis Tables'!$I$7</c:f>
              <c:strCache>
                <c:ptCount val="1"/>
                <c:pt idx="0">
                  <c:v>Total Number of Camps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numFmt formatCode="#,##0" sourceLinked="0"/>
            <c:spPr>
              <a:noFill/>
              <a:effectLst/>
            </c:spPr>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Tables'!$H$12,'Analysis Tables'!$H$14,'Analysis Tables'!$H$20,'Analysis Tables'!$H$22,'Analysis Tables'!$H$27,'Analysis Tables'!$H$30)</c:f>
              <c:strCache>
                <c:ptCount val="6"/>
                <c:pt idx="0">
                  <c:v>Hseni</c:v>
                </c:pt>
                <c:pt idx="1">
                  <c:v>Muse</c:v>
                </c:pt>
                <c:pt idx="2">
                  <c:v>Namtu</c:v>
                </c:pt>
                <c:pt idx="3">
                  <c:v>Kutkai</c:v>
                </c:pt>
                <c:pt idx="4">
                  <c:v>Manton</c:v>
                </c:pt>
                <c:pt idx="5">
                  <c:v>Namhkan</c:v>
                </c:pt>
              </c:strCache>
            </c:strRef>
          </c:cat>
          <c:val>
            <c:numRef>
              <c:f>('Analysis Tables'!$I$12,'Analysis Tables'!$I$14,'Analysis Tables'!$I$20,'Analysis Tables'!$I$22,'Analysis Tables'!$I$27,'Analysis Tables'!$I$30)</c:f>
              <c:numCache>
                <c:formatCode>_(* #,##0_);_(* \(#,##0\);_(* "-"??_);_(@_)</c:formatCode>
                <c:ptCount val="6"/>
                <c:pt idx="0">
                  <c:v>1</c:v>
                </c:pt>
                <c:pt idx="1">
                  <c:v>1</c:v>
                </c:pt>
                <c:pt idx="2">
                  <c:v>1</c:v>
                </c:pt>
                <c:pt idx="3">
                  <c:v>8</c:v>
                </c:pt>
                <c:pt idx="4">
                  <c:v>1</c:v>
                </c:pt>
                <c:pt idx="5">
                  <c:v>4</c:v>
                </c:pt>
              </c:numCache>
            </c:numRef>
          </c:val>
        </c:ser>
        <c:dLbls>
          <c:showLegendKey val="0"/>
          <c:showVal val="0"/>
          <c:showCatName val="0"/>
          <c:showSerName val="0"/>
          <c:showPercent val="0"/>
          <c:showBubbleSize val="0"/>
        </c:dLbls>
        <c:gapWidth val="13"/>
        <c:axId val="148984960"/>
        <c:axId val="148986496"/>
      </c:barChart>
      <c:catAx>
        <c:axId val="148984960"/>
        <c:scaling>
          <c:orientation val="minMax"/>
        </c:scaling>
        <c:delete val="0"/>
        <c:axPos val="b"/>
        <c:majorTickMark val="out"/>
        <c:minorTickMark val="none"/>
        <c:tickLblPos val="nextTo"/>
        <c:crossAx val="148986496"/>
        <c:crosses val="autoZero"/>
        <c:auto val="1"/>
        <c:lblAlgn val="ctr"/>
        <c:lblOffset val="100"/>
        <c:noMultiLvlLbl val="0"/>
      </c:catAx>
      <c:valAx>
        <c:axId val="148986496"/>
        <c:scaling>
          <c:orientation val="minMax"/>
          <c:min val="0"/>
        </c:scaling>
        <c:delete val="1"/>
        <c:axPos val="l"/>
        <c:numFmt formatCode="#,##0" sourceLinked="0"/>
        <c:majorTickMark val="out"/>
        <c:minorTickMark val="none"/>
        <c:tickLblPos val="nextTo"/>
        <c:crossAx val="148984960"/>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37492441859536E-2"/>
          <c:y val="0.23817841350037697"/>
          <c:w val="0.8881471746029439"/>
          <c:h val="0.64167644541263524"/>
        </c:manualLayout>
      </c:layout>
      <c:barChart>
        <c:barDir val="col"/>
        <c:grouping val="clustered"/>
        <c:varyColors val="0"/>
        <c:ser>
          <c:idx val="0"/>
          <c:order val="0"/>
          <c:tx>
            <c:strRef>
              <c:f>PROTECTION!$AM$7</c:f>
              <c:strCache>
                <c:ptCount val="1"/>
                <c:pt idx="0">
                  <c:v>Lactating women</c:v>
                </c:pt>
              </c:strCache>
            </c:strRef>
          </c:tx>
          <c:spPr>
            <a:solidFill>
              <a:schemeClr val="bg1">
                <a:lumMod val="75000"/>
              </a:schemeClr>
            </a:solidFill>
          </c:spPr>
          <c:invertIfNegative val="0"/>
          <c:cat>
            <c:strRef>
              <c:f>(PROTECTION!$V$8:$V$10,PROTECTION!$V$13:$V$14,PROTECTION!$V$17,PROTECTION!$V$20:$V$22,PROTECTION!$V$25)</c:f>
              <c:strCache>
                <c:ptCount val="10"/>
                <c:pt idx="0">
                  <c:v>Momauk</c:v>
                </c:pt>
                <c:pt idx="1">
                  <c:v>Mogaung</c:v>
                </c:pt>
                <c:pt idx="2">
                  <c:v>Chipwi</c:v>
                </c:pt>
                <c:pt idx="3">
                  <c:v>Mansi</c:v>
                </c:pt>
                <c:pt idx="4">
                  <c:v>Myitkyina</c:v>
                </c:pt>
                <c:pt idx="5">
                  <c:v>Shwegu</c:v>
                </c:pt>
                <c:pt idx="6">
                  <c:v>Bhamo</c:v>
                </c:pt>
                <c:pt idx="7">
                  <c:v>Mohnyin</c:v>
                </c:pt>
                <c:pt idx="8">
                  <c:v>Waingmaw</c:v>
                </c:pt>
                <c:pt idx="9">
                  <c:v>Hpakant</c:v>
                </c:pt>
              </c:strCache>
            </c:strRef>
          </c:cat>
          <c:val>
            <c:numRef>
              <c:f>(PROTECTION!$AL$8:$AL$10,PROTECTION!$AL$13:$AL$14,PROTECTION!$AL$17,PROTECTION!$AL$20:$AL$22,PROTECTION!$AL$25)</c:f>
              <c:numCache>
                <c:formatCode>_(* #,##0_);_(* \(#,##0\);_(* "-"??_);_(@_)</c:formatCode>
                <c:ptCount val="10"/>
                <c:pt idx="0">
                  <c:v>216</c:v>
                </c:pt>
                <c:pt idx="1">
                  <c:v>3</c:v>
                </c:pt>
                <c:pt idx="2">
                  <c:v>15</c:v>
                </c:pt>
                <c:pt idx="3">
                  <c:v>72</c:v>
                </c:pt>
                <c:pt idx="4">
                  <c:v>66</c:v>
                </c:pt>
                <c:pt idx="5">
                  <c:v>6</c:v>
                </c:pt>
                <c:pt idx="6">
                  <c:v>22</c:v>
                </c:pt>
                <c:pt idx="7">
                  <c:v>2</c:v>
                </c:pt>
                <c:pt idx="8">
                  <c:v>227</c:v>
                </c:pt>
                <c:pt idx="9">
                  <c:v>26</c:v>
                </c:pt>
              </c:numCache>
            </c:numRef>
          </c:val>
        </c:ser>
        <c:dLbls>
          <c:showLegendKey val="0"/>
          <c:showVal val="0"/>
          <c:showCatName val="0"/>
          <c:showSerName val="0"/>
          <c:showPercent val="0"/>
          <c:showBubbleSize val="0"/>
        </c:dLbls>
        <c:gapWidth val="13"/>
        <c:axId val="536166784"/>
        <c:axId val="536168704"/>
      </c:barChart>
      <c:catAx>
        <c:axId val="536166784"/>
        <c:scaling>
          <c:orientation val="minMax"/>
        </c:scaling>
        <c:delete val="0"/>
        <c:axPos val="b"/>
        <c:majorTickMark val="out"/>
        <c:minorTickMark val="none"/>
        <c:tickLblPos val="nextTo"/>
        <c:txPr>
          <a:bodyPr rot="0" vert="horz" anchor="ctr" anchorCtr="0"/>
          <a:lstStyle/>
          <a:p>
            <a:pPr>
              <a:defRPr/>
            </a:pPr>
            <a:endParaRPr lang="en-US"/>
          </a:p>
        </c:txPr>
        <c:crossAx val="536168704"/>
        <c:crosses val="autoZero"/>
        <c:auto val="1"/>
        <c:lblAlgn val="ctr"/>
        <c:lblOffset val="100"/>
        <c:tickMarkSkip val="1"/>
        <c:noMultiLvlLbl val="0"/>
      </c:catAx>
      <c:valAx>
        <c:axId val="536168704"/>
        <c:scaling>
          <c:orientation val="minMax"/>
        </c:scaling>
        <c:delete val="0"/>
        <c:axPos val="l"/>
        <c:numFmt formatCode="#,##0" sourceLinked="0"/>
        <c:majorTickMark val="out"/>
        <c:minorTickMark val="none"/>
        <c:tickLblPos val="nextTo"/>
        <c:crossAx val="536166784"/>
        <c:crosses val="autoZero"/>
        <c:crossBetween val="between"/>
      </c:valAx>
      <c:spPr>
        <a:noFill/>
        <a:ln>
          <a:noFill/>
        </a:ln>
      </c:spPr>
    </c:plotArea>
    <c:legend>
      <c:legendPos val="t"/>
      <c:layout>
        <c:manualLayout>
          <c:xMode val="edge"/>
          <c:yMode val="edge"/>
          <c:x val="0.30332806370502663"/>
          <c:y val="0.17093298943533528"/>
          <c:w val="0.69667193629497337"/>
          <c:h val="5.9253157621621998E-2"/>
        </c:manualLayout>
      </c:layout>
      <c:overlay val="0"/>
    </c:legend>
    <c:plotVisOnly val="0"/>
    <c:dispBlanksAs val="zero"/>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370480616275198"/>
          <c:y val="8.1485539355011322E-2"/>
          <c:w val="0.61822876456919396"/>
          <c:h val="0.85021597859918763"/>
        </c:manualLayout>
      </c:layout>
      <c:barChart>
        <c:barDir val="bar"/>
        <c:grouping val="clustered"/>
        <c:varyColors val="0"/>
        <c:ser>
          <c:idx val="3"/>
          <c:order val="0"/>
          <c:tx>
            <c:strRef>
              <c:f>'Priority Needs'!$Z$5</c:f>
              <c:strCache>
                <c:ptCount val="1"/>
                <c:pt idx="0">
                  <c:v>Total</c:v>
                </c:pt>
              </c:strCache>
            </c:strRef>
          </c:tx>
          <c:spPr>
            <a:solidFill>
              <a:schemeClr val="bg1">
                <a:lumMod val="75000"/>
              </a:schemeClr>
            </a:solidFill>
          </c:spPr>
          <c:invertIfNegative val="0"/>
          <c:cat>
            <c:strRef>
              <c:f>'Priority Needs'!$AB$6:$AB$28</c:f>
              <c:strCache>
                <c:ptCount val="23"/>
                <c:pt idx="0">
                  <c:v>Basic Food</c:v>
                </c:pt>
                <c:pt idx="1">
                  <c:v>Complementary Food</c:v>
                </c:pt>
                <c:pt idx="2">
                  <c:v>Firewood / fuel</c:v>
                </c:pt>
                <c:pt idx="3">
                  <c:v>Individual shelter/houses</c:v>
                </c:pt>
                <c:pt idx="4">
                  <c:v>Communal building</c:v>
                </c:pt>
                <c:pt idx="5">
                  <c:v>Partitions within shelters</c:v>
                </c:pt>
                <c:pt idx="6">
                  <c:v>Blankets/Winter Clothing</c:v>
                </c:pt>
                <c:pt idx="7">
                  <c:v>Hygiene kits</c:v>
                </c:pt>
                <c:pt idx="8">
                  <c:v>Kitchen sets</c:v>
                </c:pt>
                <c:pt idx="9">
                  <c:v>Women NFIs (sanitary pads, underwear, etc.)</c:v>
                </c:pt>
                <c:pt idx="10">
                  <c:v>Health facility / Clinic</c:v>
                </c:pt>
                <c:pt idx="11">
                  <c:v>Medicines</c:v>
                </c:pt>
                <c:pt idx="12">
                  <c:v>Medical staff (doctor, nurse, etc)</c:v>
                </c:pt>
                <c:pt idx="13">
                  <c:v>School facilities</c:v>
                </c:pt>
                <c:pt idx="14">
                  <c:v>School materials / supplies</c:v>
                </c:pt>
                <c:pt idx="15">
                  <c:v>Transport to school</c:v>
                </c:pt>
                <c:pt idx="16">
                  <c:v>Well / water tank</c:v>
                </c:pt>
                <c:pt idx="17">
                  <c:v>Bathing spaces</c:v>
                </c:pt>
                <c:pt idx="18">
                  <c:v>Latrines/toilets</c:v>
                </c:pt>
                <c:pt idx="19">
                  <c:v>Access to job opportunities</c:v>
                </c:pt>
                <c:pt idx="20">
                  <c:v>Cash/money assistance</c:v>
                </c:pt>
                <c:pt idx="21">
                  <c:v>Vocational training</c:v>
                </c:pt>
                <c:pt idx="22">
                  <c:v>Other</c:v>
                </c:pt>
              </c:strCache>
            </c:strRef>
          </c:cat>
          <c:val>
            <c:numRef>
              <c:f>'Priority Needs'!$Z$6:$Z$28</c:f>
              <c:numCache>
                <c:formatCode>General</c:formatCode>
                <c:ptCount val="23"/>
                <c:pt idx="0">
                  <c:v>45</c:v>
                </c:pt>
                <c:pt idx="1">
                  <c:v>24</c:v>
                </c:pt>
                <c:pt idx="2">
                  <c:v>40</c:v>
                </c:pt>
                <c:pt idx="3">
                  <c:v>14</c:v>
                </c:pt>
                <c:pt idx="4">
                  <c:v>4</c:v>
                </c:pt>
                <c:pt idx="5">
                  <c:v>4</c:v>
                </c:pt>
                <c:pt idx="6">
                  <c:v>4</c:v>
                </c:pt>
                <c:pt idx="7">
                  <c:v>3</c:v>
                </c:pt>
                <c:pt idx="8">
                  <c:v>8</c:v>
                </c:pt>
                <c:pt idx="9">
                  <c:v>1</c:v>
                </c:pt>
                <c:pt idx="10">
                  <c:v>6</c:v>
                </c:pt>
                <c:pt idx="11">
                  <c:v>15</c:v>
                </c:pt>
                <c:pt idx="12">
                  <c:v>8</c:v>
                </c:pt>
                <c:pt idx="13">
                  <c:v>7</c:v>
                </c:pt>
                <c:pt idx="14">
                  <c:v>19</c:v>
                </c:pt>
                <c:pt idx="15">
                  <c:v>7</c:v>
                </c:pt>
                <c:pt idx="16">
                  <c:v>23</c:v>
                </c:pt>
                <c:pt idx="17">
                  <c:v>5</c:v>
                </c:pt>
                <c:pt idx="18">
                  <c:v>6</c:v>
                </c:pt>
                <c:pt idx="19">
                  <c:v>20</c:v>
                </c:pt>
                <c:pt idx="20">
                  <c:v>59</c:v>
                </c:pt>
                <c:pt idx="21">
                  <c:v>12</c:v>
                </c:pt>
                <c:pt idx="22">
                  <c:v>17</c:v>
                </c:pt>
              </c:numCache>
            </c:numRef>
          </c:val>
        </c:ser>
        <c:dLbls>
          <c:showLegendKey val="0"/>
          <c:showVal val="0"/>
          <c:showCatName val="0"/>
          <c:showSerName val="0"/>
          <c:showPercent val="0"/>
          <c:showBubbleSize val="0"/>
        </c:dLbls>
        <c:gapWidth val="55"/>
        <c:axId val="545382400"/>
        <c:axId val="639654144"/>
      </c:barChart>
      <c:catAx>
        <c:axId val="545382400"/>
        <c:scaling>
          <c:orientation val="maxMin"/>
        </c:scaling>
        <c:delete val="0"/>
        <c:axPos val="l"/>
        <c:majorTickMark val="out"/>
        <c:minorTickMark val="in"/>
        <c:tickLblPos val="nextTo"/>
        <c:crossAx val="639654144"/>
        <c:crosses val="autoZero"/>
        <c:auto val="1"/>
        <c:lblAlgn val="r"/>
        <c:lblOffset val="100"/>
        <c:noMultiLvlLbl val="0"/>
      </c:catAx>
      <c:valAx>
        <c:axId val="639654144"/>
        <c:scaling>
          <c:orientation val="minMax"/>
          <c:min val="0"/>
        </c:scaling>
        <c:delete val="1"/>
        <c:axPos val="t"/>
        <c:numFmt formatCode="#,##0" sourceLinked="0"/>
        <c:majorTickMark val="out"/>
        <c:minorTickMark val="none"/>
        <c:tickLblPos val="nextTo"/>
        <c:crossAx val="545382400"/>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370480616275198"/>
          <c:y val="8.1485539355011322E-2"/>
          <c:w val="0.61822876456919396"/>
          <c:h val="0.85021597859918763"/>
        </c:manualLayout>
      </c:layout>
      <c:barChart>
        <c:barDir val="bar"/>
        <c:grouping val="clustered"/>
        <c:varyColors val="0"/>
        <c:ser>
          <c:idx val="3"/>
          <c:order val="0"/>
          <c:tx>
            <c:strRef>
              <c:f>'Priority Needs'!$Z$32</c:f>
              <c:strCache>
                <c:ptCount val="1"/>
                <c:pt idx="0">
                  <c:v>Total</c:v>
                </c:pt>
              </c:strCache>
            </c:strRef>
          </c:tx>
          <c:spPr>
            <a:solidFill>
              <a:schemeClr val="bg1">
                <a:lumMod val="75000"/>
              </a:schemeClr>
            </a:solidFill>
          </c:spPr>
          <c:invertIfNegative val="0"/>
          <c:cat>
            <c:strRef>
              <c:f>'Priority Needs'!$AB$6:$AB$28</c:f>
              <c:strCache>
                <c:ptCount val="23"/>
                <c:pt idx="0">
                  <c:v>Basic Food</c:v>
                </c:pt>
                <c:pt idx="1">
                  <c:v>Complementary Food</c:v>
                </c:pt>
                <c:pt idx="2">
                  <c:v>Firewood / fuel</c:v>
                </c:pt>
                <c:pt idx="3">
                  <c:v>Individual shelter/houses</c:v>
                </c:pt>
                <c:pt idx="4">
                  <c:v>Communal building</c:v>
                </c:pt>
                <c:pt idx="5">
                  <c:v>Partitions within shelters</c:v>
                </c:pt>
                <c:pt idx="6">
                  <c:v>Blankets/Winter Clothing</c:v>
                </c:pt>
                <c:pt idx="7">
                  <c:v>Hygiene kits</c:v>
                </c:pt>
                <c:pt idx="8">
                  <c:v>Kitchen sets</c:v>
                </c:pt>
                <c:pt idx="9">
                  <c:v>Women NFIs (sanitary pads, underwear, etc.)</c:v>
                </c:pt>
                <c:pt idx="10">
                  <c:v>Health facility / Clinic</c:v>
                </c:pt>
                <c:pt idx="11">
                  <c:v>Medicines</c:v>
                </c:pt>
                <c:pt idx="12">
                  <c:v>Medical staff (doctor, nurse, etc)</c:v>
                </c:pt>
                <c:pt idx="13">
                  <c:v>School facilities</c:v>
                </c:pt>
                <c:pt idx="14">
                  <c:v>School materials / supplies</c:v>
                </c:pt>
                <c:pt idx="15">
                  <c:v>Transport to school</c:v>
                </c:pt>
                <c:pt idx="16">
                  <c:v>Well / water tank</c:v>
                </c:pt>
                <c:pt idx="17">
                  <c:v>Bathing spaces</c:v>
                </c:pt>
                <c:pt idx="18">
                  <c:v>Latrines/toilets</c:v>
                </c:pt>
                <c:pt idx="19">
                  <c:v>Access to job opportunities</c:v>
                </c:pt>
                <c:pt idx="20">
                  <c:v>Cash/money assistance</c:v>
                </c:pt>
                <c:pt idx="21">
                  <c:v>Vocational training</c:v>
                </c:pt>
                <c:pt idx="22">
                  <c:v>Other</c:v>
                </c:pt>
              </c:strCache>
            </c:strRef>
          </c:cat>
          <c:val>
            <c:numRef>
              <c:f>'Priority Needs'!$Z$33:$Z$55</c:f>
              <c:numCache>
                <c:formatCode>General</c:formatCode>
                <c:ptCount val="23"/>
                <c:pt idx="0">
                  <c:v>6</c:v>
                </c:pt>
                <c:pt idx="1">
                  <c:v>17</c:v>
                </c:pt>
                <c:pt idx="2">
                  <c:v>21</c:v>
                </c:pt>
                <c:pt idx="3">
                  <c:v>9</c:v>
                </c:pt>
                <c:pt idx="4">
                  <c:v>6</c:v>
                </c:pt>
                <c:pt idx="5">
                  <c:v>3</c:v>
                </c:pt>
                <c:pt idx="6">
                  <c:v>8</c:v>
                </c:pt>
                <c:pt idx="7">
                  <c:v>17</c:v>
                </c:pt>
                <c:pt idx="8">
                  <c:v>12</c:v>
                </c:pt>
                <c:pt idx="9">
                  <c:v>6</c:v>
                </c:pt>
                <c:pt idx="10">
                  <c:v>8</c:v>
                </c:pt>
                <c:pt idx="11">
                  <c:v>25</c:v>
                </c:pt>
                <c:pt idx="12">
                  <c:v>3</c:v>
                </c:pt>
                <c:pt idx="13">
                  <c:v>4</c:v>
                </c:pt>
                <c:pt idx="14">
                  <c:v>12</c:v>
                </c:pt>
                <c:pt idx="15">
                  <c:v>11</c:v>
                </c:pt>
                <c:pt idx="16">
                  <c:v>22</c:v>
                </c:pt>
                <c:pt idx="17">
                  <c:v>9</c:v>
                </c:pt>
                <c:pt idx="18">
                  <c:v>9</c:v>
                </c:pt>
                <c:pt idx="19">
                  <c:v>30</c:v>
                </c:pt>
                <c:pt idx="20">
                  <c:v>50</c:v>
                </c:pt>
                <c:pt idx="21">
                  <c:v>35</c:v>
                </c:pt>
                <c:pt idx="22">
                  <c:v>8</c:v>
                </c:pt>
              </c:numCache>
            </c:numRef>
          </c:val>
        </c:ser>
        <c:dLbls>
          <c:showLegendKey val="0"/>
          <c:showVal val="0"/>
          <c:showCatName val="0"/>
          <c:showSerName val="0"/>
          <c:showPercent val="0"/>
          <c:showBubbleSize val="0"/>
        </c:dLbls>
        <c:gapWidth val="55"/>
        <c:axId val="200295936"/>
        <c:axId val="200297472"/>
      </c:barChart>
      <c:catAx>
        <c:axId val="200295936"/>
        <c:scaling>
          <c:orientation val="maxMin"/>
        </c:scaling>
        <c:delete val="0"/>
        <c:axPos val="l"/>
        <c:majorTickMark val="out"/>
        <c:minorTickMark val="in"/>
        <c:tickLblPos val="nextTo"/>
        <c:crossAx val="200297472"/>
        <c:crosses val="autoZero"/>
        <c:auto val="1"/>
        <c:lblAlgn val="r"/>
        <c:lblOffset val="100"/>
        <c:noMultiLvlLbl val="0"/>
      </c:catAx>
      <c:valAx>
        <c:axId val="200297472"/>
        <c:scaling>
          <c:orientation val="minMax"/>
          <c:min val="0"/>
        </c:scaling>
        <c:delete val="1"/>
        <c:axPos val="t"/>
        <c:numFmt formatCode="#,##0" sourceLinked="0"/>
        <c:majorTickMark val="out"/>
        <c:minorTickMark val="none"/>
        <c:tickLblPos val="nextTo"/>
        <c:crossAx val="200295936"/>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7068117836678E-2"/>
          <c:y val="0.10243102508829424"/>
          <c:w val="0.93923908463112094"/>
          <c:h val="0.72834081381844795"/>
        </c:manualLayout>
      </c:layout>
      <c:barChart>
        <c:barDir val="col"/>
        <c:grouping val="clustered"/>
        <c:varyColors val="0"/>
        <c:ser>
          <c:idx val="0"/>
          <c:order val="0"/>
          <c:tx>
            <c:strRef>
              <c:f>'Analysis Tables'!$J$7</c:f>
              <c:strCache>
                <c:ptCount val="1"/>
                <c:pt idx="0">
                  <c:v>Total Number of Households</c:v>
                </c:pt>
              </c:strCache>
            </c:strRef>
          </c:tx>
          <c:spPr>
            <a:gradFill>
              <a:gsLst>
                <a:gs pos="0">
                  <a:schemeClr val="accent1">
                    <a:alpha val="40000"/>
                  </a:schemeClr>
                </a:gs>
                <a:gs pos="100000">
                  <a:schemeClr val="accent1">
                    <a:lumMod val="51000"/>
                    <a:lumOff val="49000"/>
                    <a:alpha val="50000"/>
                  </a:schemeClr>
                </a:gs>
              </a:gsLst>
              <a:lin ang="5400000" scaled="0"/>
            </a:gradFill>
            <a:ln>
              <a:solidFill>
                <a:schemeClr val="tx1">
                  <a:alpha val="20000"/>
                </a:schemeClr>
              </a:solidFill>
            </a:ln>
            <a:effectLst>
              <a:outerShdw blurRad="38100" dist="12700" dir="2700000" algn="tl" rotWithShape="0">
                <a:prstClr val="black">
                  <a:alpha val="40000"/>
                </a:prstClr>
              </a:outerShdw>
            </a:effectLst>
          </c:spPr>
          <c:invertIfNegative val="0"/>
          <c:dLbls>
            <c:numFmt formatCode="#,##0" sourceLinked="0"/>
            <c:spPr>
              <a:noFill/>
              <a:effectLst/>
            </c:spPr>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Tables'!$H$12,'Analysis Tables'!$H$14,'Analysis Tables'!$H$20,'Analysis Tables'!$H$22,'Analysis Tables'!$H$27,'Analysis Tables'!$H$30)</c:f>
              <c:strCache>
                <c:ptCount val="6"/>
                <c:pt idx="0">
                  <c:v>Hseni</c:v>
                </c:pt>
                <c:pt idx="1">
                  <c:v>Muse</c:v>
                </c:pt>
                <c:pt idx="2">
                  <c:v>Namtu</c:v>
                </c:pt>
                <c:pt idx="3">
                  <c:v>Kutkai</c:v>
                </c:pt>
                <c:pt idx="4">
                  <c:v>Manton</c:v>
                </c:pt>
                <c:pt idx="5">
                  <c:v>Namhkan</c:v>
                </c:pt>
              </c:strCache>
            </c:strRef>
          </c:cat>
          <c:val>
            <c:numRef>
              <c:f>('Analysis Tables'!$J$12,'Analysis Tables'!$J$14,'Analysis Tables'!$J$20,'Analysis Tables'!$J$22,'Analysis Tables'!$J$27,'Analysis Tables'!$J$30)</c:f>
              <c:numCache>
                <c:formatCode>_(* #,##0_);_(* \(#,##0\);_(* "-"??_);_(@_)</c:formatCode>
                <c:ptCount val="6"/>
                <c:pt idx="0">
                  <c:v>50</c:v>
                </c:pt>
                <c:pt idx="1">
                  <c:v>27</c:v>
                </c:pt>
                <c:pt idx="2">
                  <c:v>16</c:v>
                </c:pt>
                <c:pt idx="3">
                  <c:v>491</c:v>
                </c:pt>
                <c:pt idx="4">
                  <c:v>43</c:v>
                </c:pt>
                <c:pt idx="5">
                  <c:v>239</c:v>
                </c:pt>
              </c:numCache>
            </c:numRef>
          </c:val>
        </c:ser>
        <c:dLbls>
          <c:showLegendKey val="0"/>
          <c:showVal val="0"/>
          <c:showCatName val="0"/>
          <c:showSerName val="0"/>
          <c:showPercent val="0"/>
          <c:showBubbleSize val="0"/>
        </c:dLbls>
        <c:gapWidth val="13"/>
        <c:axId val="149027456"/>
        <c:axId val="151724416"/>
      </c:barChart>
      <c:catAx>
        <c:axId val="149027456"/>
        <c:scaling>
          <c:orientation val="minMax"/>
        </c:scaling>
        <c:delete val="0"/>
        <c:axPos val="b"/>
        <c:majorTickMark val="out"/>
        <c:minorTickMark val="none"/>
        <c:tickLblPos val="nextTo"/>
        <c:crossAx val="151724416"/>
        <c:crosses val="autoZero"/>
        <c:auto val="1"/>
        <c:lblAlgn val="ctr"/>
        <c:lblOffset val="100"/>
        <c:noMultiLvlLbl val="0"/>
      </c:catAx>
      <c:valAx>
        <c:axId val="151724416"/>
        <c:scaling>
          <c:orientation val="minMax"/>
          <c:min val="0"/>
        </c:scaling>
        <c:delete val="1"/>
        <c:axPos val="l"/>
        <c:numFmt formatCode="#,##0" sourceLinked="0"/>
        <c:majorTickMark val="out"/>
        <c:minorTickMark val="none"/>
        <c:tickLblPos val="nextTo"/>
        <c:crossAx val="149027456"/>
        <c:crosses val="autoZero"/>
        <c:crossBetween val="between"/>
      </c:valAx>
      <c:spPr>
        <a:noFill/>
        <a:ln>
          <a:noFill/>
        </a:ln>
      </c:spPr>
    </c:plotArea>
    <c:plotVisOnly val="1"/>
    <c:dispBlanksAs val="gap"/>
    <c:showDLblsOverMax val="0"/>
  </c:chart>
  <c:spPr>
    <a:solidFill>
      <a:schemeClr val="bg1">
        <a:alpha val="50000"/>
      </a:schemeClr>
    </a:solidFill>
    <a:ln>
      <a:noFill/>
    </a:ln>
  </c:spPr>
  <c:txPr>
    <a:bodyPr/>
    <a:lstStyle/>
    <a:p>
      <a:pPr>
        <a:defRPr sz="900">
          <a:latin typeface="Franklin Gothic Book" pitchFamily="34"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245256370154"/>
          <c:y val="0.21436849576682293"/>
          <c:w val="0.7326364883012233"/>
          <c:h val="0.74816934309515504"/>
        </c:manualLayout>
      </c:layout>
      <c:pie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dLblPos val="inEnd"/>
            <c:showLegendKey val="0"/>
            <c:showVal val="0"/>
            <c:showCatName val="1"/>
            <c:showSerName val="0"/>
            <c:showPercent val="1"/>
            <c:showBubbleSize val="0"/>
            <c:showLeaderLines val="1"/>
          </c:dLbls>
          <c:cat>
            <c:strRef>
              <c:f>'Analysis Tables'!$D$36:$E$36</c:f>
              <c:strCache>
                <c:ptCount val="2"/>
                <c:pt idx="0">
                  <c:v>Yes</c:v>
                </c:pt>
                <c:pt idx="1">
                  <c:v>No</c:v>
                </c:pt>
              </c:strCache>
            </c:strRef>
          </c:cat>
          <c:val>
            <c:numRef>
              <c:f>'Analysis Tables'!$D$39:$E$39</c:f>
              <c:numCache>
                <c:formatCode>0%</c:formatCode>
                <c:ptCount val="2"/>
                <c:pt idx="0">
                  <c:v>0.96825396825396826</c:v>
                </c:pt>
                <c:pt idx="1">
                  <c:v>2.3809523809523808E-2</c:v>
                </c:pt>
              </c:numCache>
            </c:numRef>
          </c:val>
        </c:ser>
        <c:dLbls>
          <c:showLegendKey val="0"/>
          <c:showVal val="0"/>
          <c:showCatName val="0"/>
          <c:showSerName val="0"/>
          <c:showPercent val="1"/>
          <c:showBubbleSize val="0"/>
          <c:showLeaderLines val="1"/>
        </c:dLbls>
        <c:firstSliceAng val="0"/>
      </c:pieChart>
      <c:spPr>
        <a:noFill/>
      </c:spPr>
    </c:plotArea>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manualLayout>
          <c:layoutTarget val="inner"/>
          <c:xMode val="edge"/>
          <c:yMode val="edge"/>
          <c:x val="9.3544395798362948E-2"/>
          <c:y val="5.0925925925925923E-2"/>
          <c:w val="0.84804881039980373"/>
          <c:h val="0.91100200301413636"/>
        </c:manualLayout>
      </c:layout>
      <c:barChart>
        <c:barDir val="bar"/>
        <c:grouping val="clustered"/>
        <c:varyColors val="0"/>
        <c:ser>
          <c:idx val="0"/>
          <c:order val="0"/>
          <c:tx>
            <c:v>Female</c:v>
          </c:tx>
          <c:spPr>
            <a:solidFill>
              <a:srgbClr val="AAABA3"/>
            </a:solidFill>
            <a:ln>
              <a:solidFill>
                <a:schemeClr val="lt1">
                  <a:shade val="95000"/>
                  <a:satMod val="105000"/>
                </a:schemeClr>
              </a:solidFill>
            </a:ln>
          </c:spPr>
          <c:invertIfNegative val="0"/>
          <c:dLbls>
            <c:numFmt formatCode="0%" sourceLinked="0"/>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Tables'!$P$7:$W$7,'Analysis Tables'!$Y$7:$AF$7)</c:f>
              <c:strCache>
                <c:ptCount val="16"/>
                <c:pt idx="0">
                  <c:v>0 to 5 months </c:v>
                </c:pt>
                <c:pt idx="1">
                  <c:v>6 to 23 months </c:v>
                </c:pt>
                <c:pt idx="2">
                  <c:v>2 to 4 years </c:v>
                </c:pt>
                <c:pt idx="3">
                  <c:v>5 to 11 years </c:v>
                </c:pt>
                <c:pt idx="4">
                  <c:v>12 to 17 years </c:v>
                </c:pt>
                <c:pt idx="5">
                  <c:v>18 to 35 years </c:v>
                </c:pt>
                <c:pt idx="6">
                  <c:v>36 to 59 years  </c:v>
                </c:pt>
                <c:pt idx="7">
                  <c:v>60 years and above </c:v>
                </c:pt>
                <c:pt idx="8">
                  <c:v>0 to 5 months </c:v>
                </c:pt>
                <c:pt idx="9">
                  <c:v>6 to 23 months </c:v>
                </c:pt>
                <c:pt idx="10">
                  <c:v>2 to 4 years </c:v>
                </c:pt>
                <c:pt idx="11">
                  <c:v>5 to 11 years </c:v>
                </c:pt>
                <c:pt idx="12">
                  <c:v>12 to 17 years </c:v>
                </c:pt>
                <c:pt idx="13">
                  <c:v>18 to 35 years </c:v>
                </c:pt>
                <c:pt idx="14">
                  <c:v>36 to 59 years  </c:v>
                </c:pt>
                <c:pt idx="15">
                  <c:v>60 years and above </c:v>
                </c:pt>
              </c:strCache>
            </c:strRef>
          </c:cat>
          <c:val>
            <c:numRef>
              <c:f>'Analysis Tables'!$Y$53:$AF$53</c:f>
              <c:numCache>
                <c:formatCode>0%</c:formatCode>
                <c:ptCount val="8"/>
                <c:pt idx="0">
                  <c:v>1.5610204799393989E-2</c:v>
                </c:pt>
                <c:pt idx="1">
                  <c:v>3.5549062576089606E-2</c:v>
                </c:pt>
                <c:pt idx="2">
                  <c:v>7.8023969915861802E-2</c:v>
                </c:pt>
                <c:pt idx="3">
                  <c:v>0.18491464437410382</c:v>
                </c:pt>
                <c:pt idx="4">
                  <c:v>0.16118821524226928</c:v>
                </c:pt>
                <c:pt idx="5">
                  <c:v>0.22784947109271433</c:v>
                </c:pt>
                <c:pt idx="6">
                  <c:v>0.22641560479398318</c:v>
                </c:pt>
                <c:pt idx="7">
                  <c:v>7.0448827205583958E-2</c:v>
                </c:pt>
              </c:numCache>
            </c:numRef>
          </c:val>
        </c:ser>
        <c:ser>
          <c:idx val="1"/>
          <c:order val="1"/>
          <c:tx>
            <c:v>Male</c:v>
          </c:tx>
          <c:spPr>
            <a:solidFill>
              <a:schemeClr val="accent2">
                <a:lumMod val="50000"/>
                <a:alpha val="90000"/>
              </a:schemeClr>
            </a:solidFill>
          </c:spPr>
          <c:invertIfNegative val="0"/>
          <c:dLbls>
            <c:numFmt formatCode="#,##0;[Black]#,##0%" sourceLinked="0"/>
            <c:txPr>
              <a:bodyPr/>
              <a:lstStyle/>
              <a:p>
                <a:pPr>
                  <a:defRPr>
                    <a:latin typeface="Franklin Gothic Medium Cond" pitchFamily="34" charset="0"/>
                  </a:defRPr>
                </a:pPr>
                <a:endParaRPr lang="en-US"/>
              </a:p>
            </c:txPr>
            <c:showLegendKey val="0"/>
            <c:showVal val="1"/>
            <c:showCatName val="0"/>
            <c:showSerName val="0"/>
            <c:showPercent val="0"/>
            <c:showBubbleSize val="0"/>
            <c:showLeaderLines val="0"/>
          </c:dLbls>
          <c:cat>
            <c:strRef>
              <c:f>('Analysis Tables'!$P$7:$W$7,'Analysis Tables'!$Y$7:$AF$7)</c:f>
              <c:strCache>
                <c:ptCount val="16"/>
                <c:pt idx="0">
                  <c:v>0 to 5 months </c:v>
                </c:pt>
                <c:pt idx="1">
                  <c:v>6 to 23 months </c:v>
                </c:pt>
                <c:pt idx="2">
                  <c:v>2 to 4 years </c:v>
                </c:pt>
                <c:pt idx="3">
                  <c:v>5 to 11 years </c:v>
                </c:pt>
                <c:pt idx="4">
                  <c:v>12 to 17 years </c:v>
                </c:pt>
                <c:pt idx="5">
                  <c:v>18 to 35 years </c:v>
                </c:pt>
                <c:pt idx="6">
                  <c:v>36 to 59 years  </c:v>
                </c:pt>
                <c:pt idx="7">
                  <c:v>60 years and above </c:v>
                </c:pt>
                <c:pt idx="8">
                  <c:v>0 to 5 months </c:v>
                </c:pt>
                <c:pt idx="9">
                  <c:v>6 to 23 months </c:v>
                </c:pt>
                <c:pt idx="10">
                  <c:v>2 to 4 years </c:v>
                </c:pt>
                <c:pt idx="11">
                  <c:v>5 to 11 years </c:v>
                </c:pt>
                <c:pt idx="12">
                  <c:v>12 to 17 years </c:v>
                </c:pt>
                <c:pt idx="13">
                  <c:v>18 to 35 years </c:v>
                </c:pt>
                <c:pt idx="14">
                  <c:v>36 to 59 years  </c:v>
                </c:pt>
                <c:pt idx="15">
                  <c:v>60 years and above </c:v>
                </c:pt>
              </c:strCache>
            </c:strRef>
          </c:cat>
          <c:val>
            <c:numRef>
              <c:f>'Analysis Tables'!$P$53:$W$53</c:f>
              <c:numCache>
                <c:formatCode>0%</c:formatCode>
                <c:ptCount val="8"/>
                <c:pt idx="0">
                  <c:v>-1.6458672454331705E-2</c:v>
                </c:pt>
                <c:pt idx="1">
                  <c:v>-4.1327545668294448E-2</c:v>
                </c:pt>
                <c:pt idx="2">
                  <c:v>-8.5790076565985404E-2</c:v>
                </c:pt>
                <c:pt idx="3">
                  <c:v>-0.21715801531319709</c:v>
                </c:pt>
                <c:pt idx="4">
                  <c:v>-0.17778983541327545</c:v>
                </c:pt>
                <c:pt idx="5">
                  <c:v>-0.20461807439561103</c:v>
                </c:pt>
                <c:pt idx="6">
                  <c:v>-0.19937300295412069</c:v>
                </c:pt>
                <c:pt idx="7">
                  <c:v>-5.7484777235184178E-2</c:v>
                </c:pt>
              </c:numCache>
            </c:numRef>
          </c:val>
        </c:ser>
        <c:dLbls>
          <c:showLegendKey val="0"/>
          <c:showVal val="0"/>
          <c:showCatName val="0"/>
          <c:showSerName val="0"/>
          <c:showPercent val="0"/>
          <c:showBubbleSize val="0"/>
        </c:dLbls>
        <c:gapWidth val="27"/>
        <c:overlap val="100"/>
        <c:axId val="151876352"/>
        <c:axId val="151877888"/>
      </c:barChart>
      <c:catAx>
        <c:axId val="151876352"/>
        <c:scaling>
          <c:orientation val="maxMin"/>
        </c:scaling>
        <c:delete val="0"/>
        <c:axPos val="l"/>
        <c:majorGridlines>
          <c:spPr>
            <a:ln>
              <a:solidFill>
                <a:schemeClr val="bg1">
                  <a:lumMod val="95000"/>
                </a:schemeClr>
              </a:solidFill>
            </a:ln>
          </c:spPr>
        </c:majorGridlines>
        <c:numFmt formatCode="_(* #,##0_);_(* \(#,##0\);_(* &quot;-&quot;??_);_(@_)" sourceLinked="1"/>
        <c:majorTickMark val="out"/>
        <c:minorTickMark val="none"/>
        <c:tickLblPos val="low"/>
        <c:spPr>
          <a:ln>
            <a:noFill/>
          </a:ln>
        </c:spPr>
        <c:txPr>
          <a:bodyPr/>
          <a:lstStyle/>
          <a:p>
            <a:pPr>
              <a:defRPr>
                <a:latin typeface="Franklin Gothic Demi Cond" pitchFamily="34" charset="0"/>
              </a:defRPr>
            </a:pPr>
            <a:endParaRPr lang="en-US"/>
          </a:p>
        </c:txPr>
        <c:crossAx val="151877888"/>
        <c:crosses val="autoZero"/>
        <c:auto val="1"/>
        <c:lblAlgn val="ctr"/>
        <c:lblOffset val="100"/>
        <c:noMultiLvlLbl val="0"/>
      </c:catAx>
      <c:valAx>
        <c:axId val="151877888"/>
        <c:scaling>
          <c:orientation val="minMax"/>
        </c:scaling>
        <c:delete val="1"/>
        <c:axPos val="t"/>
        <c:numFmt formatCode="0%" sourceLinked="1"/>
        <c:majorTickMark val="out"/>
        <c:minorTickMark val="none"/>
        <c:tickLblPos val="nextTo"/>
        <c:crossAx val="151876352"/>
        <c:crosses val="autoZero"/>
        <c:crossBetween val="between"/>
      </c:valAx>
      <c:spPr>
        <a:noFill/>
      </c:spPr>
    </c:plotArea>
    <c:plotVisOnly val="1"/>
    <c:dispBlanksAs val="gap"/>
    <c:showDLblsOverMax val="0"/>
  </c:chart>
  <c:spPr>
    <a:noFill/>
    <a:ln>
      <a:noFill/>
    </a:ln>
  </c:spPr>
  <c:txPr>
    <a:bodyPr/>
    <a:lstStyle/>
    <a:p>
      <a:pPr>
        <a:defRPr sz="700">
          <a:latin typeface="Franklin Gothic Book"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245256370154"/>
          <c:y val="0.21436849576682293"/>
          <c:w val="0.7326364883012233"/>
          <c:h val="0.74816934309515504"/>
        </c:manualLayout>
      </c:layout>
      <c:pieChart>
        <c:varyColors val="1"/>
        <c:ser>
          <c:idx val="0"/>
          <c:order val="0"/>
          <c:spPr>
            <a:ln w="12700">
              <a:solidFill>
                <a:schemeClr val="bg1"/>
              </a:solidFill>
            </a:ln>
            <a:effectLst>
              <a:outerShdw blurRad="63500" sx="102000" sy="102000" algn="ctr" rotWithShape="0">
                <a:prstClr val="black">
                  <a:alpha val="16000"/>
                </a:prstClr>
              </a:outerShdw>
            </a:effectLst>
          </c:spPr>
          <c:dPt>
            <c:idx val="0"/>
            <c:bubble3D val="0"/>
            <c:spPr>
              <a:solidFill>
                <a:schemeClr val="accent5">
                  <a:alpha val="19000"/>
                </a:schemeClr>
              </a:solidFill>
              <a:ln w="12700">
                <a:solidFill>
                  <a:schemeClr val="bg1"/>
                </a:solidFill>
              </a:ln>
              <a:effectLst>
                <a:outerShdw blurRad="63500" sx="102000" sy="102000" algn="ctr" rotWithShape="0">
                  <a:prstClr val="black">
                    <a:alpha val="16000"/>
                  </a:prstClr>
                </a:outerShdw>
              </a:effectLst>
            </c:spPr>
          </c:dPt>
          <c:dPt>
            <c:idx val="1"/>
            <c:bubble3D val="0"/>
            <c:spPr>
              <a:solidFill>
                <a:schemeClr val="accent4">
                  <a:alpha val="19000"/>
                </a:schemeClr>
              </a:solidFill>
              <a:ln w="12700">
                <a:solidFill>
                  <a:schemeClr val="bg1"/>
                </a:solidFill>
              </a:ln>
              <a:effectLst>
                <a:outerShdw blurRad="63500" sx="102000" sy="102000" algn="ctr" rotWithShape="0">
                  <a:prstClr val="black">
                    <a:alpha val="16000"/>
                  </a:prstClr>
                </a:outerShdw>
              </a:effectLst>
            </c:spPr>
          </c:dPt>
          <c:dPt>
            <c:idx val="2"/>
            <c:bubble3D val="0"/>
            <c:spPr>
              <a:solidFill>
                <a:schemeClr val="accent6">
                  <a:alpha val="20000"/>
                </a:schemeClr>
              </a:solidFill>
              <a:ln w="12700">
                <a:solidFill>
                  <a:schemeClr val="bg1"/>
                </a:solidFill>
              </a:ln>
              <a:effectLst>
                <a:outerShdw blurRad="63500" sx="102000" sy="102000" algn="ctr" rotWithShape="0">
                  <a:prstClr val="black">
                    <a:alpha val="16000"/>
                  </a:prstClr>
                </a:outerShdw>
              </a:effectLst>
            </c:spPr>
          </c:dPt>
          <c:dLbls>
            <c:txPr>
              <a:bodyPr/>
              <a:lstStyle/>
              <a:p>
                <a:pPr>
                  <a:defRPr>
                    <a:solidFill>
                      <a:schemeClr val="tx1"/>
                    </a:solidFill>
                    <a:latin typeface="Franklin Gothic Medium Cond" pitchFamily="34" charset="0"/>
                  </a:defRPr>
                </a:pPr>
                <a:endParaRPr lang="en-US"/>
              </a:p>
            </c:txPr>
            <c:dLblPos val="inEnd"/>
            <c:showLegendKey val="0"/>
            <c:showVal val="0"/>
            <c:showCatName val="1"/>
            <c:showSerName val="0"/>
            <c:showPercent val="1"/>
            <c:showBubbleSize val="0"/>
            <c:showLeaderLines val="1"/>
          </c:dLbls>
          <c:cat>
            <c:strRef>
              <c:f>'Analysis Tables'!$D$36:$E$36</c:f>
              <c:strCache>
                <c:ptCount val="2"/>
                <c:pt idx="0">
                  <c:v>Yes</c:v>
                </c:pt>
                <c:pt idx="1">
                  <c:v>No</c:v>
                </c:pt>
              </c:strCache>
            </c:strRef>
          </c:cat>
          <c:val>
            <c:numRef>
              <c:f>'Analysis Tables'!$J$39:$K$39</c:f>
              <c:numCache>
                <c:formatCode>0%</c:formatCode>
                <c:ptCount val="2"/>
                <c:pt idx="0">
                  <c:v>0.93650793650793651</c:v>
                </c:pt>
                <c:pt idx="1">
                  <c:v>4.7619047619047616E-2</c:v>
                </c:pt>
              </c:numCache>
            </c:numRef>
          </c:val>
        </c:ser>
        <c:dLbls>
          <c:showLegendKey val="0"/>
          <c:showVal val="0"/>
          <c:showCatName val="0"/>
          <c:showSerName val="0"/>
          <c:showPercent val="1"/>
          <c:showBubbleSize val="0"/>
          <c:showLeaderLines val="1"/>
        </c:dLbls>
        <c:firstSliceAng val="0"/>
      </c:pieChart>
      <c:spPr>
        <a:noFill/>
      </c:spPr>
    </c:plotArea>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PROTECTION!A1"/><Relationship Id="rId13" Type="http://schemas.openxmlformats.org/officeDocument/2006/relationships/image" Target="../media/image1.jpg"/><Relationship Id="rId3" Type="http://schemas.openxmlformats.org/officeDocument/2006/relationships/hyperlink" Target="#FOOD!A1"/><Relationship Id="rId7" Type="http://schemas.openxmlformats.org/officeDocument/2006/relationships/hyperlink" Target="#SHELTER!A1"/><Relationship Id="rId12" Type="http://schemas.openxmlformats.org/officeDocument/2006/relationships/hyperlink" Target="#WASH!A1"/><Relationship Id="rId2" Type="http://schemas.openxmlformats.org/officeDocument/2006/relationships/hyperlink" Target="#EDUCATION!A1"/><Relationship Id="rId1" Type="http://schemas.openxmlformats.org/officeDocument/2006/relationships/hyperlink" Target="#'Analysis Charts'!A1"/><Relationship Id="rId6" Type="http://schemas.openxmlformats.org/officeDocument/2006/relationships/hyperlink" Target="#HEALTH!A1"/><Relationship Id="rId11" Type="http://schemas.openxmlformats.org/officeDocument/2006/relationships/hyperlink" Target="#Data!A1"/><Relationship Id="rId5" Type="http://schemas.openxmlformats.org/officeDocument/2006/relationships/hyperlink" Target="#LIVELIHOOD!A1"/><Relationship Id="rId10" Type="http://schemas.openxmlformats.org/officeDocument/2006/relationships/hyperlink" Target="#Needs!A1"/><Relationship Id="rId4" Type="http://schemas.openxmlformats.org/officeDocument/2006/relationships/hyperlink" Target="#'Analysis Tables'!A1"/><Relationship Id="rId9" Type="http://schemas.openxmlformats.org/officeDocument/2006/relationships/hyperlink" Target="#MOVEMENT!A1"/><Relationship Id="rId14"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hyperlink" Target="#Main!A1"/></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0.png"/><Relationship Id="rId2" Type="http://schemas.openxmlformats.org/officeDocument/2006/relationships/chart" Target="../charts/chart12.xml"/><Relationship Id="rId1" Type="http://schemas.openxmlformats.org/officeDocument/2006/relationships/hyperlink" Target="#Main!A1"/><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g"/><Relationship Id="rId3" Type="http://schemas.openxmlformats.org/officeDocument/2006/relationships/image" Target="../media/image2.jpg"/><Relationship Id="rId7" Type="http://schemas.openxmlformats.org/officeDocument/2006/relationships/image" Target="../media/image6.png"/><Relationship Id="rId12" Type="http://schemas.openxmlformats.org/officeDocument/2006/relationships/image" Target="../media/image1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emf"/><Relationship Id="rId11" Type="http://schemas.openxmlformats.org/officeDocument/2006/relationships/image" Target="../media/image10.png"/><Relationship Id="rId5" Type="http://schemas.openxmlformats.org/officeDocument/2006/relationships/image" Target="../media/image4.JPG"/><Relationship Id="rId10" Type="http://schemas.openxmlformats.org/officeDocument/2006/relationships/image" Target="../media/image9.png"/><Relationship Id="rId4" Type="http://schemas.openxmlformats.org/officeDocument/2006/relationships/image" Target="../media/image3.JPG"/><Relationship Id="rId9" Type="http://schemas.openxmlformats.org/officeDocument/2006/relationships/image" Target="../media/image8.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6.png"/><Relationship Id="rId7" Type="http://schemas.openxmlformats.org/officeDocument/2006/relationships/chart" Target="../charts/chart19.xml"/><Relationship Id="rId2" Type="http://schemas.openxmlformats.org/officeDocument/2006/relationships/image" Target="../media/image13.png"/><Relationship Id="rId1" Type="http://schemas.openxmlformats.org/officeDocument/2006/relationships/hyperlink" Target="#Main!A1"/><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7.png"/><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image" Target="../media/image13.png"/><Relationship Id="rId1" Type="http://schemas.openxmlformats.org/officeDocument/2006/relationships/hyperlink" Target="#Main!A1"/><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hyperlink" Target="#Main!A1"/><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 Target="../charts/chart36.xml"/><Relationship Id="rId2" Type="http://schemas.openxmlformats.org/officeDocument/2006/relationships/image" Target="../media/image13.png"/><Relationship Id="rId1" Type="http://schemas.openxmlformats.org/officeDocument/2006/relationships/hyperlink" Target="#Main!A1"/><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image" Target="../media/image9.png"/><Relationship Id="rId7" Type="http://schemas.openxmlformats.org/officeDocument/2006/relationships/chart" Target="../charts/chart40.xml"/><Relationship Id="rId2" Type="http://schemas.openxmlformats.org/officeDocument/2006/relationships/image" Target="../media/image13.png"/><Relationship Id="rId1" Type="http://schemas.openxmlformats.org/officeDocument/2006/relationships/hyperlink" Target="#Main!A1"/><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 Id="rId9"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4.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3.xml"/><Relationship Id="rId1" Type="http://schemas.openxmlformats.org/officeDocument/2006/relationships/hyperlink" Target="#Main!A1"/><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image" Target="../media/image2.jpg"/><Relationship Id="rId10" Type="http://schemas.openxmlformats.org/officeDocument/2006/relationships/chart" Target="../charts/chart9.xml"/><Relationship Id="rId4" Type="http://schemas.openxmlformats.org/officeDocument/2006/relationships/image" Target="../media/image13.png"/><Relationship Id="rId9" Type="http://schemas.openxmlformats.org/officeDocument/2006/relationships/chart" Target="../charts/chart8.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image" Target="../media/image14.png"/><Relationship Id="rId7" Type="http://schemas.openxmlformats.org/officeDocument/2006/relationships/chart" Target="../charts/chart46.xml"/><Relationship Id="rId2" Type="http://schemas.openxmlformats.org/officeDocument/2006/relationships/image" Target="../media/image13.png"/><Relationship Id="rId1" Type="http://schemas.openxmlformats.org/officeDocument/2006/relationships/hyperlink" Target="#Main!A1"/><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0" Type="http://schemas.openxmlformats.org/officeDocument/2006/relationships/chart" Target="../charts/chart49.xml"/><Relationship Id="rId4" Type="http://schemas.openxmlformats.org/officeDocument/2006/relationships/chart" Target="../charts/chart43.xml"/><Relationship Id="rId9"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Main!A1"/></Relationships>
</file>

<file path=xl/drawings/_rels/drawing6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13.png"/><Relationship Id="rId1" Type="http://schemas.openxmlformats.org/officeDocument/2006/relationships/hyperlink" Target="#Main!A1"/><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xdr:col>
      <xdr:colOff>542925</xdr:colOff>
      <xdr:row>6</xdr:row>
      <xdr:rowOff>9525</xdr:rowOff>
    </xdr:from>
    <xdr:to>
      <xdr:col>4</xdr:col>
      <xdr:colOff>400049</xdr:colOff>
      <xdr:row>7</xdr:row>
      <xdr:rowOff>104775</xdr:rowOff>
    </xdr:to>
    <xdr:sp macro="" textlink="">
      <xdr:nvSpPr>
        <xdr:cNvPr id="2" name="Rounded Rectangle 1">
          <a:hlinkClick xmlns:r="http://schemas.openxmlformats.org/officeDocument/2006/relationships" r:id="rId1"/>
        </xdr:cNvPr>
        <xdr:cNvSpPr/>
      </xdr:nvSpPr>
      <xdr:spPr>
        <a:xfrm>
          <a:off x="1152525" y="1476375"/>
          <a:ext cx="1685924" cy="285750"/>
        </a:xfrm>
        <a:prstGeom prst="roundRect">
          <a:avLst/>
        </a:prstGeom>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Analsis</a:t>
          </a:r>
          <a:r>
            <a:rPr lang="en-GB" sz="1200" b="1" baseline="0">
              <a:solidFill>
                <a:sysClr val="windowText" lastClr="000000"/>
              </a:solidFill>
            </a:rPr>
            <a:t> Charts</a:t>
          </a:r>
          <a:endParaRPr lang="en-GB" sz="1200" b="1">
            <a:solidFill>
              <a:sysClr val="windowText" lastClr="000000"/>
            </a:solidFill>
          </a:endParaRPr>
        </a:p>
      </xdr:txBody>
    </xdr:sp>
    <xdr:clientData/>
  </xdr:twoCellAnchor>
  <xdr:twoCellAnchor>
    <xdr:from>
      <xdr:col>7</xdr:col>
      <xdr:colOff>560295</xdr:colOff>
      <xdr:row>7</xdr:row>
      <xdr:rowOff>179294</xdr:rowOff>
    </xdr:from>
    <xdr:to>
      <xdr:col>10</xdr:col>
      <xdr:colOff>417419</xdr:colOff>
      <xdr:row>9</xdr:row>
      <xdr:rowOff>64994</xdr:rowOff>
    </xdr:to>
    <xdr:sp macro="" textlink="">
      <xdr:nvSpPr>
        <xdr:cNvPr id="3" name="Rounded Rectangle 2">
          <a:hlinkClick xmlns:r="http://schemas.openxmlformats.org/officeDocument/2006/relationships" r:id="rId2"/>
        </xdr:cNvPr>
        <xdr:cNvSpPr/>
      </xdr:nvSpPr>
      <xdr:spPr>
        <a:xfrm>
          <a:off x="4796119" y="1882588"/>
          <a:ext cx="1672476" cy="266700"/>
        </a:xfrm>
        <a:prstGeom prst="roundRect">
          <a:avLst/>
        </a:prstGeom>
        <a:solidFill>
          <a:schemeClr val="bg2">
            <a:lumMod val="75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Education</a:t>
          </a:r>
        </a:p>
      </xdr:txBody>
    </xdr:sp>
    <xdr:clientData/>
  </xdr:twoCellAnchor>
  <xdr:twoCellAnchor>
    <xdr:from>
      <xdr:col>1</xdr:col>
      <xdr:colOff>542925</xdr:colOff>
      <xdr:row>16</xdr:row>
      <xdr:rowOff>47625</xdr:rowOff>
    </xdr:from>
    <xdr:to>
      <xdr:col>4</xdr:col>
      <xdr:colOff>400049</xdr:colOff>
      <xdr:row>17</xdr:row>
      <xdr:rowOff>142875</xdr:rowOff>
    </xdr:to>
    <xdr:sp macro="" textlink="">
      <xdr:nvSpPr>
        <xdr:cNvPr id="4" name="Rounded Rectangle 3">
          <a:hlinkClick xmlns:r="http://schemas.openxmlformats.org/officeDocument/2006/relationships" r:id="rId3"/>
        </xdr:cNvPr>
        <xdr:cNvSpPr/>
      </xdr:nvSpPr>
      <xdr:spPr>
        <a:xfrm>
          <a:off x="1152525" y="3419475"/>
          <a:ext cx="1685924" cy="285750"/>
        </a:xfrm>
        <a:prstGeom prst="roundRect">
          <a:avLst/>
        </a:prstGeom>
        <a:solidFill>
          <a:schemeClr val="accent6">
            <a:lumMod val="40000"/>
            <a:lumOff val="6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Food</a:t>
          </a:r>
        </a:p>
      </xdr:txBody>
    </xdr:sp>
    <xdr:clientData/>
  </xdr:twoCellAnchor>
  <xdr:twoCellAnchor>
    <xdr:from>
      <xdr:col>1</xdr:col>
      <xdr:colOff>542925</xdr:colOff>
      <xdr:row>8</xdr:row>
      <xdr:rowOff>23813</xdr:rowOff>
    </xdr:from>
    <xdr:to>
      <xdr:col>4</xdr:col>
      <xdr:colOff>400049</xdr:colOff>
      <xdr:row>9</xdr:row>
      <xdr:rowOff>119063</xdr:rowOff>
    </xdr:to>
    <xdr:sp macro="" textlink="">
      <xdr:nvSpPr>
        <xdr:cNvPr id="5" name="Rounded Rectangle 4">
          <a:hlinkClick xmlns:r="http://schemas.openxmlformats.org/officeDocument/2006/relationships" r:id="rId4"/>
        </xdr:cNvPr>
        <xdr:cNvSpPr/>
      </xdr:nvSpPr>
      <xdr:spPr>
        <a:xfrm>
          <a:off x="1152525" y="1871663"/>
          <a:ext cx="1685924" cy="285750"/>
        </a:xfrm>
        <a:prstGeom prst="roundRect">
          <a:avLst/>
        </a:prstGeom>
        <a:solidFill>
          <a:schemeClr val="tx2">
            <a:lumMod val="40000"/>
            <a:lumOff val="6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Analsis</a:t>
          </a:r>
          <a:r>
            <a:rPr lang="en-GB" sz="1200" b="1" baseline="0">
              <a:solidFill>
                <a:sysClr val="windowText" lastClr="000000"/>
              </a:solidFill>
            </a:rPr>
            <a:t> Tables</a:t>
          </a:r>
          <a:endParaRPr lang="en-GB" sz="1200" b="1">
            <a:solidFill>
              <a:sysClr val="windowText" lastClr="000000"/>
            </a:solidFill>
          </a:endParaRPr>
        </a:p>
      </xdr:txBody>
    </xdr:sp>
    <xdr:clientData/>
  </xdr:twoCellAnchor>
  <xdr:twoCellAnchor>
    <xdr:from>
      <xdr:col>7</xdr:col>
      <xdr:colOff>565337</xdr:colOff>
      <xdr:row>5</xdr:row>
      <xdr:rowOff>175370</xdr:rowOff>
    </xdr:from>
    <xdr:to>
      <xdr:col>10</xdr:col>
      <xdr:colOff>422462</xdr:colOff>
      <xdr:row>7</xdr:row>
      <xdr:rowOff>35297</xdr:rowOff>
    </xdr:to>
    <xdr:sp macro="" textlink="">
      <xdr:nvSpPr>
        <xdr:cNvPr id="6" name="Rounded Rectangle 5">
          <a:hlinkClick xmlns:r="http://schemas.openxmlformats.org/officeDocument/2006/relationships" r:id="rId5"/>
        </xdr:cNvPr>
        <xdr:cNvSpPr/>
      </xdr:nvSpPr>
      <xdr:spPr>
        <a:xfrm>
          <a:off x="4801161" y="1452841"/>
          <a:ext cx="1672477" cy="285750"/>
        </a:xfrm>
        <a:prstGeom prst="roundRect">
          <a:avLst/>
        </a:prstGeom>
        <a:solidFill>
          <a:schemeClr val="accent4">
            <a:lumMod val="40000"/>
            <a:lumOff val="6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Livelihood</a:t>
          </a:r>
        </a:p>
      </xdr:txBody>
    </xdr:sp>
    <xdr:clientData/>
  </xdr:twoCellAnchor>
  <xdr:twoCellAnchor>
    <xdr:from>
      <xdr:col>1</xdr:col>
      <xdr:colOff>542925</xdr:colOff>
      <xdr:row>10</xdr:row>
      <xdr:rowOff>38101</xdr:rowOff>
    </xdr:from>
    <xdr:to>
      <xdr:col>4</xdr:col>
      <xdr:colOff>400049</xdr:colOff>
      <xdr:row>11</xdr:row>
      <xdr:rowOff>133351</xdr:rowOff>
    </xdr:to>
    <xdr:sp macro="" textlink="">
      <xdr:nvSpPr>
        <xdr:cNvPr id="7" name="Rounded Rectangle 6">
          <a:hlinkClick xmlns:r="http://schemas.openxmlformats.org/officeDocument/2006/relationships" r:id="rId6"/>
        </xdr:cNvPr>
        <xdr:cNvSpPr/>
      </xdr:nvSpPr>
      <xdr:spPr>
        <a:xfrm>
          <a:off x="1152525" y="2266951"/>
          <a:ext cx="1685924" cy="285750"/>
        </a:xfrm>
        <a:prstGeom prst="roundRect">
          <a:avLst/>
        </a:prstGeom>
        <a:solidFill>
          <a:schemeClr val="accent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Health</a:t>
          </a:r>
        </a:p>
      </xdr:txBody>
    </xdr:sp>
    <xdr:clientData/>
  </xdr:twoCellAnchor>
  <xdr:twoCellAnchor>
    <xdr:from>
      <xdr:col>1</xdr:col>
      <xdr:colOff>542925</xdr:colOff>
      <xdr:row>12</xdr:row>
      <xdr:rowOff>52389</xdr:rowOff>
    </xdr:from>
    <xdr:to>
      <xdr:col>4</xdr:col>
      <xdr:colOff>400049</xdr:colOff>
      <xdr:row>13</xdr:row>
      <xdr:rowOff>147639</xdr:rowOff>
    </xdr:to>
    <xdr:sp macro="" textlink="">
      <xdr:nvSpPr>
        <xdr:cNvPr id="8" name="Rounded Rectangle 7">
          <a:hlinkClick xmlns:r="http://schemas.openxmlformats.org/officeDocument/2006/relationships" r:id="rId7"/>
        </xdr:cNvPr>
        <xdr:cNvSpPr/>
      </xdr:nvSpPr>
      <xdr:spPr>
        <a:xfrm>
          <a:off x="1152525" y="2662239"/>
          <a:ext cx="1685924" cy="285750"/>
        </a:xfrm>
        <a:prstGeom prst="roundRect">
          <a:avLst/>
        </a:prstGeom>
        <a:solidFill>
          <a:schemeClr val="accent3">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Shelter</a:t>
          </a:r>
        </a:p>
      </xdr:txBody>
    </xdr:sp>
    <xdr:clientData/>
  </xdr:twoCellAnchor>
  <xdr:twoCellAnchor>
    <xdr:from>
      <xdr:col>7</xdr:col>
      <xdr:colOff>569820</xdr:colOff>
      <xdr:row>9</xdr:row>
      <xdr:rowOff>180881</xdr:rowOff>
    </xdr:from>
    <xdr:to>
      <xdr:col>10</xdr:col>
      <xdr:colOff>426944</xdr:colOff>
      <xdr:row>11</xdr:row>
      <xdr:rowOff>85631</xdr:rowOff>
    </xdr:to>
    <xdr:sp macro="" textlink="">
      <xdr:nvSpPr>
        <xdr:cNvPr id="9" name="Rounded Rectangle 8">
          <a:hlinkClick xmlns:r="http://schemas.openxmlformats.org/officeDocument/2006/relationships" r:id="rId8"/>
        </xdr:cNvPr>
        <xdr:cNvSpPr/>
      </xdr:nvSpPr>
      <xdr:spPr>
        <a:xfrm>
          <a:off x="4805644" y="2265175"/>
          <a:ext cx="1672476" cy="285750"/>
        </a:xfrm>
        <a:prstGeom prst="roundRect">
          <a:avLst/>
        </a:prstGeom>
        <a:solidFill>
          <a:srgbClr val="FFFF66"/>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Protection</a:t>
          </a:r>
        </a:p>
      </xdr:txBody>
    </xdr:sp>
    <xdr:clientData/>
  </xdr:twoCellAnchor>
  <xdr:twoCellAnchor>
    <xdr:from>
      <xdr:col>7</xdr:col>
      <xdr:colOff>569820</xdr:colOff>
      <xdr:row>12</xdr:row>
      <xdr:rowOff>11018</xdr:rowOff>
    </xdr:from>
    <xdr:to>
      <xdr:col>10</xdr:col>
      <xdr:colOff>426944</xdr:colOff>
      <xdr:row>13</xdr:row>
      <xdr:rowOff>106268</xdr:rowOff>
    </xdr:to>
    <xdr:sp macro="" textlink="">
      <xdr:nvSpPr>
        <xdr:cNvPr id="11" name="Rounded Rectangle 10">
          <a:hlinkClick xmlns:r="http://schemas.openxmlformats.org/officeDocument/2006/relationships" r:id="rId9"/>
        </xdr:cNvPr>
        <xdr:cNvSpPr/>
      </xdr:nvSpPr>
      <xdr:spPr>
        <a:xfrm>
          <a:off x="4805644" y="2666812"/>
          <a:ext cx="1672476" cy="285750"/>
        </a:xfrm>
        <a:prstGeom prst="roundRect">
          <a:avLst/>
        </a:prstGeom>
        <a:solidFill>
          <a:schemeClr val="accent6">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Movement</a:t>
          </a:r>
        </a:p>
      </xdr:txBody>
    </xdr:sp>
    <xdr:clientData/>
  </xdr:twoCellAnchor>
  <xdr:twoCellAnchor>
    <xdr:from>
      <xdr:col>7</xdr:col>
      <xdr:colOff>569820</xdr:colOff>
      <xdr:row>14</xdr:row>
      <xdr:rowOff>31655</xdr:rowOff>
    </xdr:from>
    <xdr:to>
      <xdr:col>10</xdr:col>
      <xdr:colOff>426944</xdr:colOff>
      <xdr:row>15</xdr:row>
      <xdr:rowOff>126905</xdr:rowOff>
    </xdr:to>
    <xdr:sp macro="" textlink="">
      <xdr:nvSpPr>
        <xdr:cNvPr id="13" name="Rounded Rectangle 12">
          <a:hlinkClick xmlns:r="http://schemas.openxmlformats.org/officeDocument/2006/relationships" r:id="rId10"/>
        </xdr:cNvPr>
        <xdr:cNvSpPr/>
      </xdr:nvSpPr>
      <xdr:spPr>
        <a:xfrm>
          <a:off x="4805644" y="3068449"/>
          <a:ext cx="1672476" cy="285750"/>
        </a:xfrm>
        <a:prstGeom prst="roundRect">
          <a:avLst/>
        </a:prstGeom>
        <a:solidFill>
          <a:schemeClr val="accent2">
            <a:lumMod val="40000"/>
            <a:lumOff val="6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Priority Needs</a:t>
          </a:r>
        </a:p>
      </xdr:txBody>
    </xdr:sp>
    <xdr:clientData/>
  </xdr:twoCellAnchor>
  <xdr:twoCellAnchor>
    <xdr:from>
      <xdr:col>7</xdr:col>
      <xdr:colOff>569820</xdr:colOff>
      <xdr:row>16</xdr:row>
      <xdr:rowOff>52292</xdr:rowOff>
    </xdr:from>
    <xdr:to>
      <xdr:col>10</xdr:col>
      <xdr:colOff>426944</xdr:colOff>
      <xdr:row>17</xdr:row>
      <xdr:rowOff>147542</xdr:rowOff>
    </xdr:to>
    <xdr:sp macro="" textlink="">
      <xdr:nvSpPr>
        <xdr:cNvPr id="14" name="Rounded Rectangle 13">
          <a:hlinkClick xmlns:r="http://schemas.openxmlformats.org/officeDocument/2006/relationships" r:id="rId11"/>
        </xdr:cNvPr>
        <xdr:cNvSpPr/>
      </xdr:nvSpPr>
      <xdr:spPr>
        <a:xfrm>
          <a:off x="4805644" y="3470086"/>
          <a:ext cx="1672476" cy="285750"/>
        </a:xfrm>
        <a:prstGeom prst="roundRect">
          <a:avLst/>
        </a:prstGeom>
        <a:solidFill>
          <a:schemeClr val="bg1">
            <a:lumMod val="65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Data</a:t>
          </a:r>
        </a:p>
      </xdr:txBody>
    </xdr:sp>
    <xdr:clientData/>
  </xdr:twoCellAnchor>
  <xdr:twoCellAnchor>
    <xdr:from>
      <xdr:col>1</xdr:col>
      <xdr:colOff>542925</xdr:colOff>
      <xdr:row>14</xdr:row>
      <xdr:rowOff>47625</xdr:rowOff>
    </xdr:from>
    <xdr:to>
      <xdr:col>4</xdr:col>
      <xdr:colOff>400049</xdr:colOff>
      <xdr:row>15</xdr:row>
      <xdr:rowOff>142875</xdr:rowOff>
    </xdr:to>
    <xdr:sp macro="" textlink="">
      <xdr:nvSpPr>
        <xdr:cNvPr id="15" name="Rounded Rectangle 14">
          <a:hlinkClick xmlns:r="http://schemas.openxmlformats.org/officeDocument/2006/relationships" r:id="rId12"/>
        </xdr:cNvPr>
        <xdr:cNvSpPr/>
      </xdr:nvSpPr>
      <xdr:spPr>
        <a:xfrm>
          <a:off x="1152525" y="3038475"/>
          <a:ext cx="1685924" cy="285750"/>
        </a:xfrm>
        <a:prstGeom prst="roundRect">
          <a:avLst/>
        </a:prstGeom>
        <a:solidFill>
          <a:schemeClr val="accent5">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b="1">
              <a:solidFill>
                <a:sysClr val="windowText" lastClr="000000"/>
              </a:solidFill>
            </a:rPr>
            <a:t>WASH</a:t>
          </a:r>
        </a:p>
      </xdr:txBody>
    </xdr:sp>
    <xdr:clientData/>
  </xdr:twoCellAnchor>
  <xdr:twoCellAnchor>
    <xdr:from>
      <xdr:col>0</xdr:col>
      <xdr:colOff>593912</xdr:colOff>
      <xdr:row>2</xdr:row>
      <xdr:rowOff>33614</xdr:rowOff>
    </xdr:from>
    <xdr:to>
      <xdr:col>13</xdr:col>
      <xdr:colOff>1</xdr:colOff>
      <xdr:row>4</xdr:row>
      <xdr:rowOff>123263</xdr:rowOff>
    </xdr:to>
    <xdr:grpSp>
      <xdr:nvGrpSpPr>
        <xdr:cNvPr id="26" name="Group 25"/>
        <xdr:cNvGrpSpPr/>
      </xdr:nvGrpSpPr>
      <xdr:grpSpPr>
        <a:xfrm>
          <a:off x="593912" y="425820"/>
          <a:ext cx="7149354" cy="739590"/>
          <a:chOff x="1203512" y="5410199"/>
          <a:chExt cx="13593888" cy="636291"/>
        </a:xfrm>
      </xdr:grpSpPr>
      <xdr:grpSp>
        <xdr:nvGrpSpPr>
          <xdr:cNvPr id="29" name="Group 28"/>
          <xdr:cNvGrpSpPr/>
        </xdr:nvGrpSpPr>
        <xdr:grpSpPr>
          <a:xfrm>
            <a:off x="1203512" y="5416374"/>
            <a:ext cx="11447484" cy="630116"/>
            <a:chOff x="1025028" y="1371599"/>
            <a:chExt cx="4601604" cy="630116"/>
          </a:xfrm>
        </xdr:grpSpPr>
        <xdr:sp macro="" textlink="">
          <xdr:nvSpPr>
            <xdr:cNvPr id="32" name="TextBox 31"/>
            <xdr:cNvSpPr txBox="1"/>
          </xdr:nvSpPr>
          <xdr:spPr>
            <a:xfrm>
              <a:off x="1025033" y="1723292"/>
              <a:ext cx="4599196"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33" name="TextBox 1"/>
            <xdr:cNvSpPr txBox="1">
              <a:spLocks/>
            </xdr:cNvSpPr>
          </xdr:nvSpPr>
          <xdr:spPr>
            <a:xfrm>
              <a:off x="1025028" y="1371599"/>
              <a:ext cx="4601604" cy="418019"/>
            </a:xfrm>
            <a:prstGeom prst="rect">
              <a:avLst/>
            </a:prstGeom>
            <a:solidFill>
              <a:schemeClr val="tx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solidFill>
                    <a:schemeClr val="bg1"/>
                  </a:solidFill>
                  <a:latin typeface="Franklin Gothic Medium Cond" pitchFamily="34" charset="0"/>
                </a:rPr>
                <a:t>CAMP MANAGEMENT TOOL</a:t>
              </a:r>
              <a:endParaRPr lang="en-GB" sz="2400">
                <a:solidFill>
                  <a:schemeClr val="bg1"/>
                </a:solidFill>
                <a:latin typeface="Franklin Gothic Medium Cond" pitchFamily="34" charset="0"/>
              </a:endParaRPr>
            </a:p>
          </xdr:txBody>
        </xdr:sp>
      </xdr:grpSp>
      <xdr:pic>
        <xdr:nvPicPr>
          <xdr:cNvPr id="28" name="Picture 2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515387" y="5410199"/>
            <a:ext cx="3282013" cy="424193"/>
          </a:xfrm>
          <a:prstGeom prst="rect">
            <a:avLst/>
          </a:prstGeom>
          <a:effectLst>
            <a:outerShdw blurRad="63500" sx="102000" sy="102000" algn="ctr" rotWithShape="0">
              <a:prstClr val="black">
                <a:alpha val="40000"/>
              </a:prstClr>
            </a:outerShdw>
          </a:effectLst>
        </xdr:spPr>
      </xdr:pic>
    </xdr:grpSp>
    <xdr:clientData/>
  </xdr:twoCellAnchor>
  <xdr:twoCellAnchor editAs="oneCell">
    <xdr:from>
      <xdr:col>8</xdr:col>
      <xdr:colOff>246530</xdr:colOff>
      <xdr:row>2</xdr:row>
      <xdr:rowOff>11204</xdr:rowOff>
    </xdr:from>
    <xdr:to>
      <xdr:col>9</xdr:col>
      <xdr:colOff>549084</xdr:colOff>
      <xdr:row>3</xdr:row>
      <xdr:rowOff>56028</xdr:rowOff>
    </xdr:to>
    <xdr:pic>
      <xdr:nvPicPr>
        <xdr:cNvPr id="35" name="Picture 3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087471" y="403410"/>
          <a:ext cx="907672" cy="504265"/>
        </a:xfrm>
        <a:prstGeom prst="rect">
          <a:avLst/>
        </a:prstGeom>
      </xdr:spPr>
    </xdr:pic>
    <xdr:clientData/>
  </xdr:twoCellAnchor>
</xdr:wsDr>
</file>

<file path=xl/drawings/drawing1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 Management Agency</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Percentage of camps</a:t>
          </a:r>
          <a:r>
            <a:rPr lang="en-GB" sz="1000" baseline="0">
              <a:latin typeface="Franklin Gothic Book" pitchFamily="34" charset="0"/>
            </a:rPr>
            <a:t> with camp management / responsible agency </a:t>
          </a:r>
          <a:endParaRPr lang="en-GB" sz="1000">
            <a:latin typeface="Franklin Gothic Book" pitchFamily="34" charset="0"/>
          </a:endParaRPr>
        </a:p>
      </cdr:txBody>
    </cdr:sp>
  </cdr:relSizeAnchor>
</c:userShapes>
</file>

<file path=xl/drawings/drawing11.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 Management Committee</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Percentage of camps</a:t>
          </a:r>
          <a:r>
            <a:rPr lang="en-GB" sz="1000" baseline="0">
              <a:latin typeface="Franklin Gothic Book" pitchFamily="34" charset="0"/>
            </a:rPr>
            <a:t> with a camp management committee</a:t>
          </a:r>
          <a:endParaRPr lang="en-GB" sz="1000">
            <a:latin typeface="Franklin Gothic Book" pitchFamily="34" charset="0"/>
          </a:endParaRPr>
        </a:p>
      </cdr:txBody>
    </cdr:sp>
  </cdr:relSizeAnchor>
</c:userShapes>
</file>

<file path=xl/drawings/drawing12.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 Location Type</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Percentage of camps</a:t>
          </a:r>
          <a:r>
            <a:rPr lang="en-GB" sz="1000" baseline="0">
              <a:latin typeface="Franklin Gothic Book" pitchFamily="34" charset="0"/>
            </a:rPr>
            <a:t> based on location type</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0</xdr:colOff>
      <xdr:row>0</xdr:row>
      <xdr:rowOff>181695</xdr:rowOff>
    </xdr:from>
    <xdr:to>
      <xdr:col>2</xdr:col>
      <xdr:colOff>814828</xdr:colOff>
      <xdr:row>3</xdr:row>
      <xdr:rowOff>0</xdr:rowOff>
    </xdr:to>
    <xdr:sp macro="" textlink="">
      <xdr:nvSpPr>
        <xdr:cNvPr id="3" name="Rounded Rectangle 2">
          <a:hlinkClick xmlns:r="http://schemas.openxmlformats.org/officeDocument/2006/relationships" r:id="rId1"/>
        </xdr:cNvPr>
        <xdr:cNvSpPr/>
      </xdr:nvSpPr>
      <xdr:spPr>
        <a:xfrm>
          <a:off x="609600" y="181695"/>
          <a:ext cx="2386453" cy="389805"/>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60</xdr:col>
      <xdr:colOff>28575</xdr:colOff>
      <xdr:row>135</xdr:row>
      <xdr:rowOff>0</xdr:rowOff>
    </xdr:from>
    <xdr:to>
      <xdr:col>60</xdr:col>
      <xdr:colOff>57150</xdr:colOff>
      <xdr:row>135</xdr:row>
      <xdr:rowOff>0</xdr:rowOff>
    </xdr:to>
    <xdr:sp macro="" textlink="">
      <xdr:nvSpPr>
        <xdr:cNvPr id="2" name="AutoShape 12"/>
        <xdr:cNvSpPr>
          <a:spLocks/>
        </xdr:cNvSpPr>
      </xdr:nvSpPr>
      <xdr:spPr bwMode="auto">
        <a:xfrm>
          <a:off x="6315075" y="21812250"/>
          <a:ext cx="28575" cy="0"/>
        </a:xfrm>
        <a:prstGeom prst="rightBrace">
          <a:avLst>
            <a:gd name="adj1" fmla="val -2147483648"/>
            <a:gd name="adj2" fmla="val 50000"/>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xdr:from>
          <xdr:col>74</xdr:col>
          <xdr:colOff>419100</xdr:colOff>
          <xdr:row>2</xdr:row>
          <xdr:rowOff>152400</xdr:rowOff>
        </xdr:from>
        <xdr:to>
          <xdr:col>75</xdr:col>
          <xdr:colOff>1143000</xdr:colOff>
          <xdr:row>5</xdr:row>
          <xdr:rowOff>9525</xdr:rowOff>
        </xdr:to>
        <xdr:sp macro="" textlink="">
          <xdr:nvSpPr>
            <xdr:cNvPr id="1034" name="Button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Print current  form</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447675</xdr:colOff>
          <xdr:row>5</xdr:row>
          <xdr:rowOff>95250</xdr:rowOff>
        </xdr:from>
        <xdr:to>
          <xdr:col>76</xdr:col>
          <xdr:colOff>9525</xdr:colOff>
          <xdr:row>7</xdr:row>
          <xdr:rowOff>47625</xdr:rowOff>
        </xdr:to>
        <xdr:sp macro="" textlink="">
          <xdr:nvSpPr>
            <xdr:cNvPr id="1038" name="Button 14" hidden="1">
              <a:extLst>
                <a:ext uri="{63B3BB69-23CF-44E3-9099-C40C66FF867C}">
                  <a14:compatExt spid="_x0000_s103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Print All</a:t>
              </a:r>
              <a:endParaRPr lang="en-US"/>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16</xdr:col>
      <xdr:colOff>11205</xdr:colOff>
      <xdr:row>0</xdr:row>
      <xdr:rowOff>89647</xdr:rowOff>
    </xdr:from>
    <xdr:to>
      <xdr:col>17</xdr:col>
      <xdr:colOff>750794</xdr:colOff>
      <xdr:row>2</xdr:row>
      <xdr:rowOff>89647</xdr:rowOff>
    </xdr:to>
    <xdr:sp macro="" textlink="">
      <xdr:nvSpPr>
        <xdr:cNvPr id="6" name="Rounded Rectangle 5">
          <a:hlinkClick xmlns:r="http://schemas.openxmlformats.org/officeDocument/2006/relationships" r:id="rId1"/>
        </xdr:cNvPr>
        <xdr:cNvSpPr/>
      </xdr:nvSpPr>
      <xdr:spPr>
        <a:xfrm>
          <a:off x="13648764" y="89647"/>
          <a:ext cx="2364442"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78442</xdr:colOff>
      <xdr:row>2</xdr:row>
      <xdr:rowOff>22411</xdr:rowOff>
    </xdr:from>
    <xdr:to>
      <xdr:col>15</xdr:col>
      <xdr:colOff>347383</xdr:colOff>
      <xdr:row>29</xdr:row>
      <xdr:rowOff>179294</xdr:rowOff>
    </xdr:to>
    <xdr:sp macro="" textlink="">
      <xdr:nvSpPr>
        <xdr:cNvPr id="19" name="TextBox 18"/>
        <xdr:cNvSpPr txBox="1">
          <a:spLocks/>
        </xdr:cNvSpPr>
      </xdr:nvSpPr>
      <xdr:spPr>
        <a:xfrm>
          <a:off x="78442" y="403411"/>
          <a:ext cx="13301382" cy="7205383"/>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235326</xdr:colOff>
      <xdr:row>5</xdr:row>
      <xdr:rowOff>392205</xdr:rowOff>
    </xdr:from>
    <xdr:to>
      <xdr:col>4</xdr:col>
      <xdr:colOff>728383</xdr:colOff>
      <xdr:row>15</xdr:row>
      <xdr:rowOff>134471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22413</xdr:colOff>
      <xdr:row>2</xdr:row>
      <xdr:rowOff>11206</xdr:rowOff>
    </xdr:from>
    <xdr:to>
      <xdr:col>15</xdr:col>
      <xdr:colOff>336178</xdr:colOff>
      <xdr:row>5</xdr:row>
      <xdr:rowOff>131850</xdr:rowOff>
    </xdr:to>
    <xdr:grpSp>
      <xdr:nvGrpSpPr>
        <xdr:cNvPr id="10" name="Group 9"/>
        <xdr:cNvGrpSpPr/>
      </xdr:nvGrpSpPr>
      <xdr:grpSpPr>
        <a:xfrm>
          <a:off x="22413" y="392206"/>
          <a:ext cx="13346206" cy="692144"/>
          <a:chOff x="1497969" y="3191134"/>
          <a:chExt cx="13626074" cy="692144"/>
        </a:xfrm>
      </xdr:grpSpPr>
      <xdr:grpSp>
        <xdr:nvGrpSpPr>
          <xdr:cNvPr id="11" name="Group 10"/>
          <xdr:cNvGrpSpPr/>
        </xdr:nvGrpSpPr>
        <xdr:grpSpPr>
          <a:xfrm>
            <a:off x="1497969" y="3194087"/>
            <a:ext cx="11557052" cy="630116"/>
            <a:chOff x="907660" y="2762250"/>
            <a:chExt cx="7738332" cy="630116"/>
          </a:xfrm>
        </xdr:grpSpPr>
        <xdr:grpSp>
          <xdr:nvGrpSpPr>
            <xdr:cNvPr id="13" name="Group 12"/>
            <xdr:cNvGrpSpPr/>
          </xdr:nvGrpSpPr>
          <xdr:grpSpPr>
            <a:xfrm>
              <a:off x="907660" y="2762250"/>
              <a:ext cx="7738332" cy="630116"/>
              <a:chOff x="1025028" y="1371599"/>
              <a:chExt cx="4642999" cy="630116"/>
            </a:xfrm>
          </xdr:grpSpPr>
          <xdr:sp macro="" textlink="">
            <xdr:nvSpPr>
              <xdr:cNvPr id="16" name="TextBox 15"/>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7"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Health </a:t>
                </a:r>
                <a:endParaRPr lang="en-GB" sz="2400">
                  <a:latin typeface="Franklin Gothic Medium Cond" pitchFamily="34" charset="0"/>
                </a:endParaRPr>
              </a:p>
            </xdr:txBody>
          </xdr:sp>
        </xdr:grpSp>
        <xdr:sp macro="" textlink="">
          <xdr:nvSpPr>
            <xdr:cNvPr id="14" name="TextBox 13"/>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5" name="TextBox 14"/>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5</xdr:col>
      <xdr:colOff>347383</xdr:colOff>
      <xdr:row>5</xdr:row>
      <xdr:rowOff>381000</xdr:rowOff>
    </xdr:from>
    <xdr:to>
      <xdr:col>10</xdr:col>
      <xdr:colOff>336175</xdr:colOff>
      <xdr:row>15</xdr:row>
      <xdr:rowOff>123266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661147</xdr:colOff>
      <xdr:row>16</xdr:row>
      <xdr:rowOff>100852</xdr:rowOff>
    </xdr:from>
    <xdr:to>
      <xdr:col>15</xdr:col>
      <xdr:colOff>134471</xdr:colOff>
      <xdr:row>28</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179295</xdr:colOff>
      <xdr:row>16</xdr:row>
      <xdr:rowOff>123264</xdr:rowOff>
    </xdr:from>
    <xdr:to>
      <xdr:col>6</xdr:col>
      <xdr:colOff>549088</xdr:colOff>
      <xdr:row>28</xdr:row>
      <xdr:rowOff>22412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369795</xdr:colOff>
      <xdr:row>2</xdr:row>
      <xdr:rowOff>67235</xdr:rowOff>
    </xdr:from>
    <xdr:to>
      <xdr:col>1</xdr:col>
      <xdr:colOff>636173</xdr:colOff>
      <xdr:row>3</xdr:row>
      <xdr:rowOff>133936</xdr:rowOff>
    </xdr:to>
    <xdr:pic>
      <xdr:nvPicPr>
        <xdr:cNvPr id="26" name="Picture 2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4913" y="448235"/>
          <a:ext cx="266378" cy="257201"/>
        </a:xfrm>
        <a:prstGeom prst="rect">
          <a:avLst/>
        </a:prstGeom>
      </xdr:spPr>
    </xdr:pic>
    <xdr:clientData/>
  </xdr:twoCellAnchor>
</xdr:wsDr>
</file>

<file path=xl/drawings/drawing16.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Health Facility</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to in Miles to nearest Health facility</a:t>
          </a:r>
          <a:endParaRPr lang="en-GB" sz="1000" baseline="0">
            <a:latin typeface="Franklin Gothic Book" pitchFamily="34" charset="0"/>
          </a:endParaRPr>
        </a:p>
      </cdr:txBody>
    </cdr:sp>
  </cdr:relSizeAnchor>
</c:userShapes>
</file>

<file path=xl/drawings/drawing17.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Health Facility Type</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Type of the nearest accessible functioning health facility for camp residents</a:t>
          </a:r>
          <a:endParaRPr lang="en-GB" sz="1000" baseline="0">
            <a:latin typeface="Franklin Gothic Book" pitchFamily="34" charset="0"/>
          </a:endParaRPr>
        </a:p>
      </cdr:txBody>
    </cdr:sp>
  </cdr:relSizeAnchor>
</c:userShapes>
</file>

<file path=xl/drawings/drawing18.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Camps Without Essential Health Services</a:t>
          </a:r>
          <a:endParaRPr lang="en-GB" sz="1400">
            <a:latin typeface="Franklin Gothic Medium Cond" pitchFamily="34" charset="0"/>
          </a:endParaRPr>
        </a:p>
      </cdr:txBody>
    </cdr:sp>
  </cdr:absSizeAnchor>
  <cdr:relSizeAnchor xmlns:cdr="http://schemas.openxmlformats.org/drawingml/2006/chartDrawing">
    <cdr:from>
      <cdr:x>0</cdr:x>
      <cdr:y>0.11504</cdr:y>
    </cdr:from>
    <cdr:to>
      <cdr:x>1</cdr:x>
      <cdr:y>0.23009</cdr:y>
    </cdr:to>
    <cdr:sp macro="" textlink="">
      <cdr:nvSpPr>
        <cdr:cNvPr id="4" name="TextBox 3"/>
        <cdr:cNvSpPr txBox="1"/>
      </cdr:nvSpPr>
      <cdr:spPr>
        <a:xfrm xmlns:a="http://schemas.openxmlformats.org/drawingml/2006/main">
          <a:off x="0" y="247641"/>
          <a:ext cx="4636994" cy="2476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 of camps with health services regularly available  for camp residents</a:t>
          </a:r>
        </a:p>
      </cdr:txBody>
    </cdr:sp>
  </cdr:relSizeAnchor>
</c:userShapes>
</file>

<file path=xl/drawings/drawing19.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Camps Without Essential Health Services</a:t>
          </a:r>
        </a:p>
      </cdr:txBody>
    </cdr:sp>
  </cdr:absSizeAnchor>
  <cdr:relSizeAnchor xmlns:cdr="http://schemas.openxmlformats.org/drawingml/2006/chartDrawing">
    <cdr:from>
      <cdr:x>0</cdr:x>
      <cdr:y>0.11504</cdr:y>
    </cdr:from>
    <cdr:to>
      <cdr:x>1</cdr:x>
      <cdr:y>0.23009</cdr:y>
    </cdr:to>
    <cdr:sp macro="" textlink="">
      <cdr:nvSpPr>
        <cdr:cNvPr id="4" name="TextBox 3"/>
        <cdr:cNvSpPr txBox="1"/>
      </cdr:nvSpPr>
      <cdr:spPr>
        <a:xfrm xmlns:a="http://schemas.openxmlformats.org/drawingml/2006/main">
          <a:off x="0" y="247641"/>
          <a:ext cx="4636994" cy="2476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 of camps</a:t>
          </a:r>
          <a:r>
            <a:rPr lang="en-GB" sz="1000" baseline="0">
              <a:latin typeface="Franklin Gothic Book" pitchFamily="34" charset="0"/>
            </a:rPr>
            <a:t> without s</a:t>
          </a:r>
          <a:r>
            <a:rPr lang="en-GB" sz="1000">
              <a:latin typeface="Franklin Gothic Book" pitchFamily="34" charset="0"/>
            </a:rPr>
            <a:t>taff regularly available  for camp residents</a:t>
          </a:r>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26831</xdr:colOff>
      <xdr:row>31</xdr:row>
      <xdr:rowOff>120728</xdr:rowOff>
    </xdr:from>
    <xdr:to>
      <xdr:col>13</xdr:col>
      <xdr:colOff>13417</xdr:colOff>
      <xdr:row>38</xdr:row>
      <xdr:rowOff>93898</xdr:rowOff>
    </xdr:to>
    <xdr:sp macro="" textlink="">
      <xdr:nvSpPr>
        <xdr:cNvPr id="5" name="TextBox 4"/>
        <xdr:cNvSpPr txBox="1"/>
      </xdr:nvSpPr>
      <xdr:spPr>
        <a:xfrm>
          <a:off x="5352782" y="6023545"/>
          <a:ext cx="4668593" cy="1395212"/>
        </a:xfrm>
        <a:prstGeom prst="rect">
          <a:avLst/>
        </a:prstGeom>
        <a:solidFill>
          <a:schemeClr val="bg1">
            <a:alpha val="56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endParaRPr lang="en-US" sz="1800">
            <a:solidFill>
              <a:schemeClr val="bg1"/>
            </a:solidFill>
            <a:latin typeface="Franklin Gothic Medium Cond" pitchFamily="34" charset="0"/>
          </a:endParaRPr>
        </a:p>
      </xdr:txBody>
    </xdr:sp>
    <xdr:clientData/>
  </xdr:twoCellAnchor>
  <xdr:twoCellAnchor>
    <xdr:from>
      <xdr:col>0</xdr:col>
      <xdr:colOff>133208</xdr:colOff>
      <xdr:row>51</xdr:row>
      <xdr:rowOff>107641</xdr:rowOff>
    </xdr:from>
    <xdr:to>
      <xdr:col>11</xdr:col>
      <xdr:colOff>124893</xdr:colOff>
      <xdr:row>52</xdr:row>
      <xdr:rowOff>114482</xdr:rowOff>
    </xdr:to>
    <xdr:grpSp>
      <xdr:nvGrpSpPr>
        <xdr:cNvPr id="91" name="Group 90"/>
        <xdr:cNvGrpSpPr/>
      </xdr:nvGrpSpPr>
      <xdr:grpSpPr>
        <a:xfrm>
          <a:off x="133208" y="10612750"/>
          <a:ext cx="7473642" cy="200102"/>
          <a:chOff x="1320128" y="1393270"/>
          <a:chExt cx="6981452" cy="58739"/>
        </a:xfrm>
      </xdr:grpSpPr>
      <xdr:sp macro="" textlink="">
        <xdr:nvSpPr>
          <xdr:cNvPr id="92" name="TextBox 91"/>
          <xdr:cNvSpPr txBox="1"/>
        </xdr:nvSpPr>
        <xdr:spPr>
          <a:xfrm>
            <a:off x="1920399" y="1393270"/>
            <a:ext cx="6381181" cy="5873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Population of Concern to CCCM cluster as of  5th of July 2013 </a:t>
            </a:r>
            <a:endParaRPr lang="en-GB" sz="1000">
              <a:effectLst/>
              <a:latin typeface="Franklin Gothic Book" pitchFamily="34" charset="0"/>
            </a:endParaRPr>
          </a:p>
          <a:p>
            <a:endParaRPr lang="en-GB" sz="1000">
              <a:latin typeface="Franklin Gothic Book" pitchFamily="34" charset="0"/>
            </a:endParaRPr>
          </a:p>
        </xdr:txBody>
      </xdr:sp>
      <xdr:sp macro="" textlink="">
        <xdr:nvSpPr>
          <xdr:cNvPr id="93" name="TextBox 92"/>
          <xdr:cNvSpPr txBox="1">
            <a:spLocks noChangeAspect="1"/>
          </xdr:cNvSpPr>
        </xdr:nvSpPr>
        <xdr:spPr>
          <a:xfrm>
            <a:off x="1320128" y="1393270"/>
            <a:ext cx="684042" cy="5873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noAutofit/>
          </a:bodyPr>
          <a:lstStyle/>
          <a:p>
            <a:r>
              <a:rPr lang="en-GB" sz="1200" baseline="0">
                <a:latin typeface="Franklin Gothic Medium Cond" pitchFamily="34" charset="0"/>
              </a:rPr>
              <a:t>Sources</a:t>
            </a:r>
            <a:endParaRPr lang="en-GB" sz="1400">
              <a:latin typeface="Franklin Gothic Medium Cond" pitchFamily="34" charset="0"/>
            </a:endParaRPr>
          </a:p>
        </xdr:txBody>
      </xdr:sp>
    </xdr:grpSp>
    <xdr:clientData/>
  </xdr:twoCellAnchor>
  <xdr:twoCellAnchor>
    <xdr:from>
      <xdr:col>8</xdr:col>
      <xdr:colOff>187817</xdr:colOff>
      <xdr:row>51</xdr:row>
      <xdr:rowOff>93915</xdr:rowOff>
    </xdr:from>
    <xdr:to>
      <xdr:col>20</xdr:col>
      <xdr:colOff>482931</xdr:colOff>
      <xdr:row>52</xdr:row>
      <xdr:rowOff>93915</xdr:rowOff>
    </xdr:to>
    <xdr:sp macro="" textlink="">
      <xdr:nvSpPr>
        <xdr:cNvPr id="95" name="TextBox 94"/>
        <xdr:cNvSpPr txBox="1">
          <a:spLocks/>
        </xdr:cNvSpPr>
      </xdr:nvSpPr>
      <xdr:spPr>
        <a:xfrm>
          <a:off x="5084472" y="10343352"/>
          <a:ext cx="8948107" cy="18781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noAutofit/>
        </a:bodyPr>
        <a:lstStyle/>
        <a:p>
          <a:r>
            <a:rPr lang="en-GB" sz="1200" baseline="0">
              <a:latin typeface="Franklin Gothic Medium Cond" pitchFamily="34" charset="0"/>
            </a:rPr>
            <a:t>For more information, contact Mr Vinothraj - ratnaraj@unhcr.org /Mr Phone Than - Thantp@unhcr.org- UNHCR Information Management Unit, Myitkyina Kachin</a:t>
          </a:r>
          <a:endParaRPr lang="en-GB" sz="1400">
            <a:latin typeface="Franklin Gothic Medium Cond" pitchFamily="34" charset="0"/>
          </a:endParaRPr>
        </a:p>
      </xdr:txBody>
    </xdr:sp>
    <xdr:clientData/>
  </xdr:twoCellAnchor>
  <xdr:twoCellAnchor>
    <xdr:from>
      <xdr:col>0</xdr:col>
      <xdr:colOff>0</xdr:colOff>
      <xdr:row>0</xdr:row>
      <xdr:rowOff>4532</xdr:rowOff>
    </xdr:from>
    <xdr:to>
      <xdr:col>20</xdr:col>
      <xdr:colOff>523875</xdr:colOff>
      <xdr:row>52</xdr:row>
      <xdr:rowOff>79376</xdr:rowOff>
    </xdr:to>
    <xdr:sp macro="" textlink="">
      <xdr:nvSpPr>
        <xdr:cNvPr id="90" name="TextBox 89"/>
        <xdr:cNvSpPr txBox="1">
          <a:spLocks/>
        </xdr:cNvSpPr>
      </xdr:nvSpPr>
      <xdr:spPr>
        <a:xfrm>
          <a:off x="0" y="4532"/>
          <a:ext cx="14081125" cy="10679344"/>
        </a:xfrm>
        <a:prstGeom prst="rect">
          <a:avLst/>
        </a:prstGeom>
        <a:solidFill>
          <a:schemeClr val="bg1">
            <a:lumMod val="85000"/>
            <a:alpha val="34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13</xdr:col>
      <xdr:colOff>7706</xdr:colOff>
      <xdr:row>5</xdr:row>
      <xdr:rowOff>55486</xdr:rowOff>
    </xdr:from>
    <xdr:to>
      <xdr:col>18</xdr:col>
      <xdr:colOff>49447</xdr:colOff>
      <xdr:row>7</xdr:row>
      <xdr:rowOff>99272</xdr:rowOff>
    </xdr:to>
    <xdr:grpSp>
      <xdr:nvGrpSpPr>
        <xdr:cNvPr id="106" name="Group 105"/>
        <xdr:cNvGrpSpPr/>
      </xdr:nvGrpSpPr>
      <xdr:grpSpPr>
        <a:xfrm>
          <a:off x="9284228" y="1077008"/>
          <a:ext cx="3161523" cy="430307"/>
          <a:chOff x="3812737" y="11221340"/>
          <a:chExt cx="2129999" cy="266220"/>
        </a:xfrm>
        <a:effectLst>
          <a:outerShdw blurRad="63500" sx="102000" sy="102000" algn="ctr" rotWithShape="0">
            <a:prstClr val="black">
              <a:alpha val="40000"/>
            </a:prstClr>
          </a:outerShdw>
        </a:effectLst>
      </xdr:grpSpPr>
      <xdr:sp macro="" textlink="$AC$28">
        <xdr:nvSpPr>
          <xdr:cNvPr id="107" name="IDPTotal"/>
          <xdr:cNvSpPr/>
        </xdr:nvSpPr>
        <xdr:spPr>
          <a:xfrm>
            <a:off x="5331915" y="11296661"/>
            <a:ext cx="610821" cy="190899"/>
          </a:xfrm>
          <a:prstGeom prst="rect">
            <a:avLst/>
          </a:prstGeom>
          <a:solidFill>
            <a:schemeClr val="accent2">
              <a:lumMod val="50000"/>
              <a:alpha val="9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r>
              <a:rPr lang="en-GB" sz="1800">
                <a:latin typeface="Franklin Gothic Demi Cond" pitchFamily="34" charset="0"/>
              </a:rPr>
              <a:t>394</a:t>
            </a:r>
          </a:p>
        </xdr:txBody>
      </xdr:sp>
      <xdr:sp macro="" textlink="">
        <xdr:nvSpPr>
          <xdr:cNvPr id="108" name="Rectangle 107"/>
          <xdr:cNvSpPr/>
        </xdr:nvSpPr>
        <xdr:spPr>
          <a:xfrm>
            <a:off x="3889072" y="11300459"/>
            <a:ext cx="14202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109" name="TextBox 108"/>
          <xdr:cNvSpPr txBox="1"/>
        </xdr:nvSpPr>
        <xdr:spPr>
          <a:xfrm>
            <a:off x="3812737" y="11221340"/>
            <a:ext cx="1294491"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600" b="0">
                <a:solidFill>
                  <a:schemeClr val="dk1"/>
                </a:solidFill>
                <a:effectLst/>
                <a:latin typeface="Franklin Gothic Medium Cond" pitchFamily="34" charset="0"/>
                <a:ea typeface="+mn-ea"/>
                <a:cs typeface="+mn-cs"/>
              </a:rPr>
              <a:t>Total Number</a:t>
            </a:r>
            <a:r>
              <a:rPr lang="en-GB" sz="1600" b="0" baseline="0">
                <a:solidFill>
                  <a:schemeClr val="dk1"/>
                </a:solidFill>
                <a:effectLst/>
                <a:latin typeface="Franklin Gothic Medium Cond" pitchFamily="34" charset="0"/>
                <a:ea typeface="+mn-ea"/>
                <a:cs typeface="+mn-cs"/>
              </a:rPr>
              <a:t> of IDP </a:t>
            </a:r>
            <a:endParaRPr lang="en-GB" sz="1600">
              <a:effectLst/>
              <a:latin typeface="Franklin Gothic Medium Cond" pitchFamily="34" charset="0"/>
            </a:endParaRPr>
          </a:p>
        </xdr:txBody>
      </xdr:sp>
    </xdr:grpSp>
    <xdr:clientData/>
  </xdr:twoCellAnchor>
  <xdr:twoCellAnchor>
    <xdr:from>
      <xdr:col>13</xdr:col>
      <xdr:colOff>21125</xdr:colOff>
      <xdr:row>7</xdr:row>
      <xdr:rowOff>28507</xdr:rowOff>
    </xdr:from>
    <xdr:to>
      <xdr:col>18</xdr:col>
      <xdr:colOff>37498</xdr:colOff>
      <xdr:row>9</xdr:row>
      <xdr:rowOff>65068</xdr:rowOff>
    </xdr:to>
    <xdr:grpSp>
      <xdr:nvGrpSpPr>
        <xdr:cNvPr id="110" name="Group 109"/>
        <xdr:cNvGrpSpPr/>
      </xdr:nvGrpSpPr>
      <xdr:grpSpPr>
        <a:xfrm>
          <a:off x="9297647" y="1436550"/>
          <a:ext cx="3136155" cy="423083"/>
          <a:chOff x="3816147" y="11216924"/>
          <a:chExt cx="2183821" cy="274772"/>
        </a:xfrm>
        <a:effectLst>
          <a:outerShdw blurRad="63500" sx="102000" sy="102000" algn="ctr" rotWithShape="0">
            <a:prstClr val="black">
              <a:alpha val="40000"/>
            </a:prstClr>
          </a:outerShdw>
        </a:effectLst>
      </xdr:grpSpPr>
      <xdr:sp macro="" textlink="$AA$5">
        <xdr:nvSpPr>
          <xdr:cNvPr id="111" name="HHTotal"/>
          <xdr:cNvSpPr/>
        </xdr:nvSpPr>
        <xdr:spPr>
          <a:xfrm>
            <a:off x="5374501" y="11296646"/>
            <a:ext cx="625467" cy="195050"/>
          </a:xfrm>
          <a:prstGeom prst="rect">
            <a:avLst/>
          </a:prstGeom>
          <a:solidFill>
            <a:schemeClr val="tx1">
              <a:lumMod val="50000"/>
              <a:lumOff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r>
              <a:rPr lang="en-GB" sz="1800">
                <a:latin typeface="Franklin Gothic Medium Cond" pitchFamily="34" charset="0"/>
              </a:rPr>
              <a:t>94</a:t>
            </a:r>
          </a:p>
        </xdr:txBody>
      </xdr:sp>
      <xdr:sp macro="" textlink="">
        <xdr:nvSpPr>
          <xdr:cNvPr id="112" name="Rectangle 111"/>
          <xdr:cNvSpPr/>
        </xdr:nvSpPr>
        <xdr:spPr>
          <a:xfrm>
            <a:off x="3885720" y="11300459"/>
            <a:ext cx="1467937" cy="188958"/>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113" name="TextBox 112"/>
          <xdr:cNvSpPr txBox="1"/>
        </xdr:nvSpPr>
        <xdr:spPr>
          <a:xfrm>
            <a:off x="3816147" y="11216924"/>
            <a:ext cx="1595830" cy="21329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400" b="0" baseline="0">
                <a:solidFill>
                  <a:schemeClr val="dk1"/>
                </a:solidFill>
                <a:effectLst/>
                <a:latin typeface="Franklin Gothic Medium Cond" pitchFamily="34" charset="0"/>
                <a:ea typeface="+mn-ea"/>
                <a:cs typeface="+mn-cs"/>
              </a:rPr>
              <a:t>Total Number of Households</a:t>
            </a:r>
            <a:endParaRPr lang="en-GB" sz="1400">
              <a:effectLst/>
              <a:latin typeface="Franklin Gothic Medium Cond" pitchFamily="34" charset="0"/>
            </a:endParaRPr>
          </a:p>
        </xdr:txBody>
      </xdr:sp>
    </xdr:grpSp>
    <xdr:clientData/>
  </xdr:twoCellAnchor>
  <xdr:twoCellAnchor>
    <xdr:from>
      <xdr:col>0</xdr:col>
      <xdr:colOff>113393</xdr:colOff>
      <xdr:row>0</xdr:row>
      <xdr:rowOff>58354</xdr:rowOff>
    </xdr:from>
    <xdr:to>
      <xdr:col>14</xdr:col>
      <xdr:colOff>34017</xdr:colOff>
      <xdr:row>4</xdr:row>
      <xdr:rowOff>4269</xdr:rowOff>
    </xdr:to>
    <xdr:grpSp>
      <xdr:nvGrpSpPr>
        <xdr:cNvPr id="122" name="Group 121"/>
        <xdr:cNvGrpSpPr/>
      </xdr:nvGrpSpPr>
      <xdr:grpSpPr>
        <a:xfrm>
          <a:off x="113393" y="58354"/>
          <a:ext cx="9887363" cy="774176"/>
          <a:chOff x="985213" y="2806214"/>
          <a:chExt cx="7636920" cy="557890"/>
        </a:xfrm>
      </xdr:grpSpPr>
      <xdr:sp macro="" textlink="">
        <xdr:nvSpPr>
          <xdr:cNvPr id="127" name="TextBox 126"/>
          <xdr:cNvSpPr txBox="1"/>
        </xdr:nvSpPr>
        <xdr:spPr>
          <a:xfrm>
            <a:off x="985213" y="3085588"/>
            <a:ext cx="7636920" cy="244639"/>
          </a:xfrm>
          <a:prstGeom prst="rect">
            <a:avLst/>
          </a:prstGeom>
          <a:solidFill>
            <a:sysClr val="window" lastClr="FFFFFF">
              <a:alpha val="77000"/>
            </a:sys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1" baseline="0">
                <a:solidFill>
                  <a:schemeClr val="tx1"/>
                </a:solidFill>
                <a:effectLst/>
                <a:latin typeface="Franklin Gothic Book" pitchFamily="34" charset="0"/>
                <a:ea typeface="+mn-ea"/>
                <a:cs typeface="+mn-cs"/>
              </a:rPr>
              <a:t>Shelter/NFI/CCCM Cluster Camp Profiling: Kachin &amp; Northern Shan States</a:t>
            </a:r>
            <a:endParaRPr lang="en-GB" sz="1400" b="1">
              <a:solidFill>
                <a:schemeClr val="tx1"/>
              </a:solidFill>
              <a:effectLst/>
              <a:latin typeface="Franklin Gothic Book" pitchFamily="34" charset="0"/>
            </a:endParaRPr>
          </a:p>
          <a:p>
            <a:endParaRPr lang="en-GB" sz="1400" b="1">
              <a:latin typeface="Franklin Gothic Book" pitchFamily="34" charset="0"/>
            </a:endParaRPr>
          </a:p>
        </xdr:txBody>
      </xdr:sp>
      <xdr:sp macro="" textlink="">
        <xdr:nvSpPr>
          <xdr:cNvPr id="125" name="TextBox 124"/>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200">
              <a:solidFill>
                <a:schemeClr val="bg1"/>
              </a:solidFill>
              <a:latin typeface="Franklin Gothic Medium Cond" pitchFamily="34" charset="0"/>
            </a:endParaRPr>
          </a:p>
        </xdr:txBody>
      </xdr:sp>
      <xdr:sp macro="" textlink="">
        <xdr:nvSpPr>
          <xdr:cNvPr id="126" name="TextBox 125"/>
          <xdr:cNvSpPr txBox="1"/>
        </xdr:nvSpPr>
        <xdr:spPr>
          <a:xfrm>
            <a:off x="6023597" y="3102381"/>
            <a:ext cx="2508508" cy="261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000" b="0" baseline="0">
                <a:solidFill>
                  <a:sysClr val="windowText" lastClr="000000"/>
                </a:solidFill>
                <a:latin typeface="Franklin Gothic Book" pitchFamily="34" charset="0"/>
              </a:rPr>
              <a:t>Data collection Period 6th Of June -  21st Of  July</a:t>
            </a:r>
            <a:endParaRPr lang="en-GB" sz="1000" b="0">
              <a:solidFill>
                <a:sysClr val="windowText" lastClr="000000"/>
              </a:solidFill>
              <a:latin typeface="Franklin Gothic Book" pitchFamily="34" charset="0"/>
            </a:endParaRPr>
          </a:p>
        </xdr:txBody>
      </xdr:sp>
    </xdr:grpSp>
    <xdr:clientData/>
  </xdr:twoCellAnchor>
  <xdr:oneCellAnchor>
    <xdr:from>
      <xdr:col>1</xdr:col>
      <xdr:colOff>238125</xdr:colOff>
      <xdr:row>43</xdr:row>
      <xdr:rowOff>27510</xdr:rowOff>
    </xdr:from>
    <xdr:ext cx="184731" cy="264560"/>
    <xdr:sp macro="" textlink="">
      <xdr:nvSpPr>
        <xdr:cNvPr id="135" name="TextBox 134"/>
        <xdr:cNvSpPr txBox="1"/>
      </xdr:nvSpPr>
      <xdr:spPr>
        <a:xfrm>
          <a:off x="895350" y="83618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102073</xdr:colOff>
      <xdr:row>4</xdr:row>
      <xdr:rowOff>5047</xdr:rowOff>
    </xdr:from>
    <xdr:to>
      <xdr:col>18</xdr:col>
      <xdr:colOff>80491</xdr:colOff>
      <xdr:row>5</xdr:row>
      <xdr:rowOff>118544</xdr:rowOff>
    </xdr:to>
    <xdr:sp macro="" textlink="">
      <xdr:nvSpPr>
        <xdr:cNvPr id="143" name="TextBox 1"/>
        <xdr:cNvSpPr txBox="1">
          <a:spLocks/>
        </xdr:cNvSpPr>
      </xdr:nvSpPr>
      <xdr:spPr>
        <a:xfrm>
          <a:off x="102073" y="823863"/>
          <a:ext cx="13279997" cy="297313"/>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Camp Profiling</a:t>
          </a:r>
          <a:endParaRPr lang="en-GB" sz="1400">
            <a:latin typeface="Franklin Gothic Medium Cond" pitchFamily="34" charset="0"/>
          </a:endParaRPr>
        </a:p>
      </xdr:txBody>
    </xdr:sp>
    <xdr:clientData/>
  </xdr:twoCellAnchor>
  <xdr:twoCellAnchor>
    <xdr:from>
      <xdr:col>0</xdr:col>
      <xdr:colOff>102054</xdr:colOff>
      <xdr:row>0</xdr:row>
      <xdr:rowOff>38865</xdr:rowOff>
    </xdr:from>
    <xdr:to>
      <xdr:col>14</xdr:col>
      <xdr:colOff>40822</xdr:colOff>
      <xdr:row>2</xdr:row>
      <xdr:rowOff>2177</xdr:rowOff>
    </xdr:to>
    <xdr:sp macro="" textlink="">
      <xdr:nvSpPr>
        <xdr:cNvPr id="178" name="TextBox 1"/>
        <xdr:cNvSpPr txBox="1">
          <a:spLocks/>
        </xdr:cNvSpPr>
      </xdr:nvSpPr>
      <xdr:spPr>
        <a:xfrm>
          <a:off x="102054" y="38865"/>
          <a:ext cx="9866233" cy="338946"/>
        </a:xfrm>
        <a:prstGeom prst="rect">
          <a:avLst/>
        </a:prstGeom>
        <a:solidFill>
          <a:schemeClr val="tx2">
            <a:lumMod val="40000"/>
            <a:lumOff val="6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solidFill>
              <a:schemeClr val="bg1"/>
            </a:solidFill>
            <a:latin typeface="Franklin Gothic Medium Cond" pitchFamily="34" charset="0"/>
          </a:endParaRPr>
        </a:p>
      </xdr:txBody>
    </xdr:sp>
    <xdr:clientData/>
  </xdr:twoCellAnchor>
  <xdr:twoCellAnchor>
    <xdr:from>
      <xdr:col>0</xdr:col>
      <xdr:colOff>124733</xdr:colOff>
      <xdr:row>0</xdr:row>
      <xdr:rowOff>66342</xdr:rowOff>
    </xdr:from>
    <xdr:to>
      <xdr:col>9</xdr:col>
      <xdr:colOff>0</xdr:colOff>
      <xdr:row>1</xdr:row>
      <xdr:rowOff>168824</xdr:rowOff>
    </xdr:to>
    <xdr:sp macro="" textlink="$Y$3">
      <xdr:nvSpPr>
        <xdr:cNvPr id="179" name="Camp Name"/>
        <xdr:cNvSpPr txBox="1">
          <a:spLocks/>
        </xdr:cNvSpPr>
      </xdr:nvSpPr>
      <xdr:spPr>
        <a:xfrm>
          <a:off x="124733" y="66342"/>
          <a:ext cx="6100056" cy="290299"/>
        </a:xfrm>
        <a:prstGeom prst="rect">
          <a:avLst/>
        </a:prstGeom>
        <a:no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800" baseline="0">
              <a:solidFill>
                <a:schemeClr val="bg1"/>
              </a:solidFill>
              <a:latin typeface="Franklin Gothic Medium Cond" pitchFamily="34" charset="0"/>
            </a:rPr>
            <a:t>Shatapru Sut Ngai Tawng</a:t>
          </a:r>
          <a:endParaRPr lang="en-GB" sz="1800">
            <a:solidFill>
              <a:schemeClr val="bg1"/>
            </a:solidFill>
            <a:latin typeface="Franklin Gothic Medium Cond" pitchFamily="34" charset="0"/>
          </a:endParaRPr>
        </a:p>
      </xdr:txBody>
    </xdr:sp>
    <xdr:clientData/>
  </xdr:twoCellAnchor>
  <xdr:twoCellAnchor>
    <xdr:from>
      <xdr:col>0</xdr:col>
      <xdr:colOff>93186</xdr:colOff>
      <xdr:row>15</xdr:row>
      <xdr:rowOff>0</xdr:rowOff>
    </xdr:from>
    <xdr:to>
      <xdr:col>7</xdr:col>
      <xdr:colOff>623937</xdr:colOff>
      <xdr:row>32</xdr:row>
      <xdr:rowOff>164224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76478</xdr:colOff>
      <xdr:row>34</xdr:row>
      <xdr:rowOff>133685</xdr:rowOff>
    </xdr:from>
    <xdr:to>
      <xdr:col>7</xdr:col>
      <xdr:colOff>607228</xdr:colOff>
      <xdr:row>51</xdr:row>
      <xdr:rowOff>33422</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435429</xdr:colOff>
      <xdr:row>0</xdr:row>
      <xdr:rowOff>54428</xdr:rowOff>
    </xdr:from>
    <xdr:to>
      <xdr:col>20</xdr:col>
      <xdr:colOff>481693</xdr:colOff>
      <xdr:row>2</xdr:row>
      <xdr:rowOff>353106</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25085" y="54428"/>
          <a:ext cx="1260701" cy="719477"/>
        </a:xfrm>
        <a:prstGeom prst="rect">
          <a:avLst/>
        </a:prstGeom>
      </xdr:spPr>
    </xdr:pic>
    <xdr:clientData/>
  </xdr:twoCellAnchor>
  <xdr:twoCellAnchor editAs="oneCell">
    <xdr:from>
      <xdr:col>14</xdr:col>
      <xdr:colOff>68550</xdr:colOff>
      <xdr:row>0</xdr:row>
      <xdr:rowOff>27919</xdr:rowOff>
    </xdr:from>
    <xdr:to>
      <xdr:col>18</xdr:col>
      <xdr:colOff>367584</xdr:colOff>
      <xdr:row>2</xdr:row>
      <xdr:rowOff>348802</xdr:rowOff>
    </xdr:to>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814360" y="27919"/>
          <a:ext cx="2928470" cy="750179"/>
        </a:xfrm>
        <a:prstGeom prst="rect">
          <a:avLst/>
        </a:prstGeom>
      </xdr:spPr>
    </xdr:pic>
    <xdr:clientData/>
  </xdr:twoCellAnchor>
  <xdr:twoCellAnchor>
    <xdr:from>
      <xdr:col>13</xdr:col>
      <xdr:colOff>34524</xdr:colOff>
      <xdr:row>8</xdr:row>
      <xdr:rowOff>179143</xdr:rowOff>
    </xdr:from>
    <xdr:to>
      <xdr:col>18</xdr:col>
      <xdr:colOff>49421</xdr:colOff>
      <xdr:row>11</xdr:row>
      <xdr:rowOff>35112</xdr:rowOff>
    </xdr:to>
    <xdr:grpSp>
      <xdr:nvGrpSpPr>
        <xdr:cNvPr id="88" name="Group 87"/>
        <xdr:cNvGrpSpPr/>
      </xdr:nvGrpSpPr>
      <xdr:grpSpPr>
        <a:xfrm>
          <a:off x="9311046" y="1780447"/>
          <a:ext cx="3134679" cy="435752"/>
          <a:chOff x="3819633" y="11217296"/>
          <a:chExt cx="2123103" cy="270253"/>
        </a:xfrm>
        <a:effectLst>
          <a:outerShdw blurRad="63500" sx="102000" sy="102000" algn="ctr" rotWithShape="0">
            <a:prstClr val="black">
              <a:alpha val="40000"/>
            </a:prstClr>
          </a:outerShdw>
        </a:effectLst>
      </xdr:grpSpPr>
      <xdr:sp macro="" textlink="$AA$5">
        <xdr:nvSpPr>
          <xdr:cNvPr id="89" name="MaleTotal"/>
          <xdr:cNvSpPr/>
        </xdr:nvSpPr>
        <xdr:spPr>
          <a:xfrm>
            <a:off x="5331915" y="11296650"/>
            <a:ext cx="610821" cy="190899"/>
          </a:xfrm>
          <a:prstGeom prst="rect">
            <a:avLst/>
          </a:prstGeom>
          <a:solidFill>
            <a:schemeClr val="tx1">
              <a:lumMod val="50000"/>
              <a:lumOff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r>
              <a:rPr lang="en-GB" sz="1800">
                <a:latin typeface="Franklin Gothic Medium Cond" pitchFamily="34" charset="0"/>
              </a:rPr>
              <a:t>180</a:t>
            </a:r>
          </a:p>
        </xdr:txBody>
      </xdr:sp>
      <xdr:sp macro="" textlink="">
        <xdr:nvSpPr>
          <xdr:cNvPr id="97" name="Rectangle 96"/>
          <xdr:cNvSpPr/>
        </xdr:nvSpPr>
        <xdr:spPr>
          <a:xfrm>
            <a:off x="3888540" y="11300459"/>
            <a:ext cx="1427796"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98" name="TextBox 97"/>
          <xdr:cNvSpPr txBox="1"/>
        </xdr:nvSpPr>
        <xdr:spPr>
          <a:xfrm>
            <a:off x="3819633" y="11217296"/>
            <a:ext cx="1330846" cy="20541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400" b="0" baseline="0">
                <a:solidFill>
                  <a:schemeClr val="dk1"/>
                </a:solidFill>
                <a:effectLst/>
                <a:latin typeface="Franklin Gothic Medium Cond" pitchFamily="34" charset="0"/>
                <a:ea typeface="+mn-ea"/>
                <a:cs typeface="+mn-cs"/>
              </a:rPr>
              <a:t>Total Number of Male</a:t>
            </a:r>
            <a:endParaRPr lang="en-GB" sz="1400">
              <a:effectLst/>
              <a:latin typeface="Franklin Gothic Medium Cond" pitchFamily="34" charset="0"/>
            </a:endParaRPr>
          </a:p>
        </xdr:txBody>
      </xdr:sp>
    </xdr:grpSp>
    <xdr:clientData/>
  </xdr:twoCellAnchor>
  <xdr:twoCellAnchor>
    <xdr:from>
      <xdr:col>13</xdr:col>
      <xdr:colOff>47938</xdr:colOff>
      <xdr:row>10</xdr:row>
      <xdr:rowOff>128186</xdr:rowOff>
    </xdr:from>
    <xdr:to>
      <xdr:col>18</xdr:col>
      <xdr:colOff>49421</xdr:colOff>
      <xdr:row>12</xdr:row>
      <xdr:rowOff>185385</xdr:rowOff>
    </xdr:to>
    <xdr:grpSp>
      <xdr:nvGrpSpPr>
        <xdr:cNvPr id="100" name="Group 99"/>
        <xdr:cNvGrpSpPr/>
      </xdr:nvGrpSpPr>
      <xdr:grpSpPr>
        <a:xfrm>
          <a:off x="9324460" y="2116012"/>
          <a:ext cx="3121265" cy="443721"/>
          <a:chOff x="3828740" y="11208653"/>
          <a:chExt cx="2113996" cy="278896"/>
        </a:xfrm>
        <a:effectLst>
          <a:outerShdw blurRad="63500" sx="102000" sy="102000" algn="ctr" rotWithShape="0">
            <a:prstClr val="black">
              <a:alpha val="40000"/>
            </a:prstClr>
          </a:outerShdw>
        </a:effectLst>
      </xdr:grpSpPr>
      <xdr:sp macro="" textlink="$AA$5">
        <xdr:nvSpPr>
          <xdr:cNvPr id="101" name="FemaleTotal"/>
          <xdr:cNvSpPr/>
        </xdr:nvSpPr>
        <xdr:spPr>
          <a:xfrm>
            <a:off x="5331915" y="11296650"/>
            <a:ext cx="610821" cy="190899"/>
          </a:xfrm>
          <a:prstGeom prst="rect">
            <a:avLst/>
          </a:prstGeom>
          <a:solidFill>
            <a:schemeClr val="tx1">
              <a:lumMod val="50000"/>
              <a:lumOff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r>
              <a:rPr lang="en-GB" sz="1800">
                <a:latin typeface="Franklin Gothic Medium Cond" pitchFamily="34" charset="0"/>
              </a:rPr>
              <a:t>214</a:t>
            </a:r>
          </a:p>
        </xdr:txBody>
      </xdr:sp>
      <xdr:sp macro="" textlink="">
        <xdr:nvSpPr>
          <xdr:cNvPr id="102" name="Rectangle 101"/>
          <xdr:cNvSpPr/>
        </xdr:nvSpPr>
        <xdr:spPr>
          <a:xfrm>
            <a:off x="3888540" y="11300459"/>
            <a:ext cx="1427796"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103" name="TextBox 102"/>
          <xdr:cNvSpPr txBox="1"/>
        </xdr:nvSpPr>
        <xdr:spPr>
          <a:xfrm>
            <a:off x="3828740" y="11208653"/>
            <a:ext cx="1330846" cy="20541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400" b="0" baseline="0">
                <a:solidFill>
                  <a:schemeClr val="dk1"/>
                </a:solidFill>
                <a:effectLst/>
                <a:latin typeface="Franklin Gothic Medium Cond" pitchFamily="34" charset="0"/>
                <a:ea typeface="+mn-ea"/>
                <a:cs typeface="+mn-cs"/>
              </a:rPr>
              <a:t>Total Number of Female</a:t>
            </a:r>
            <a:endParaRPr lang="en-GB" sz="1400">
              <a:effectLst/>
              <a:latin typeface="Franklin Gothic Medium Cond" pitchFamily="34" charset="0"/>
            </a:endParaRPr>
          </a:p>
        </xdr:txBody>
      </xdr:sp>
    </xdr:grpSp>
    <xdr:clientData/>
  </xdr:twoCellAnchor>
  <xdr:twoCellAnchor>
    <xdr:from>
      <xdr:col>0</xdr:col>
      <xdr:colOff>119412</xdr:colOff>
      <xdr:row>9</xdr:row>
      <xdr:rowOff>163161</xdr:rowOff>
    </xdr:from>
    <xdr:to>
      <xdr:col>9</xdr:col>
      <xdr:colOff>295423</xdr:colOff>
      <xdr:row>14</xdr:row>
      <xdr:rowOff>134154</xdr:rowOff>
    </xdr:to>
    <xdr:grpSp>
      <xdr:nvGrpSpPr>
        <xdr:cNvPr id="104" name="Group 103"/>
        <xdr:cNvGrpSpPr/>
      </xdr:nvGrpSpPr>
      <xdr:grpSpPr>
        <a:xfrm>
          <a:off x="119412" y="1957726"/>
          <a:ext cx="6443185" cy="937298"/>
          <a:chOff x="1057315" y="1415795"/>
          <a:chExt cx="2075083" cy="520608"/>
        </a:xfrm>
      </xdr:grpSpPr>
      <xdr:sp macro="" textlink="">
        <xdr:nvSpPr>
          <xdr:cNvPr id="105" name="TextBox 104"/>
          <xdr:cNvSpPr txBox="1"/>
        </xdr:nvSpPr>
        <xdr:spPr>
          <a:xfrm>
            <a:off x="1057315" y="1568960"/>
            <a:ext cx="2075083" cy="36744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0" i="0">
              <a:solidFill>
                <a:schemeClr val="dk1"/>
              </a:solidFill>
              <a:effectLst/>
              <a:latin typeface="Franklin Gothic Book" pitchFamily="34" charset="0"/>
              <a:ea typeface="+mn-ea"/>
              <a:cs typeface="+mn-cs"/>
            </a:endParaRPr>
          </a:p>
        </xdr:txBody>
      </xdr:sp>
      <xdr:sp macro="" textlink="">
        <xdr:nvSpPr>
          <xdr:cNvPr id="124" name="TextBox 1"/>
          <xdr:cNvSpPr txBox="1">
            <a:spLocks/>
          </xdr:cNvSpPr>
        </xdr:nvSpPr>
        <xdr:spPr>
          <a:xfrm>
            <a:off x="1057315" y="1415795"/>
            <a:ext cx="2075083" cy="132839"/>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Geographic Data</a:t>
            </a:r>
            <a:endParaRPr lang="en-GB" sz="1400">
              <a:latin typeface="Franklin Gothic Medium Cond" pitchFamily="34" charset="0"/>
            </a:endParaRPr>
          </a:p>
        </xdr:txBody>
      </xdr:sp>
    </xdr:grpSp>
    <xdr:clientData/>
  </xdr:twoCellAnchor>
  <xdr:oneCellAnchor>
    <xdr:from>
      <xdr:col>10</xdr:col>
      <xdr:colOff>462643</xdr:colOff>
      <xdr:row>11</xdr:row>
      <xdr:rowOff>108857</xdr:rowOff>
    </xdr:from>
    <xdr:ext cx="184731" cy="264560"/>
    <xdr:sp macro="" textlink="">
      <xdr:nvSpPr>
        <xdr:cNvPr id="4" name="TextBox 3"/>
        <xdr:cNvSpPr txBox="1"/>
      </xdr:nvSpPr>
      <xdr:spPr>
        <a:xfrm>
          <a:off x="6585857" y="2204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62718</xdr:colOff>
      <xdr:row>10</xdr:row>
      <xdr:rowOff>136334</xdr:rowOff>
    </xdr:from>
    <xdr:to>
      <xdr:col>2</xdr:col>
      <xdr:colOff>98548</xdr:colOff>
      <xdr:row>12</xdr:row>
      <xdr:rowOff>96433</xdr:rowOff>
    </xdr:to>
    <xdr:sp macro="" textlink="">
      <xdr:nvSpPr>
        <xdr:cNvPr id="128" name="TextBox 127"/>
        <xdr:cNvSpPr txBox="1"/>
      </xdr:nvSpPr>
      <xdr:spPr>
        <a:xfrm>
          <a:off x="62718" y="2058045"/>
          <a:ext cx="1339251"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State / Region :</a:t>
          </a:r>
          <a:endParaRPr lang="en-GB" sz="1200">
            <a:effectLst/>
            <a:latin typeface="Franklin Gothic Medium Cond" pitchFamily="34" charset="0"/>
          </a:endParaRPr>
        </a:p>
      </xdr:txBody>
    </xdr:sp>
    <xdr:clientData/>
  </xdr:twoCellAnchor>
  <xdr:twoCellAnchor>
    <xdr:from>
      <xdr:col>0</xdr:col>
      <xdr:colOff>62718</xdr:colOff>
      <xdr:row>12</xdr:row>
      <xdr:rowOff>120909</xdr:rowOff>
    </xdr:from>
    <xdr:to>
      <xdr:col>2</xdr:col>
      <xdr:colOff>68612</xdr:colOff>
      <xdr:row>14</xdr:row>
      <xdr:rowOff>81008</xdr:rowOff>
    </xdr:to>
    <xdr:sp macro="" textlink="">
      <xdr:nvSpPr>
        <xdr:cNvPr id="134" name="TextBox 133"/>
        <xdr:cNvSpPr txBox="1"/>
      </xdr:nvSpPr>
      <xdr:spPr>
        <a:xfrm>
          <a:off x="62718" y="2410251"/>
          <a:ext cx="1309315" cy="32773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Township           :</a:t>
          </a:r>
          <a:endParaRPr lang="en-GB" sz="1200">
            <a:effectLst/>
            <a:latin typeface="Franklin Gothic Medium Cond" pitchFamily="34" charset="0"/>
          </a:endParaRPr>
        </a:p>
      </xdr:txBody>
    </xdr:sp>
    <xdr:clientData/>
  </xdr:twoCellAnchor>
  <xdr:twoCellAnchor>
    <xdr:from>
      <xdr:col>3</xdr:col>
      <xdr:colOff>507224</xdr:colOff>
      <xdr:row>10</xdr:row>
      <xdr:rowOff>136334</xdr:rowOff>
    </xdr:from>
    <xdr:to>
      <xdr:col>6</xdr:col>
      <xdr:colOff>270911</xdr:colOff>
      <xdr:row>12</xdr:row>
      <xdr:rowOff>98701</xdr:rowOff>
    </xdr:to>
    <xdr:sp macro="" textlink="">
      <xdr:nvSpPr>
        <xdr:cNvPr id="180" name="TextBox 179"/>
        <xdr:cNvSpPr txBox="1"/>
      </xdr:nvSpPr>
      <xdr:spPr>
        <a:xfrm>
          <a:off x="2462356" y="2058045"/>
          <a:ext cx="1718818" cy="3299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Village Tract/Town :</a:t>
          </a:r>
          <a:endParaRPr lang="en-GB" sz="1200">
            <a:effectLst/>
            <a:latin typeface="Franklin Gothic Medium Cond" pitchFamily="34" charset="0"/>
          </a:endParaRPr>
        </a:p>
      </xdr:txBody>
    </xdr:sp>
    <xdr:clientData/>
  </xdr:twoCellAnchor>
  <xdr:twoCellAnchor>
    <xdr:from>
      <xdr:col>3</xdr:col>
      <xdr:colOff>521283</xdr:colOff>
      <xdr:row>12</xdr:row>
      <xdr:rowOff>120909</xdr:rowOff>
    </xdr:from>
    <xdr:to>
      <xdr:col>6</xdr:col>
      <xdr:colOff>227823</xdr:colOff>
      <xdr:row>14</xdr:row>
      <xdr:rowOff>83276</xdr:rowOff>
    </xdr:to>
    <xdr:sp macro="" textlink="">
      <xdr:nvSpPr>
        <xdr:cNvPr id="181" name="TextBox 180"/>
        <xdr:cNvSpPr txBox="1"/>
      </xdr:nvSpPr>
      <xdr:spPr>
        <a:xfrm>
          <a:off x="2476415" y="2410251"/>
          <a:ext cx="1661671" cy="32999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Village/Ward           :</a:t>
          </a:r>
          <a:endParaRPr lang="en-GB" sz="1200">
            <a:effectLst/>
            <a:latin typeface="Franklin Gothic Medium Cond" pitchFamily="34" charset="0"/>
          </a:endParaRPr>
        </a:p>
      </xdr:txBody>
    </xdr:sp>
    <xdr:clientData/>
  </xdr:twoCellAnchor>
  <xdr:twoCellAnchor>
    <xdr:from>
      <xdr:col>1</xdr:col>
      <xdr:colOff>513564</xdr:colOff>
      <xdr:row>10</xdr:row>
      <xdr:rowOff>136334</xdr:rowOff>
    </xdr:from>
    <xdr:to>
      <xdr:col>4</xdr:col>
      <xdr:colOff>264103</xdr:colOff>
      <xdr:row>12</xdr:row>
      <xdr:rowOff>96433</xdr:rowOff>
    </xdr:to>
    <xdr:sp macro="" textlink="">
      <xdr:nvSpPr>
        <xdr:cNvPr id="182" name="txtState"/>
        <xdr:cNvSpPr txBox="1"/>
      </xdr:nvSpPr>
      <xdr:spPr>
        <a:xfrm>
          <a:off x="1165275" y="2058045"/>
          <a:ext cx="1705670"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Book" pitchFamily="34" charset="0"/>
              <a:ea typeface="+mn-ea"/>
              <a:cs typeface="+mn-cs"/>
            </a:rPr>
            <a:t>Kachin</a:t>
          </a:r>
          <a:endParaRPr lang="en-GB" sz="1200">
            <a:effectLst/>
            <a:latin typeface="Franklin Gothic Book" pitchFamily="34" charset="0"/>
          </a:endParaRPr>
        </a:p>
      </xdr:txBody>
    </xdr:sp>
    <xdr:clientData/>
  </xdr:twoCellAnchor>
  <xdr:twoCellAnchor>
    <xdr:from>
      <xdr:col>1</xdr:col>
      <xdr:colOff>524903</xdr:colOff>
      <xdr:row>12</xdr:row>
      <xdr:rowOff>120909</xdr:rowOff>
    </xdr:from>
    <xdr:to>
      <xdr:col>4</xdr:col>
      <xdr:colOff>309459</xdr:colOff>
      <xdr:row>14</xdr:row>
      <xdr:rowOff>81008</xdr:rowOff>
    </xdr:to>
    <xdr:sp macro="" textlink="">
      <xdr:nvSpPr>
        <xdr:cNvPr id="183" name="txtTownship"/>
        <xdr:cNvSpPr txBox="1"/>
      </xdr:nvSpPr>
      <xdr:spPr>
        <a:xfrm>
          <a:off x="1176614" y="2410251"/>
          <a:ext cx="1739687" cy="32773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Book" pitchFamily="34" charset="0"/>
              <a:ea typeface="+mn-ea"/>
              <a:cs typeface="+mn-cs"/>
            </a:rPr>
            <a:t>Myitkyina</a:t>
          </a:r>
          <a:endParaRPr lang="en-GB" sz="1200">
            <a:effectLst/>
            <a:latin typeface="Franklin Gothic Book" pitchFamily="34" charset="0"/>
          </a:endParaRPr>
        </a:p>
      </xdr:txBody>
    </xdr:sp>
    <xdr:clientData/>
  </xdr:twoCellAnchor>
  <xdr:twoCellAnchor>
    <xdr:from>
      <xdr:col>6</xdr:col>
      <xdr:colOff>139372</xdr:colOff>
      <xdr:row>10</xdr:row>
      <xdr:rowOff>136334</xdr:rowOff>
    </xdr:from>
    <xdr:to>
      <xdr:col>9</xdr:col>
      <xdr:colOff>196064</xdr:colOff>
      <xdr:row>12</xdr:row>
      <xdr:rowOff>98701</xdr:rowOff>
    </xdr:to>
    <xdr:sp macro="" textlink="">
      <xdr:nvSpPr>
        <xdr:cNvPr id="184" name="txtVillageTract"/>
        <xdr:cNvSpPr txBox="1"/>
      </xdr:nvSpPr>
      <xdr:spPr>
        <a:xfrm>
          <a:off x="4049635" y="2058045"/>
          <a:ext cx="2864061" cy="3299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Urban</a:t>
          </a:r>
        </a:p>
      </xdr:txBody>
    </xdr:sp>
    <xdr:clientData/>
  </xdr:twoCellAnchor>
  <xdr:twoCellAnchor>
    <xdr:from>
      <xdr:col>6</xdr:col>
      <xdr:colOff>139370</xdr:colOff>
      <xdr:row>12</xdr:row>
      <xdr:rowOff>120909</xdr:rowOff>
    </xdr:from>
    <xdr:to>
      <xdr:col>9</xdr:col>
      <xdr:colOff>196064</xdr:colOff>
      <xdr:row>14</xdr:row>
      <xdr:rowOff>83276</xdr:rowOff>
    </xdr:to>
    <xdr:sp macro="" textlink="">
      <xdr:nvSpPr>
        <xdr:cNvPr id="185" name="txtVillageWard"/>
        <xdr:cNvSpPr txBox="1"/>
      </xdr:nvSpPr>
      <xdr:spPr>
        <a:xfrm>
          <a:off x="4049633" y="2410251"/>
          <a:ext cx="2864063" cy="32999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Si tar Pu</a:t>
          </a:r>
        </a:p>
      </xdr:txBody>
    </xdr:sp>
    <xdr:clientData/>
  </xdr:twoCellAnchor>
  <xdr:twoCellAnchor>
    <xdr:from>
      <xdr:col>10</xdr:col>
      <xdr:colOff>1</xdr:colOff>
      <xdr:row>0</xdr:row>
      <xdr:rowOff>66435</xdr:rowOff>
    </xdr:from>
    <xdr:to>
      <xdr:col>13</xdr:col>
      <xdr:colOff>687706</xdr:colOff>
      <xdr:row>1</xdr:row>
      <xdr:rowOff>147572</xdr:rowOff>
    </xdr:to>
    <xdr:sp macro="" textlink="">
      <xdr:nvSpPr>
        <xdr:cNvPr id="186" name="txtpcode"/>
        <xdr:cNvSpPr txBox="1">
          <a:spLocks/>
        </xdr:cNvSpPr>
      </xdr:nvSpPr>
      <xdr:spPr>
        <a:xfrm>
          <a:off x="6828487" y="66435"/>
          <a:ext cx="3089078" cy="268954"/>
        </a:xfrm>
        <a:prstGeom prst="rect">
          <a:avLst/>
        </a:prstGeom>
        <a:no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800">
              <a:solidFill>
                <a:schemeClr val="bg1"/>
              </a:solidFill>
              <a:latin typeface="Franklin Gothic Medium Cond" pitchFamily="34" charset="0"/>
            </a:rPr>
            <a:t>Pcode : MMR001CMP006</a:t>
          </a:r>
        </a:p>
      </xdr:txBody>
    </xdr:sp>
    <xdr:clientData/>
  </xdr:twoCellAnchor>
  <xdr:twoCellAnchor>
    <xdr:from>
      <xdr:col>9</xdr:col>
      <xdr:colOff>325076</xdr:colOff>
      <xdr:row>9</xdr:row>
      <xdr:rowOff>163808</xdr:rowOff>
    </xdr:from>
    <xdr:to>
      <xdr:col>13</xdr:col>
      <xdr:colOff>70373</xdr:colOff>
      <xdr:row>14</xdr:row>
      <xdr:rowOff>147571</xdr:rowOff>
    </xdr:to>
    <xdr:grpSp>
      <xdr:nvGrpSpPr>
        <xdr:cNvPr id="187" name="Group 186"/>
        <xdr:cNvGrpSpPr/>
      </xdr:nvGrpSpPr>
      <xdr:grpSpPr>
        <a:xfrm>
          <a:off x="6592250" y="1958373"/>
          <a:ext cx="2754645" cy="950068"/>
          <a:chOff x="1055068" y="1414227"/>
          <a:chExt cx="3087470" cy="422993"/>
        </a:xfrm>
      </xdr:grpSpPr>
      <xdr:sp macro="" textlink="">
        <xdr:nvSpPr>
          <xdr:cNvPr id="188" name="TextBox 187"/>
          <xdr:cNvSpPr txBox="1"/>
        </xdr:nvSpPr>
        <xdr:spPr>
          <a:xfrm>
            <a:off x="1071739" y="1527916"/>
            <a:ext cx="3070799" cy="309304"/>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0" i="0">
              <a:solidFill>
                <a:schemeClr val="dk1"/>
              </a:solidFill>
              <a:effectLst/>
              <a:latin typeface="Franklin Gothic Book" pitchFamily="34" charset="0"/>
              <a:ea typeface="+mn-ea"/>
              <a:cs typeface="+mn-cs"/>
            </a:endParaRPr>
          </a:p>
        </xdr:txBody>
      </xdr:sp>
      <xdr:sp macro="" textlink="">
        <xdr:nvSpPr>
          <xdr:cNvPr id="189" name="TextBox 1"/>
          <xdr:cNvSpPr txBox="1">
            <a:spLocks/>
          </xdr:cNvSpPr>
        </xdr:nvSpPr>
        <xdr:spPr>
          <a:xfrm>
            <a:off x="1055068" y="1414227"/>
            <a:ext cx="3081319" cy="10567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GPS Coordinates</a:t>
            </a:r>
            <a:endParaRPr lang="en-GB" sz="1400">
              <a:latin typeface="Franklin Gothic Medium Cond" pitchFamily="34" charset="0"/>
            </a:endParaRPr>
          </a:p>
        </xdr:txBody>
      </xdr:sp>
    </xdr:grpSp>
    <xdr:clientData/>
  </xdr:twoCellAnchor>
  <xdr:twoCellAnchor>
    <xdr:from>
      <xdr:col>9</xdr:col>
      <xdr:colOff>232286</xdr:colOff>
      <xdr:row>10</xdr:row>
      <xdr:rowOff>141442</xdr:rowOff>
    </xdr:from>
    <xdr:to>
      <xdr:col>11</xdr:col>
      <xdr:colOff>268116</xdr:colOff>
      <xdr:row>12</xdr:row>
      <xdr:rowOff>81583</xdr:rowOff>
    </xdr:to>
    <xdr:sp macro="" textlink="">
      <xdr:nvSpPr>
        <xdr:cNvPr id="190" name="TextBox 189"/>
        <xdr:cNvSpPr txBox="1"/>
      </xdr:nvSpPr>
      <xdr:spPr>
        <a:xfrm>
          <a:off x="6949918" y="2063153"/>
          <a:ext cx="1339251" cy="3077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Longitude       :</a:t>
          </a:r>
          <a:endParaRPr lang="en-GB" sz="1200">
            <a:effectLst/>
            <a:latin typeface="Franklin Gothic Medium Cond" pitchFamily="34" charset="0"/>
          </a:endParaRPr>
        </a:p>
      </xdr:txBody>
    </xdr:sp>
    <xdr:clientData/>
  </xdr:twoCellAnchor>
  <xdr:twoCellAnchor>
    <xdr:from>
      <xdr:col>9</xdr:col>
      <xdr:colOff>223669</xdr:colOff>
      <xdr:row>12</xdr:row>
      <xdr:rowOff>78850</xdr:rowOff>
    </xdr:from>
    <xdr:to>
      <xdr:col>11</xdr:col>
      <xdr:colOff>229563</xdr:colOff>
      <xdr:row>14</xdr:row>
      <xdr:rowOff>38949</xdr:rowOff>
    </xdr:to>
    <xdr:sp macro="" textlink="">
      <xdr:nvSpPr>
        <xdr:cNvPr id="191" name="TextBox 190"/>
        <xdr:cNvSpPr txBox="1"/>
      </xdr:nvSpPr>
      <xdr:spPr>
        <a:xfrm>
          <a:off x="6941301" y="2368192"/>
          <a:ext cx="1309315" cy="32773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Latitude          :</a:t>
          </a:r>
          <a:endParaRPr lang="en-GB" sz="1200">
            <a:effectLst/>
            <a:latin typeface="Franklin Gothic Medium Cond" pitchFamily="34" charset="0"/>
          </a:endParaRPr>
        </a:p>
      </xdr:txBody>
    </xdr:sp>
    <xdr:clientData/>
  </xdr:twoCellAnchor>
  <xdr:twoCellAnchor>
    <xdr:from>
      <xdr:col>11</xdr:col>
      <xdr:colOff>69456</xdr:colOff>
      <xdr:row>10</xdr:row>
      <xdr:rowOff>169567</xdr:rowOff>
    </xdr:from>
    <xdr:to>
      <xdr:col>12</xdr:col>
      <xdr:colOff>595145</xdr:colOff>
      <xdr:row>12</xdr:row>
      <xdr:rowOff>129666</xdr:rowOff>
    </xdr:to>
    <xdr:sp macro="" textlink="">
      <xdr:nvSpPr>
        <xdr:cNvPr id="192" name="txtLongitude"/>
        <xdr:cNvSpPr txBox="1"/>
      </xdr:nvSpPr>
      <xdr:spPr>
        <a:xfrm>
          <a:off x="8090509" y="2091278"/>
          <a:ext cx="1411347"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97.399628</a:t>
          </a:r>
        </a:p>
      </xdr:txBody>
    </xdr:sp>
    <xdr:clientData/>
  </xdr:twoCellAnchor>
  <xdr:twoCellAnchor>
    <xdr:from>
      <xdr:col>11</xdr:col>
      <xdr:colOff>63107</xdr:colOff>
      <xdr:row>12</xdr:row>
      <xdr:rowOff>81574</xdr:rowOff>
    </xdr:from>
    <xdr:to>
      <xdr:col>13</xdr:col>
      <xdr:colOff>69001</xdr:colOff>
      <xdr:row>14</xdr:row>
      <xdr:rowOff>41673</xdr:rowOff>
    </xdr:to>
    <xdr:sp macro="" textlink="">
      <xdr:nvSpPr>
        <xdr:cNvPr id="193" name="txtLatitude"/>
        <xdr:cNvSpPr txBox="1"/>
      </xdr:nvSpPr>
      <xdr:spPr>
        <a:xfrm>
          <a:off x="8084160" y="2370916"/>
          <a:ext cx="1944315" cy="32773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25.412313</a:t>
          </a:r>
        </a:p>
      </xdr:txBody>
    </xdr:sp>
    <xdr:clientData/>
  </xdr:twoCellAnchor>
  <xdr:twoCellAnchor>
    <xdr:from>
      <xdr:col>0</xdr:col>
      <xdr:colOff>128027</xdr:colOff>
      <xdr:row>7</xdr:row>
      <xdr:rowOff>130070</xdr:rowOff>
    </xdr:from>
    <xdr:to>
      <xdr:col>13</xdr:col>
      <xdr:colOff>87888</xdr:colOff>
      <xdr:row>9</xdr:row>
      <xdr:rowOff>87317</xdr:rowOff>
    </xdr:to>
    <xdr:sp macro="" textlink="">
      <xdr:nvSpPr>
        <xdr:cNvPr id="194" name="TextBox 193"/>
        <xdr:cNvSpPr txBox="1"/>
      </xdr:nvSpPr>
      <xdr:spPr>
        <a:xfrm>
          <a:off x="128027" y="1500333"/>
          <a:ext cx="9919335" cy="32487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0" i="0">
            <a:solidFill>
              <a:schemeClr val="dk1"/>
            </a:solidFill>
            <a:effectLst/>
            <a:latin typeface="Franklin Gothic Book" pitchFamily="34" charset="0"/>
            <a:ea typeface="+mn-ea"/>
            <a:cs typeface="+mn-cs"/>
          </a:endParaRPr>
        </a:p>
      </xdr:txBody>
    </xdr:sp>
    <xdr:clientData/>
  </xdr:twoCellAnchor>
  <xdr:twoCellAnchor>
    <xdr:from>
      <xdr:col>0</xdr:col>
      <xdr:colOff>23703</xdr:colOff>
      <xdr:row>7</xdr:row>
      <xdr:rowOff>95670</xdr:rowOff>
    </xdr:from>
    <xdr:to>
      <xdr:col>3</xdr:col>
      <xdr:colOff>333374</xdr:colOff>
      <xdr:row>9</xdr:row>
      <xdr:rowOff>55768</xdr:rowOff>
    </xdr:to>
    <xdr:sp macro="" textlink="">
      <xdr:nvSpPr>
        <xdr:cNvPr id="195" name="TextBox 194"/>
        <xdr:cNvSpPr txBox="1"/>
      </xdr:nvSpPr>
      <xdr:spPr>
        <a:xfrm>
          <a:off x="23703" y="1465933"/>
          <a:ext cx="2264803"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Date of Establishment :</a:t>
          </a:r>
          <a:endParaRPr lang="en-GB" sz="1200">
            <a:effectLst/>
            <a:latin typeface="Franklin Gothic Medium Cond" pitchFamily="34" charset="0"/>
          </a:endParaRPr>
        </a:p>
      </xdr:txBody>
    </xdr:sp>
    <xdr:clientData/>
  </xdr:twoCellAnchor>
  <xdr:twoCellAnchor>
    <xdr:from>
      <xdr:col>4</xdr:col>
      <xdr:colOff>420593</xdr:colOff>
      <xdr:row>7</xdr:row>
      <xdr:rowOff>93402</xdr:rowOff>
    </xdr:from>
    <xdr:to>
      <xdr:col>7</xdr:col>
      <xdr:colOff>184281</xdr:colOff>
      <xdr:row>9</xdr:row>
      <xdr:rowOff>55768</xdr:rowOff>
    </xdr:to>
    <xdr:sp macro="" textlink="">
      <xdr:nvSpPr>
        <xdr:cNvPr id="196" name="TextBox 195"/>
        <xdr:cNvSpPr txBox="1"/>
      </xdr:nvSpPr>
      <xdr:spPr>
        <a:xfrm>
          <a:off x="3027435" y="1463665"/>
          <a:ext cx="1718820" cy="3299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Camp Manager  :</a:t>
          </a:r>
          <a:endParaRPr lang="en-GB" sz="1200">
            <a:effectLst/>
            <a:latin typeface="Franklin Gothic Medium Cond" pitchFamily="34" charset="0"/>
          </a:endParaRPr>
        </a:p>
      </xdr:txBody>
    </xdr:sp>
    <xdr:clientData/>
  </xdr:twoCellAnchor>
  <xdr:twoCellAnchor>
    <xdr:from>
      <xdr:col>2</xdr:col>
      <xdr:colOff>176897</xdr:colOff>
      <xdr:row>7</xdr:row>
      <xdr:rowOff>95670</xdr:rowOff>
    </xdr:from>
    <xdr:to>
      <xdr:col>4</xdr:col>
      <xdr:colOff>95249</xdr:colOff>
      <xdr:row>9</xdr:row>
      <xdr:rowOff>55768</xdr:rowOff>
    </xdr:to>
    <xdr:sp macro="" textlink="">
      <xdr:nvSpPr>
        <xdr:cNvPr id="197" name="txtEstMonth"/>
        <xdr:cNvSpPr txBox="1"/>
      </xdr:nvSpPr>
      <xdr:spPr>
        <a:xfrm>
          <a:off x="1480318" y="1465933"/>
          <a:ext cx="1221773"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January</a:t>
          </a:r>
        </a:p>
      </xdr:txBody>
    </xdr:sp>
    <xdr:clientData/>
  </xdr:twoCellAnchor>
  <xdr:twoCellAnchor>
    <xdr:from>
      <xdr:col>6</xdr:col>
      <xdr:colOff>195597</xdr:colOff>
      <xdr:row>7</xdr:row>
      <xdr:rowOff>93402</xdr:rowOff>
    </xdr:from>
    <xdr:to>
      <xdr:col>9</xdr:col>
      <xdr:colOff>53662</xdr:colOff>
      <xdr:row>9</xdr:row>
      <xdr:rowOff>55768</xdr:rowOff>
    </xdr:to>
    <xdr:sp macro="" textlink="">
      <xdr:nvSpPr>
        <xdr:cNvPr id="198" name="txtCampManager"/>
        <xdr:cNvSpPr txBox="1"/>
      </xdr:nvSpPr>
      <xdr:spPr>
        <a:xfrm>
          <a:off x="4105860" y="1463665"/>
          <a:ext cx="2665434" cy="3299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Rev. U Maji Bawk Lar</a:t>
          </a:r>
        </a:p>
      </xdr:txBody>
    </xdr:sp>
    <xdr:clientData/>
  </xdr:twoCellAnchor>
  <xdr:twoCellAnchor>
    <xdr:from>
      <xdr:col>9</xdr:col>
      <xdr:colOff>156015</xdr:colOff>
      <xdr:row>7</xdr:row>
      <xdr:rowOff>115628</xdr:rowOff>
    </xdr:from>
    <xdr:to>
      <xdr:col>11</xdr:col>
      <xdr:colOff>191845</xdr:colOff>
      <xdr:row>9</xdr:row>
      <xdr:rowOff>55768</xdr:rowOff>
    </xdr:to>
    <xdr:sp macro="" textlink="">
      <xdr:nvSpPr>
        <xdr:cNvPr id="199" name="TextBox 198"/>
        <xdr:cNvSpPr txBox="1"/>
      </xdr:nvSpPr>
      <xdr:spPr>
        <a:xfrm>
          <a:off x="6873647" y="1485891"/>
          <a:ext cx="1339251" cy="3077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Medium Cond" pitchFamily="34" charset="0"/>
              <a:ea typeface="+mn-ea"/>
              <a:cs typeface="+mn-cs"/>
            </a:rPr>
            <a:t>Contact No.  :</a:t>
          </a:r>
          <a:endParaRPr lang="en-GB" sz="1200">
            <a:effectLst/>
            <a:latin typeface="Franklin Gothic Medium Cond" pitchFamily="34" charset="0"/>
          </a:endParaRPr>
        </a:p>
      </xdr:txBody>
    </xdr:sp>
    <xdr:clientData/>
  </xdr:twoCellAnchor>
  <xdr:twoCellAnchor>
    <xdr:from>
      <xdr:col>10</xdr:col>
      <xdr:colOff>552815</xdr:colOff>
      <xdr:row>7</xdr:row>
      <xdr:rowOff>95670</xdr:rowOff>
    </xdr:from>
    <xdr:to>
      <xdr:col>13</xdr:col>
      <xdr:colOff>0</xdr:colOff>
      <xdr:row>9</xdr:row>
      <xdr:rowOff>55768</xdr:rowOff>
    </xdr:to>
    <xdr:sp macro="" textlink="">
      <xdr:nvSpPr>
        <xdr:cNvPr id="200" name="txtMobileNo"/>
        <xdr:cNvSpPr txBox="1"/>
      </xdr:nvSpPr>
      <xdr:spPr>
        <a:xfrm>
          <a:off x="7922157" y="1465933"/>
          <a:ext cx="2037317"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a:effectLst/>
              <a:latin typeface="Franklin Gothic Book" pitchFamily="34" charset="0"/>
            </a:rPr>
            <a:t>09-400029741</a:t>
          </a:r>
        </a:p>
      </xdr:txBody>
    </xdr:sp>
    <xdr:clientData/>
  </xdr:twoCellAnchor>
  <xdr:twoCellAnchor>
    <xdr:from>
      <xdr:col>3</xdr:col>
      <xdr:colOff>365015</xdr:colOff>
      <xdr:row>7</xdr:row>
      <xdr:rowOff>95670</xdr:rowOff>
    </xdr:from>
    <xdr:to>
      <xdr:col>5</xdr:col>
      <xdr:colOff>271464</xdr:colOff>
      <xdr:row>9</xdr:row>
      <xdr:rowOff>55768</xdr:rowOff>
    </xdr:to>
    <xdr:sp macro="" textlink="">
      <xdr:nvSpPr>
        <xdr:cNvPr id="201" name="txtEstYear"/>
        <xdr:cNvSpPr txBox="1"/>
      </xdr:nvSpPr>
      <xdr:spPr>
        <a:xfrm>
          <a:off x="2320147" y="1465933"/>
          <a:ext cx="1209870" cy="3277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200" b="0" baseline="0">
              <a:solidFill>
                <a:schemeClr val="dk1"/>
              </a:solidFill>
              <a:effectLst/>
              <a:latin typeface="Franklin Gothic Book" pitchFamily="34" charset="0"/>
              <a:ea typeface="+mn-ea"/>
              <a:cs typeface="+mn-cs"/>
            </a:rPr>
            <a:t>/ 2011</a:t>
          </a:r>
          <a:endParaRPr lang="en-GB" sz="1200">
            <a:effectLst/>
            <a:latin typeface="Franklin Gothic Book" pitchFamily="34" charset="0"/>
          </a:endParaRPr>
        </a:p>
      </xdr:txBody>
    </xdr:sp>
    <xdr:clientData/>
  </xdr:twoCellAnchor>
  <xdr:twoCellAnchor>
    <xdr:from>
      <xdr:col>8</xdr:col>
      <xdr:colOff>0</xdr:colOff>
      <xdr:row>38</xdr:row>
      <xdr:rowOff>162324</xdr:rowOff>
    </xdr:from>
    <xdr:to>
      <xdr:col>13</xdr:col>
      <xdr:colOff>11904</xdr:colOff>
      <xdr:row>40</xdr:row>
      <xdr:rowOff>114701</xdr:rowOff>
    </xdr:to>
    <xdr:sp macro="" textlink="">
      <xdr:nvSpPr>
        <xdr:cNvPr id="204" name="TextBox 1"/>
        <xdr:cNvSpPr txBox="1">
          <a:spLocks/>
        </xdr:cNvSpPr>
      </xdr:nvSpPr>
      <xdr:spPr>
        <a:xfrm>
          <a:off x="4896655" y="7433521"/>
          <a:ext cx="4345108" cy="328011"/>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1400" baseline="0">
              <a:latin typeface="Franklin Gothic Medium Cond" pitchFamily="34" charset="0"/>
            </a:rPr>
            <a:t>Access to services</a:t>
          </a:r>
          <a:endParaRPr lang="en-GB" sz="1400">
            <a:latin typeface="Franklin Gothic Medium Cond" pitchFamily="34" charset="0"/>
          </a:endParaRPr>
        </a:p>
      </xdr:txBody>
    </xdr:sp>
    <xdr:clientData/>
  </xdr:twoCellAnchor>
  <xdr:twoCellAnchor>
    <xdr:from>
      <xdr:col>7</xdr:col>
      <xdr:colOff>685494</xdr:colOff>
      <xdr:row>21</xdr:row>
      <xdr:rowOff>88638</xdr:rowOff>
    </xdr:from>
    <xdr:to>
      <xdr:col>13</xdr:col>
      <xdr:colOff>107082</xdr:colOff>
      <xdr:row>23</xdr:row>
      <xdr:rowOff>51332</xdr:rowOff>
    </xdr:to>
    <xdr:sp macro="" textlink="">
      <xdr:nvSpPr>
        <xdr:cNvPr id="208" name="TextBox 3"/>
        <xdr:cNvSpPr txBox="1">
          <a:spLocks/>
        </xdr:cNvSpPr>
      </xdr:nvSpPr>
      <xdr:spPr>
        <a:xfrm>
          <a:off x="5287008" y="4113286"/>
          <a:ext cx="4828032" cy="33832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Approximate proportion of households sharing shelter  </a:t>
          </a:r>
        </a:p>
      </xdr:txBody>
    </xdr:sp>
    <xdr:clientData/>
  </xdr:twoCellAnchor>
  <xdr:twoCellAnchor>
    <xdr:from>
      <xdr:col>11</xdr:col>
      <xdr:colOff>710743</xdr:colOff>
      <xdr:row>20</xdr:row>
      <xdr:rowOff>156923</xdr:rowOff>
    </xdr:from>
    <xdr:to>
      <xdr:col>12</xdr:col>
      <xdr:colOff>999692</xdr:colOff>
      <xdr:row>22</xdr:row>
      <xdr:rowOff>173918</xdr:rowOff>
    </xdr:to>
    <xdr:sp macro="" textlink="">
      <xdr:nvSpPr>
        <xdr:cNvPr id="133" name="txtSharingShelter"/>
        <xdr:cNvSpPr txBox="1"/>
      </xdr:nvSpPr>
      <xdr:spPr>
        <a:xfrm>
          <a:off x="8786870" y="3993754"/>
          <a:ext cx="1174371" cy="39262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endParaRPr lang="en-US" sz="1200" b="0" i="0" u="none" strike="noStrike" baseline="0" smtClean="0">
            <a:solidFill>
              <a:schemeClr val="dk1"/>
            </a:solidFill>
            <a:latin typeface="Franklin Gothic Book" pitchFamily="34" charset="0"/>
            <a:ea typeface="+mn-ea"/>
            <a:cs typeface="+mn-cs"/>
          </a:endParaRPr>
        </a:p>
      </xdr:txBody>
    </xdr:sp>
    <xdr:clientData/>
  </xdr:twoCellAnchor>
  <xdr:twoCellAnchor>
    <xdr:from>
      <xdr:col>7</xdr:col>
      <xdr:colOff>688789</xdr:colOff>
      <xdr:row>23</xdr:row>
      <xdr:rowOff>87069</xdr:rowOff>
    </xdr:from>
    <xdr:to>
      <xdr:col>13</xdr:col>
      <xdr:colOff>110377</xdr:colOff>
      <xdr:row>24</xdr:row>
      <xdr:rowOff>173572</xdr:rowOff>
    </xdr:to>
    <xdr:sp macro="" textlink="">
      <xdr:nvSpPr>
        <xdr:cNvPr id="225" name="TextBox 3"/>
        <xdr:cNvSpPr txBox="1">
          <a:spLocks/>
        </xdr:cNvSpPr>
      </xdr:nvSpPr>
      <xdr:spPr>
        <a:xfrm>
          <a:off x="5290303" y="4487351"/>
          <a:ext cx="4828032" cy="274320"/>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Approximate proportion of households without shelter</a:t>
          </a:r>
        </a:p>
      </xdr:txBody>
    </xdr:sp>
    <xdr:clientData/>
  </xdr:twoCellAnchor>
  <xdr:twoCellAnchor>
    <xdr:from>
      <xdr:col>11</xdr:col>
      <xdr:colOff>733887</xdr:colOff>
      <xdr:row>22</xdr:row>
      <xdr:rowOff>161487</xdr:rowOff>
    </xdr:from>
    <xdr:to>
      <xdr:col>12</xdr:col>
      <xdr:colOff>651154</xdr:colOff>
      <xdr:row>25</xdr:row>
      <xdr:rowOff>18006</xdr:rowOff>
    </xdr:to>
    <xdr:sp macro="" textlink="">
      <xdr:nvSpPr>
        <xdr:cNvPr id="222" name="txtHHWithoutShelter"/>
        <xdr:cNvSpPr txBox="1"/>
      </xdr:nvSpPr>
      <xdr:spPr>
        <a:xfrm>
          <a:off x="8810014" y="4373952"/>
          <a:ext cx="802689" cy="419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endParaRPr lang="en-US" sz="1200" b="0" i="0" u="none" strike="noStrike" baseline="0" smtClean="0">
            <a:solidFill>
              <a:schemeClr val="dk1"/>
            </a:solidFill>
            <a:latin typeface="Franklin Gothic Book" pitchFamily="34" charset="0"/>
            <a:ea typeface="+mn-ea"/>
            <a:cs typeface="+mn-cs"/>
          </a:endParaRPr>
        </a:p>
      </xdr:txBody>
    </xdr:sp>
    <xdr:clientData/>
  </xdr:twoCellAnchor>
  <xdr:twoCellAnchor>
    <xdr:from>
      <xdr:col>7</xdr:col>
      <xdr:colOff>670712</xdr:colOff>
      <xdr:row>29</xdr:row>
      <xdr:rowOff>33380</xdr:rowOff>
    </xdr:from>
    <xdr:to>
      <xdr:col>13</xdr:col>
      <xdr:colOff>92300</xdr:colOff>
      <xdr:row>30</xdr:row>
      <xdr:rowOff>183891</xdr:rowOff>
    </xdr:to>
    <xdr:sp macro="" textlink="">
      <xdr:nvSpPr>
        <xdr:cNvPr id="243" name="TextBox 3"/>
        <xdr:cNvSpPr txBox="1">
          <a:spLocks/>
        </xdr:cNvSpPr>
      </xdr:nvSpPr>
      <xdr:spPr>
        <a:xfrm>
          <a:off x="5272226" y="5560563"/>
          <a:ext cx="4828032" cy="33832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0" i="0" baseline="0">
              <a:solidFill>
                <a:schemeClr val="dk1"/>
              </a:solidFill>
              <a:effectLst/>
              <a:latin typeface="Franklin Gothic Medium Cond" pitchFamily="34" charset="0"/>
              <a:ea typeface="+mn-ea"/>
              <a:cs typeface="+mn-cs"/>
            </a:rPr>
            <a:t>Is the daily amount of drinking water sufficient for all camp residents ?</a:t>
          </a:r>
          <a:endParaRPr lang="en-US" sz="1200">
            <a:effectLst/>
            <a:latin typeface="Franklin Gothic Medium Cond" pitchFamily="34" charset="0"/>
          </a:endParaRPr>
        </a:p>
      </xdr:txBody>
    </xdr:sp>
    <xdr:clientData/>
  </xdr:twoCellAnchor>
  <xdr:twoCellAnchor>
    <xdr:from>
      <xdr:col>7</xdr:col>
      <xdr:colOff>667180</xdr:colOff>
      <xdr:row>31</xdr:row>
      <xdr:rowOff>73131</xdr:rowOff>
    </xdr:from>
    <xdr:to>
      <xdr:col>13</xdr:col>
      <xdr:colOff>88768</xdr:colOff>
      <xdr:row>33</xdr:row>
      <xdr:rowOff>35825</xdr:rowOff>
    </xdr:to>
    <xdr:sp macro="" textlink="">
      <xdr:nvSpPr>
        <xdr:cNvPr id="245" name="TextBox 3"/>
        <xdr:cNvSpPr txBox="1">
          <a:spLocks/>
        </xdr:cNvSpPr>
      </xdr:nvSpPr>
      <xdr:spPr>
        <a:xfrm>
          <a:off x="5268694" y="5975948"/>
          <a:ext cx="4828032" cy="33832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0" i="0" baseline="0">
              <a:solidFill>
                <a:schemeClr val="dk1"/>
              </a:solidFill>
              <a:effectLst/>
              <a:latin typeface="Franklin Gothic Medium Cond" pitchFamily="34" charset="0"/>
              <a:ea typeface="+mn-ea"/>
              <a:cs typeface="+mn-cs"/>
            </a:rPr>
            <a:t>Total number of functioning latrines in camp </a:t>
          </a:r>
          <a:endParaRPr lang="en-US" sz="1200">
            <a:effectLst/>
            <a:latin typeface="Franklin Gothic Medium Cond" pitchFamily="34" charset="0"/>
          </a:endParaRPr>
        </a:p>
      </xdr:txBody>
    </xdr:sp>
    <xdr:clientData/>
  </xdr:twoCellAnchor>
  <xdr:twoCellAnchor>
    <xdr:from>
      <xdr:col>7</xdr:col>
      <xdr:colOff>669538</xdr:colOff>
      <xdr:row>35</xdr:row>
      <xdr:rowOff>124270</xdr:rowOff>
    </xdr:from>
    <xdr:to>
      <xdr:col>13</xdr:col>
      <xdr:colOff>91126</xdr:colOff>
      <xdr:row>36</xdr:row>
      <xdr:rowOff>274782</xdr:rowOff>
    </xdr:to>
    <xdr:sp macro="" textlink="">
      <xdr:nvSpPr>
        <xdr:cNvPr id="246" name="TextBox 3"/>
        <xdr:cNvSpPr txBox="1">
          <a:spLocks/>
        </xdr:cNvSpPr>
      </xdr:nvSpPr>
      <xdr:spPr>
        <a:xfrm>
          <a:off x="5271052" y="6778355"/>
          <a:ext cx="4828032" cy="33832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0" i="0" baseline="0">
              <a:solidFill>
                <a:schemeClr val="dk1"/>
              </a:solidFill>
              <a:effectLst/>
              <a:latin typeface="Franklin Gothic Medium Cond" pitchFamily="34" charset="0"/>
              <a:ea typeface="+mn-ea"/>
              <a:cs typeface="+mn-cs"/>
            </a:rPr>
            <a:t>Total number of functioning fly-proof latrines </a:t>
          </a:r>
          <a:endParaRPr lang="en-US" sz="1200">
            <a:effectLst/>
            <a:latin typeface="Franklin Gothic Medium Cond" pitchFamily="34" charset="0"/>
          </a:endParaRPr>
        </a:p>
      </xdr:txBody>
    </xdr:sp>
    <xdr:clientData/>
  </xdr:twoCellAnchor>
  <xdr:twoCellAnchor>
    <xdr:from>
      <xdr:col>12</xdr:col>
      <xdr:colOff>434454</xdr:colOff>
      <xdr:row>29</xdr:row>
      <xdr:rowOff>41078</xdr:rowOff>
    </xdr:from>
    <xdr:to>
      <xdr:col>12</xdr:col>
      <xdr:colOff>1027349</xdr:colOff>
      <xdr:row>30</xdr:row>
      <xdr:rowOff>161227</xdr:rowOff>
    </xdr:to>
    <xdr:sp macro="" textlink="">
      <xdr:nvSpPr>
        <xdr:cNvPr id="247" name="txtYesNoF15"/>
        <xdr:cNvSpPr txBox="1"/>
      </xdr:nvSpPr>
      <xdr:spPr>
        <a:xfrm>
          <a:off x="9396003" y="5568261"/>
          <a:ext cx="592895" cy="307966"/>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US" sz="1200" b="0" i="0" u="none" strike="noStrike" baseline="0" smtClean="0">
              <a:solidFill>
                <a:schemeClr val="dk1"/>
              </a:solidFill>
              <a:latin typeface="Franklin Gothic Medium Cond" pitchFamily="34" charset="0"/>
              <a:ea typeface="+mn-ea"/>
              <a:cs typeface="+mn-cs"/>
            </a:rPr>
            <a:t>Yes</a:t>
          </a:r>
        </a:p>
      </xdr:txBody>
    </xdr:sp>
    <xdr:clientData/>
  </xdr:twoCellAnchor>
  <xdr:twoCellAnchor>
    <xdr:from>
      <xdr:col>8</xdr:col>
      <xdr:colOff>59903</xdr:colOff>
      <xdr:row>33</xdr:row>
      <xdr:rowOff>3446</xdr:rowOff>
    </xdr:from>
    <xdr:to>
      <xdr:col>8</xdr:col>
      <xdr:colOff>1047103</xdr:colOff>
      <xdr:row>34</xdr:row>
      <xdr:rowOff>176023</xdr:rowOff>
    </xdr:to>
    <xdr:sp macro="" textlink="">
      <xdr:nvSpPr>
        <xdr:cNvPr id="248" name="TextBox 247"/>
        <xdr:cNvSpPr txBox="1"/>
      </xdr:nvSpPr>
      <xdr:spPr>
        <a:xfrm>
          <a:off x="5385854" y="6281897"/>
          <a:ext cx="987200" cy="360394"/>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For Men	</a:t>
          </a:r>
        </a:p>
      </xdr:txBody>
    </xdr:sp>
    <xdr:clientData/>
  </xdr:twoCellAnchor>
  <xdr:twoCellAnchor>
    <xdr:from>
      <xdr:col>8</xdr:col>
      <xdr:colOff>1290191</xdr:colOff>
      <xdr:row>33</xdr:row>
      <xdr:rowOff>6780</xdr:rowOff>
    </xdr:from>
    <xdr:to>
      <xdr:col>10</xdr:col>
      <xdr:colOff>387638</xdr:colOff>
      <xdr:row>34</xdr:row>
      <xdr:rowOff>179357</xdr:rowOff>
    </xdr:to>
    <xdr:sp macro="" textlink="">
      <xdr:nvSpPr>
        <xdr:cNvPr id="249" name="TextBox 248"/>
        <xdr:cNvSpPr txBox="1"/>
      </xdr:nvSpPr>
      <xdr:spPr>
        <a:xfrm>
          <a:off x="6616142" y="6285231"/>
          <a:ext cx="1190264" cy="360394"/>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For Wemen	</a:t>
          </a:r>
        </a:p>
      </xdr:txBody>
    </xdr:sp>
    <xdr:clientData/>
  </xdr:twoCellAnchor>
  <xdr:twoCellAnchor>
    <xdr:from>
      <xdr:col>11</xdr:col>
      <xdr:colOff>200270</xdr:colOff>
      <xdr:row>33</xdr:row>
      <xdr:rowOff>6780</xdr:rowOff>
    </xdr:from>
    <xdr:to>
      <xdr:col>12</xdr:col>
      <xdr:colOff>500876</xdr:colOff>
      <xdr:row>34</xdr:row>
      <xdr:rowOff>179357</xdr:rowOff>
    </xdr:to>
    <xdr:sp macro="" textlink="">
      <xdr:nvSpPr>
        <xdr:cNvPr id="250" name="TextBox 249"/>
        <xdr:cNvSpPr txBox="1"/>
      </xdr:nvSpPr>
      <xdr:spPr>
        <a:xfrm>
          <a:off x="8276397" y="6285231"/>
          <a:ext cx="1186028" cy="360394"/>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Mixed</a:t>
          </a:r>
        </a:p>
      </xdr:txBody>
    </xdr:sp>
    <xdr:clientData/>
  </xdr:twoCellAnchor>
  <xdr:twoCellAnchor>
    <xdr:from>
      <xdr:col>8</xdr:col>
      <xdr:colOff>854222</xdr:colOff>
      <xdr:row>33</xdr:row>
      <xdr:rowOff>99538</xdr:rowOff>
    </xdr:from>
    <xdr:to>
      <xdr:col>8</xdr:col>
      <xdr:colOff>1264473</xdr:colOff>
      <xdr:row>34</xdr:row>
      <xdr:rowOff>179357</xdr:rowOff>
    </xdr:to>
    <xdr:sp macro="" textlink="$AF$39">
      <xdr:nvSpPr>
        <xdr:cNvPr id="254" name="txtMenF16"/>
        <xdr:cNvSpPr txBox="1"/>
      </xdr:nvSpPr>
      <xdr:spPr>
        <a:xfrm>
          <a:off x="6180173" y="6377989"/>
          <a:ext cx="410251" cy="267636"/>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US" sz="1200" b="0" i="0" u="none" strike="noStrike">
              <a:solidFill>
                <a:srgbClr val="000000"/>
              </a:solidFill>
              <a:effectLst/>
              <a:latin typeface="Calibri"/>
            </a:rPr>
            <a:t>6</a:t>
          </a:r>
          <a:endParaRPr lang="en-GB" sz="1200">
            <a:effectLst/>
            <a:latin typeface="Franklin Gothic Book" pitchFamily="34" charset="0"/>
          </a:endParaRPr>
        </a:p>
      </xdr:txBody>
    </xdr:sp>
    <xdr:clientData/>
  </xdr:twoCellAnchor>
  <xdr:twoCellAnchor>
    <xdr:from>
      <xdr:col>10</xdr:col>
      <xdr:colOff>387638</xdr:colOff>
      <xdr:row>33</xdr:row>
      <xdr:rowOff>99538</xdr:rowOff>
    </xdr:from>
    <xdr:to>
      <xdr:col>11</xdr:col>
      <xdr:colOff>101687</xdr:colOff>
      <xdr:row>34</xdr:row>
      <xdr:rowOff>179357</xdr:rowOff>
    </xdr:to>
    <xdr:sp macro="" textlink="">
      <xdr:nvSpPr>
        <xdr:cNvPr id="255" name="txtFemaleF16"/>
        <xdr:cNvSpPr txBox="1"/>
      </xdr:nvSpPr>
      <xdr:spPr>
        <a:xfrm>
          <a:off x="7806406" y="6377989"/>
          <a:ext cx="371408" cy="267636"/>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6</a:t>
          </a:r>
        </a:p>
      </xdr:txBody>
    </xdr:sp>
    <xdr:clientData/>
  </xdr:twoCellAnchor>
  <xdr:twoCellAnchor>
    <xdr:from>
      <xdr:col>12</xdr:col>
      <xdr:colOff>153690</xdr:colOff>
      <xdr:row>33</xdr:row>
      <xdr:rowOff>99538</xdr:rowOff>
    </xdr:from>
    <xdr:to>
      <xdr:col>12</xdr:col>
      <xdr:colOff>519450</xdr:colOff>
      <xdr:row>34</xdr:row>
      <xdr:rowOff>179357</xdr:rowOff>
    </xdr:to>
    <xdr:sp macro="" textlink="">
      <xdr:nvSpPr>
        <xdr:cNvPr id="256" name="txtMixF16"/>
        <xdr:cNvSpPr txBox="1"/>
      </xdr:nvSpPr>
      <xdr:spPr>
        <a:xfrm>
          <a:off x="9115239" y="6377989"/>
          <a:ext cx="365760" cy="267636"/>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0</a:t>
          </a:r>
        </a:p>
      </xdr:txBody>
    </xdr:sp>
    <xdr:clientData/>
  </xdr:twoCellAnchor>
  <xdr:twoCellAnchor>
    <xdr:from>
      <xdr:col>8</xdr:col>
      <xdr:colOff>86732</xdr:colOff>
      <xdr:row>36</xdr:row>
      <xdr:rowOff>199721</xdr:rowOff>
    </xdr:from>
    <xdr:to>
      <xdr:col>8</xdr:col>
      <xdr:colOff>1073932</xdr:colOff>
      <xdr:row>38</xdr:row>
      <xdr:rowOff>69485</xdr:rowOff>
    </xdr:to>
    <xdr:sp macro="" textlink="">
      <xdr:nvSpPr>
        <xdr:cNvPr id="257" name="TextBox 256"/>
        <xdr:cNvSpPr txBox="1"/>
      </xdr:nvSpPr>
      <xdr:spPr>
        <a:xfrm>
          <a:off x="5412683" y="7041622"/>
          <a:ext cx="987200" cy="35272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For Men	</a:t>
          </a:r>
        </a:p>
      </xdr:txBody>
    </xdr:sp>
    <xdr:clientData/>
  </xdr:twoCellAnchor>
  <xdr:twoCellAnchor>
    <xdr:from>
      <xdr:col>8</xdr:col>
      <xdr:colOff>1317020</xdr:colOff>
      <xdr:row>36</xdr:row>
      <xdr:rowOff>203055</xdr:rowOff>
    </xdr:from>
    <xdr:to>
      <xdr:col>10</xdr:col>
      <xdr:colOff>414467</xdr:colOff>
      <xdr:row>38</xdr:row>
      <xdr:rowOff>70136</xdr:rowOff>
    </xdr:to>
    <xdr:sp macro="" textlink="">
      <xdr:nvSpPr>
        <xdr:cNvPr id="258" name="TextBox 257"/>
        <xdr:cNvSpPr txBox="1"/>
      </xdr:nvSpPr>
      <xdr:spPr>
        <a:xfrm>
          <a:off x="6642971" y="7044956"/>
          <a:ext cx="1190264" cy="35003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For Wemen	</a:t>
          </a:r>
        </a:p>
      </xdr:txBody>
    </xdr:sp>
    <xdr:clientData/>
  </xdr:twoCellAnchor>
  <xdr:twoCellAnchor>
    <xdr:from>
      <xdr:col>11</xdr:col>
      <xdr:colOff>227099</xdr:colOff>
      <xdr:row>36</xdr:row>
      <xdr:rowOff>203055</xdr:rowOff>
    </xdr:from>
    <xdr:to>
      <xdr:col>12</xdr:col>
      <xdr:colOff>527705</xdr:colOff>
      <xdr:row>38</xdr:row>
      <xdr:rowOff>70136</xdr:rowOff>
    </xdr:to>
    <xdr:sp macro="" textlink="">
      <xdr:nvSpPr>
        <xdr:cNvPr id="259" name="TextBox 258"/>
        <xdr:cNvSpPr txBox="1"/>
      </xdr:nvSpPr>
      <xdr:spPr>
        <a:xfrm>
          <a:off x="8303226" y="7044956"/>
          <a:ext cx="1186028" cy="35003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Mixed</a:t>
          </a:r>
        </a:p>
      </xdr:txBody>
    </xdr:sp>
    <xdr:clientData/>
  </xdr:twoCellAnchor>
  <xdr:twoCellAnchor>
    <xdr:from>
      <xdr:col>8</xdr:col>
      <xdr:colOff>881051</xdr:colOff>
      <xdr:row>37</xdr:row>
      <xdr:rowOff>3244</xdr:rowOff>
    </xdr:from>
    <xdr:to>
      <xdr:col>8</xdr:col>
      <xdr:colOff>1291302</xdr:colOff>
      <xdr:row>38</xdr:row>
      <xdr:rowOff>70136</xdr:rowOff>
    </xdr:to>
    <xdr:sp macro="" textlink="">
      <xdr:nvSpPr>
        <xdr:cNvPr id="260" name="txtMenF17"/>
        <xdr:cNvSpPr txBox="1"/>
      </xdr:nvSpPr>
      <xdr:spPr>
        <a:xfrm>
          <a:off x="6207002" y="7126871"/>
          <a:ext cx="410251" cy="26812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2</a:t>
          </a:r>
        </a:p>
      </xdr:txBody>
    </xdr:sp>
    <xdr:clientData/>
  </xdr:twoCellAnchor>
  <xdr:twoCellAnchor>
    <xdr:from>
      <xdr:col>10</xdr:col>
      <xdr:colOff>414467</xdr:colOff>
      <xdr:row>37</xdr:row>
      <xdr:rowOff>3244</xdr:rowOff>
    </xdr:from>
    <xdr:to>
      <xdr:col>11</xdr:col>
      <xdr:colOff>128516</xdr:colOff>
      <xdr:row>38</xdr:row>
      <xdr:rowOff>70136</xdr:rowOff>
    </xdr:to>
    <xdr:sp macro="" textlink="">
      <xdr:nvSpPr>
        <xdr:cNvPr id="261" name="txtFemaleF17"/>
        <xdr:cNvSpPr txBox="1"/>
      </xdr:nvSpPr>
      <xdr:spPr>
        <a:xfrm>
          <a:off x="7833235" y="7126871"/>
          <a:ext cx="371408" cy="26812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3</a:t>
          </a:r>
        </a:p>
      </xdr:txBody>
    </xdr:sp>
    <xdr:clientData/>
  </xdr:twoCellAnchor>
  <xdr:twoCellAnchor>
    <xdr:from>
      <xdr:col>12</xdr:col>
      <xdr:colOff>180519</xdr:colOff>
      <xdr:row>37</xdr:row>
      <xdr:rowOff>3244</xdr:rowOff>
    </xdr:from>
    <xdr:to>
      <xdr:col>12</xdr:col>
      <xdr:colOff>546279</xdr:colOff>
      <xdr:row>38</xdr:row>
      <xdr:rowOff>70136</xdr:rowOff>
    </xdr:to>
    <xdr:sp macro="" textlink="">
      <xdr:nvSpPr>
        <xdr:cNvPr id="262" name="txtMixF17"/>
        <xdr:cNvSpPr txBox="1"/>
      </xdr:nvSpPr>
      <xdr:spPr>
        <a:xfrm>
          <a:off x="9142068" y="7126871"/>
          <a:ext cx="365760" cy="26812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0</a:t>
          </a:r>
        </a:p>
      </xdr:txBody>
    </xdr:sp>
    <xdr:clientData/>
  </xdr:twoCellAnchor>
  <xdr:twoCellAnchor editAs="oneCell">
    <xdr:from>
      <xdr:col>18</xdr:col>
      <xdr:colOff>120744</xdr:colOff>
      <xdr:row>4</xdr:row>
      <xdr:rowOff>13414</xdr:rowOff>
    </xdr:from>
    <xdr:to>
      <xdr:col>20</xdr:col>
      <xdr:colOff>429301</xdr:colOff>
      <xdr:row>17</xdr:row>
      <xdr:rowOff>134154</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62998" y="791513"/>
          <a:ext cx="1515951" cy="2562359"/>
        </a:xfrm>
        <a:prstGeom prst="rect">
          <a:avLst/>
        </a:prstGeom>
      </xdr:spPr>
    </xdr:pic>
    <xdr:clientData/>
  </xdr:twoCellAnchor>
  <xdr:twoCellAnchor>
    <xdr:from>
      <xdr:col>19</xdr:col>
      <xdr:colOff>140874</xdr:colOff>
      <xdr:row>4</xdr:row>
      <xdr:rowOff>34153</xdr:rowOff>
    </xdr:from>
    <xdr:to>
      <xdr:col>19</xdr:col>
      <xdr:colOff>594440</xdr:colOff>
      <xdr:row>8</xdr:row>
      <xdr:rowOff>34153</xdr:rowOff>
    </xdr:to>
    <xdr:sp macro="" textlink="">
      <xdr:nvSpPr>
        <xdr:cNvPr id="8" name="Rectangle 7"/>
        <xdr:cNvSpPr/>
      </xdr:nvSpPr>
      <xdr:spPr>
        <a:xfrm>
          <a:off x="13086825" y="812252"/>
          <a:ext cx="453566" cy="75126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135685</xdr:colOff>
      <xdr:row>13</xdr:row>
      <xdr:rowOff>53664</xdr:rowOff>
    </xdr:from>
    <xdr:to>
      <xdr:col>15</xdr:col>
      <xdr:colOff>361705</xdr:colOff>
      <xdr:row>17</xdr:row>
      <xdr:rowOff>107323</xdr:rowOff>
    </xdr:to>
    <xdr:grpSp>
      <xdr:nvGrpSpPr>
        <xdr:cNvPr id="146" name="Group 145"/>
        <xdr:cNvGrpSpPr/>
      </xdr:nvGrpSpPr>
      <xdr:grpSpPr>
        <a:xfrm>
          <a:off x="9412207" y="2621273"/>
          <a:ext cx="1523628" cy="826702"/>
          <a:chOff x="1061664" y="1420060"/>
          <a:chExt cx="1451716" cy="353035"/>
        </a:xfrm>
      </xdr:grpSpPr>
      <xdr:sp macro="" textlink="">
        <xdr:nvSpPr>
          <xdr:cNvPr id="150" name="txt3WNFI"/>
          <xdr:cNvSpPr txBox="1"/>
        </xdr:nvSpPr>
        <xdr:spPr>
          <a:xfrm>
            <a:off x="1072308" y="1553096"/>
            <a:ext cx="1441072" cy="21999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Franklin Gothic Book" pitchFamily="34" charset="0"/>
                <a:ea typeface="+mn-ea"/>
                <a:cs typeface="+mn-cs"/>
              </a:rPr>
              <a:t>KBC, UNHCR</a:t>
            </a:r>
          </a:p>
        </xdr:txBody>
      </xdr:sp>
      <xdr:sp macro="" textlink="">
        <xdr:nvSpPr>
          <xdr:cNvPr id="151" name="TextBox 1"/>
          <xdr:cNvSpPr txBox="1">
            <a:spLocks/>
          </xdr:cNvSpPr>
        </xdr:nvSpPr>
        <xdr:spPr>
          <a:xfrm>
            <a:off x="1061664" y="1420060"/>
            <a:ext cx="1440162" cy="120315"/>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3W : NFI</a:t>
            </a:r>
            <a:endParaRPr lang="en-GB" sz="1400">
              <a:latin typeface="Franklin Gothic Medium Cond" pitchFamily="34" charset="0"/>
            </a:endParaRPr>
          </a:p>
        </xdr:txBody>
      </xdr:sp>
    </xdr:grpSp>
    <xdr:clientData/>
  </xdr:twoCellAnchor>
  <xdr:twoCellAnchor>
    <xdr:from>
      <xdr:col>15</xdr:col>
      <xdr:colOff>381183</xdr:colOff>
      <xdr:row>13</xdr:row>
      <xdr:rowOff>48785</xdr:rowOff>
    </xdr:from>
    <xdr:to>
      <xdr:col>18</xdr:col>
      <xdr:colOff>55691</xdr:colOff>
      <xdr:row>17</xdr:row>
      <xdr:rowOff>108429</xdr:rowOff>
    </xdr:to>
    <xdr:grpSp>
      <xdr:nvGrpSpPr>
        <xdr:cNvPr id="152" name="Group 151"/>
        <xdr:cNvGrpSpPr/>
      </xdr:nvGrpSpPr>
      <xdr:grpSpPr>
        <a:xfrm>
          <a:off x="10955313" y="2616394"/>
          <a:ext cx="1496682" cy="832687"/>
          <a:chOff x="378474" y="1423469"/>
          <a:chExt cx="1577980" cy="463880"/>
        </a:xfrm>
      </xdr:grpSpPr>
      <xdr:sp macro="" textlink="">
        <xdr:nvSpPr>
          <xdr:cNvPr id="153" name="txt3WShelter"/>
          <xdr:cNvSpPr txBox="1"/>
        </xdr:nvSpPr>
        <xdr:spPr>
          <a:xfrm>
            <a:off x="391331" y="1599655"/>
            <a:ext cx="1565123" cy="287694"/>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Franklin Gothic Book" pitchFamily="34" charset="0"/>
                <a:ea typeface="+mn-ea"/>
                <a:cs typeface="+mn-cs"/>
              </a:rPr>
              <a:t>KBC, UNHCR</a:t>
            </a:r>
          </a:p>
        </xdr:txBody>
      </xdr:sp>
      <xdr:sp macro="" textlink="">
        <xdr:nvSpPr>
          <xdr:cNvPr id="155" name="TextBox 1"/>
          <xdr:cNvSpPr txBox="1">
            <a:spLocks/>
          </xdr:cNvSpPr>
        </xdr:nvSpPr>
        <xdr:spPr>
          <a:xfrm>
            <a:off x="378474" y="1423469"/>
            <a:ext cx="1565123" cy="156924"/>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3W : Shelter</a:t>
            </a:r>
            <a:endParaRPr lang="en-GB" sz="1400">
              <a:latin typeface="Franklin Gothic Medium Cond" pitchFamily="34" charset="0"/>
            </a:endParaRPr>
          </a:p>
        </xdr:txBody>
      </xdr:sp>
    </xdr:grpSp>
    <xdr:clientData/>
  </xdr:twoCellAnchor>
  <xdr:twoCellAnchor>
    <xdr:from>
      <xdr:col>0</xdr:col>
      <xdr:colOff>113678</xdr:colOff>
      <xdr:row>5</xdr:row>
      <xdr:rowOff>157219</xdr:rowOff>
    </xdr:from>
    <xdr:to>
      <xdr:col>13</xdr:col>
      <xdr:colOff>83551</xdr:colOff>
      <xdr:row>7</xdr:row>
      <xdr:rowOff>116973</xdr:rowOff>
    </xdr:to>
    <xdr:sp macro="" textlink="">
      <xdr:nvSpPr>
        <xdr:cNvPr id="159" name="TextBox 1"/>
        <xdr:cNvSpPr txBox="1">
          <a:spLocks/>
        </xdr:cNvSpPr>
      </xdr:nvSpPr>
      <xdr:spPr>
        <a:xfrm>
          <a:off x="113678" y="1159851"/>
          <a:ext cx="9929347" cy="327385"/>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a:latin typeface="Franklin Gothic Medium Cond" pitchFamily="34" charset="0"/>
            </a:rPr>
            <a:t>Camp Management/Responsible Agency</a:t>
          </a:r>
        </a:p>
      </xdr:txBody>
    </xdr:sp>
    <xdr:clientData/>
  </xdr:twoCellAnchor>
  <xdr:twoCellAnchor>
    <xdr:from>
      <xdr:col>4</xdr:col>
      <xdr:colOff>367626</xdr:colOff>
      <xdr:row>5</xdr:row>
      <xdr:rowOff>100496</xdr:rowOff>
    </xdr:from>
    <xdr:to>
      <xdr:col>7</xdr:col>
      <xdr:colOff>116968</xdr:colOff>
      <xdr:row>7</xdr:row>
      <xdr:rowOff>66841</xdr:rowOff>
    </xdr:to>
    <xdr:sp macro="" textlink="">
      <xdr:nvSpPr>
        <xdr:cNvPr id="160" name="txtAgency"/>
        <xdr:cNvSpPr txBox="1"/>
      </xdr:nvSpPr>
      <xdr:spPr>
        <a:xfrm>
          <a:off x="2974468" y="1103128"/>
          <a:ext cx="1704474" cy="3339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pPr algn="ctr"/>
          <a:r>
            <a:rPr lang="en-GB" sz="1200" b="0">
              <a:effectLst/>
              <a:latin typeface="Franklin Gothic Book" pitchFamily="34" charset="0"/>
            </a:rPr>
            <a:t>KBC</a:t>
          </a:r>
        </a:p>
      </xdr:txBody>
    </xdr:sp>
    <xdr:clientData/>
  </xdr:twoCellAnchor>
  <xdr:twoCellAnchor>
    <xdr:from>
      <xdr:col>0</xdr:col>
      <xdr:colOff>131380</xdr:colOff>
      <xdr:row>32</xdr:row>
      <xdr:rowOff>54504</xdr:rowOff>
    </xdr:from>
    <xdr:to>
      <xdr:col>7</xdr:col>
      <xdr:colOff>492673</xdr:colOff>
      <xdr:row>33</xdr:row>
      <xdr:rowOff>131378</xdr:rowOff>
    </xdr:to>
    <xdr:sp macro="" textlink="">
      <xdr:nvSpPr>
        <xdr:cNvPr id="207" name="txtD403Yes"/>
        <xdr:cNvSpPr txBox="1"/>
      </xdr:nvSpPr>
      <xdr:spPr>
        <a:xfrm>
          <a:off x="131380" y="6426401"/>
          <a:ext cx="4959569" cy="273943"/>
        </a:xfrm>
        <a:prstGeom prst="rect">
          <a:avLst/>
        </a:prstGeom>
        <a:solidFill>
          <a:schemeClr val="bg1">
            <a:lumMod val="95000"/>
          </a:schemeClr>
        </a:solid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solidFill>
                <a:schemeClr val="tx1"/>
              </a:solidFill>
              <a:effectLst/>
              <a:latin typeface="Franklin Gothic Book" pitchFamily="34" charset="0"/>
            </a:rPr>
            <a:t>Age is systematically collected in the camp registration book/list</a:t>
          </a:r>
        </a:p>
      </xdr:txBody>
    </xdr:sp>
    <xdr:clientData/>
  </xdr:twoCellAnchor>
  <xdr:twoCellAnchor>
    <xdr:from>
      <xdr:col>13</xdr:col>
      <xdr:colOff>163822</xdr:colOff>
      <xdr:row>20</xdr:row>
      <xdr:rowOff>97746</xdr:rowOff>
    </xdr:from>
    <xdr:to>
      <xdr:col>20</xdr:col>
      <xdr:colOff>415880</xdr:colOff>
      <xdr:row>22</xdr:row>
      <xdr:rowOff>26832</xdr:rowOff>
    </xdr:to>
    <xdr:sp macro="" textlink="">
      <xdr:nvSpPr>
        <xdr:cNvPr id="230" name="TextBox 1"/>
        <xdr:cNvSpPr txBox="1">
          <a:spLocks/>
        </xdr:cNvSpPr>
      </xdr:nvSpPr>
      <xdr:spPr>
        <a:xfrm>
          <a:off x="10171780" y="3934577"/>
          <a:ext cx="4934065" cy="304720"/>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a:latin typeface="Franklin Gothic Medium Cond" pitchFamily="34" charset="0"/>
            </a:rPr>
            <a:t>Destination of the majority of departures in the last 6 months</a:t>
          </a:r>
          <a:r>
            <a:rPr lang="en-GB" sz="1200" baseline="0">
              <a:latin typeface="Franklin Gothic Medium Cond" pitchFamily="34" charset="0"/>
            </a:rPr>
            <a:t> :</a:t>
          </a:r>
          <a:endParaRPr lang="en-GB" sz="1200">
            <a:latin typeface="Franklin Gothic Medium Cond" pitchFamily="34" charset="0"/>
          </a:endParaRPr>
        </a:p>
      </xdr:txBody>
    </xdr:sp>
    <xdr:clientData/>
  </xdr:twoCellAnchor>
  <xdr:twoCellAnchor>
    <xdr:from>
      <xdr:col>18</xdr:col>
      <xdr:colOff>325678</xdr:colOff>
      <xdr:row>20</xdr:row>
      <xdr:rowOff>11900</xdr:rowOff>
    </xdr:from>
    <xdr:to>
      <xdr:col>20</xdr:col>
      <xdr:colOff>379614</xdr:colOff>
      <xdr:row>22</xdr:row>
      <xdr:rowOff>39774</xdr:rowOff>
    </xdr:to>
    <xdr:sp macro="" textlink="">
      <xdr:nvSpPr>
        <xdr:cNvPr id="251" name="txtMajorityDep"/>
        <xdr:cNvSpPr txBox="1"/>
      </xdr:nvSpPr>
      <xdr:spPr>
        <a:xfrm>
          <a:off x="13737493" y="3791174"/>
          <a:ext cx="1375145" cy="396584"/>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Other IDP camps</a:t>
          </a:r>
        </a:p>
      </xdr:txBody>
    </xdr:sp>
    <xdr:clientData/>
  </xdr:twoCellAnchor>
  <xdr:twoCellAnchor>
    <xdr:from>
      <xdr:col>0</xdr:col>
      <xdr:colOff>0</xdr:colOff>
      <xdr:row>53</xdr:row>
      <xdr:rowOff>66848</xdr:rowOff>
    </xdr:from>
    <xdr:to>
      <xdr:col>20</xdr:col>
      <xdr:colOff>523875</xdr:colOff>
      <xdr:row>109</xdr:row>
      <xdr:rowOff>175113</xdr:rowOff>
    </xdr:to>
    <xdr:sp macro="" textlink="">
      <xdr:nvSpPr>
        <xdr:cNvPr id="216" name="TextBox 215"/>
        <xdr:cNvSpPr txBox="1">
          <a:spLocks/>
        </xdr:cNvSpPr>
      </xdr:nvSpPr>
      <xdr:spPr>
        <a:xfrm>
          <a:off x="0" y="10577769"/>
          <a:ext cx="15128875" cy="10401949"/>
        </a:xfrm>
        <a:prstGeom prst="rect">
          <a:avLst/>
        </a:prstGeom>
        <a:solidFill>
          <a:schemeClr val="bg1">
            <a:lumMod val="85000"/>
            <a:alpha val="34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11</xdr:col>
      <xdr:colOff>586456</xdr:colOff>
      <xdr:row>101</xdr:row>
      <xdr:rowOff>187316</xdr:rowOff>
    </xdr:from>
    <xdr:to>
      <xdr:col>20</xdr:col>
      <xdr:colOff>421735</xdr:colOff>
      <xdr:row>109</xdr:row>
      <xdr:rowOff>53627</xdr:rowOff>
    </xdr:to>
    <xdr:sp macro="" textlink="">
      <xdr:nvSpPr>
        <xdr:cNvPr id="268" name="TextBox 267"/>
        <xdr:cNvSpPr txBox="1"/>
      </xdr:nvSpPr>
      <xdr:spPr>
        <a:xfrm>
          <a:off x="8018639" y="19881260"/>
          <a:ext cx="5952744" cy="136884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Franklin Gothic Book" pitchFamily="34" charset="0"/>
              <a:ea typeface="+mn-ea"/>
              <a:cs typeface="+mn-cs"/>
            </a:rPr>
            <a:t>The interagency camp profiling process is an on-going activity promoted,</a:t>
          </a:r>
          <a:r>
            <a:rPr lang="en-GB" sz="1200" b="0" baseline="0">
              <a:solidFill>
                <a:schemeClr val="tx1"/>
              </a:solidFill>
              <a:effectLst/>
              <a:latin typeface="Franklin Gothic Book" pitchFamily="34" charset="0"/>
              <a:ea typeface="+mn-ea"/>
              <a:cs typeface="+mn-cs"/>
            </a:rPr>
            <a:t> </a:t>
          </a:r>
          <a:r>
            <a:rPr lang="en-GB" sz="1200" b="0">
              <a:solidFill>
                <a:schemeClr val="tx1"/>
              </a:solidFill>
              <a:effectLst/>
              <a:latin typeface="Franklin Gothic Book" pitchFamily="34" charset="0"/>
              <a:ea typeface="+mn-ea"/>
              <a:cs typeface="+mn-cs"/>
            </a:rPr>
            <a:t>coordinated and delivered by the Shelter/NFI/CCCM Cluster. 126 out of 152 known camps were</a:t>
          </a:r>
          <a:r>
            <a:rPr lang="en-GB" sz="1200" b="0" baseline="0">
              <a:solidFill>
                <a:schemeClr val="tx1"/>
              </a:solidFill>
              <a:effectLst/>
              <a:latin typeface="Franklin Gothic Book" pitchFamily="34" charset="0"/>
              <a:ea typeface="+mn-ea"/>
              <a:cs typeface="+mn-cs"/>
            </a:rPr>
            <a:t> profiled in June and July 2013. Where and when possible the data will be updated</a:t>
          </a:r>
          <a:r>
            <a:rPr lang="en-GB" sz="1200" b="0">
              <a:solidFill>
                <a:schemeClr val="tx1"/>
              </a:solidFill>
              <a:effectLst/>
              <a:latin typeface="Franklin Gothic Book" pitchFamily="34" charset="0"/>
              <a:ea typeface="+mn-ea"/>
              <a:cs typeface="+mn-cs"/>
            </a:rPr>
            <a:t>. The information is collected from a number of sources and compiled into a series of single camp profiles, plus cross-camp analysis. This document represents single camp profile. The primary source of information</a:t>
          </a:r>
          <a:r>
            <a:rPr lang="en-GB" sz="1200" b="0" baseline="0">
              <a:solidFill>
                <a:schemeClr val="tx1"/>
              </a:solidFill>
              <a:effectLst/>
              <a:latin typeface="Franklin Gothic Book" pitchFamily="34" charset="0"/>
              <a:ea typeface="+mn-ea"/>
              <a:cs typeface="+mn-cs"/>
            </a:rPr>
            <a:t> </a:t>
          </a:r>
          <a:r>
            <a:rPr lang="en-GB" sz="1200" b="0">
              <a:solidFill>
                <a:schemeClr val="tx1"/>
              </a:solidFill>
              <a:effectLst/>
              <a:latin typeface="Franklin Gothic Book" pitchFamily="34" charset="0"/>
              <a:ea typeface="+mn-ea"/>
              <a:cs typeface="+mn-cs"/>
            </a:rPr>
            <a:t>are key informants in camp management or committee positions and IDP camp residents</a:t>
          </a:r>
          <a:r>
            <a:rPr lang="en-GB" sz="1200" b="1">
              <a:solidFill>
                <a:schemeClr val="tx1"/>
              </a:solidFill>
              <a:effectLst/>
              <a:latin typeface="Franklin Gothic Book" pitchFamily="34" charset="0"/>
              <a:ea typeface="+mn-ea"/>
              <a:cs typeface="+mn-cs"/>
            </a:rPr>
            <a:t>.</a:t>
          </a:r>
          <a:endParaRPr lang="en-US" sz="1200" b="1">
            <a:solidFill>
              <a:schemeClr val="tx1"/>
            </a:solidFill>
            <a:effectLst/>
            <a:latin typeface="Franklin Gothic Book" pitchFamily="34" charset="0"/>
            <a:ea typeface="+mn-ea"/>
            <a:cs typeface="+mn-cs"/>
          </a:endParaRPr>
        </a:p>
        <a:p>
          <a:pPr algn="l"/>
          <a:endParaRPr lang="en-US" sz="1200" b="0" i="0">
            <a:solidFill>
              <a:schemeClr val="dk1"/>
            </a:solidFill>
            <a:effectLst/>
            <a:latin typeface="Franklin Gothic Book" pitchFamily="34" charset="0"/>
            <a:ea typeface="+mn-ea"/>
            <a:cs typeface="+mn-cs"/>
          </a:endParaRPr>
        </a:p>
      </xdr:txBody>
    </xdr:sp>
    <xdr:clientData/>
  </xdr:twoCellAnchor>
  <xdr:twoCellAnchor>
    <xdr:from>
      <xdr:col>7</xdr:col>
      <xdr:colOff>670776</xdr:colOff>
      <xdr:row>17</xdr:row>
      <xdr:rowOff>98440</xdr:rowOff>
    </xdr:from>
    <xdr:to>
      <xdr:col>13</xdr:col>
      <xdr:colOff>92364</xdr:colOff>
      <xdr:row>19</xdr:row>
      <xdr:rowOff>61134</xdr:rowOff>
    </xdr:to>
    <xdr:sp macro="" textlink="">
      <xdr:nvSpPr>
        <xdr:cNvPr id="273" name="TextBox 1"/>
        <xdr:cNvSpPr txBox="1">
          <a:spLocks/>
        </xdr:cNvSpPr>
      </xdr:nvSpPr>
      <xdr:spPr>
        <a:xfrm>
          <a:off x="5272290" y="3371820"/>
          <a:ext cx="4828032" cy="338328"/>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editAs="oneCell">
    <xdr:from>
      <xdr:col>0</xdr:col>
      <xdr:colOff>66842</xdr:colOff>
      <xdr:row>53</xdr:row>
      <xdr:rowOff>133684</xdr:rowOff>
    </xdr:from>
    <xdr:to>
      <xdr:col>11</xdr:col>
      <xdr:colOff>526882</xdr:colOff>
      <xdr:row>109</xdr:row>
      <xdr:rowOff>50132</xdr:rowOff>
    </xdr:to>
    <xdr:pic>
      <xdr:nvPicPr>
        <xdr:cNvPr id="270" name="Picture 26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842" y="10644605"/>
          <a:ext cx="8481093" cy="10210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661595</xdr:colOff>
      <xdr:row>15</xdr:row>
      <xdr:rowOff>0</xdr:rowOff>
    </xdr:from>
    <xdr:to>
      <xdr:col>13</xdr:col>
      <xdr:colOff>80493</xdr:colOff>
      <xdr:row>17</xdr:row>
      <xdr:rowOff>64165</xdr:rowOff>
    </xdr:to>
    <xdr:sp macro="" textlink="">
      <xdr:nvSpPr>
        <xdr:cNvPr id="272" name="TextBox 1"/>
        <xdr:cNvSpPr txBox="1">
          <a:spLocks/>
        </xdr:cNvSpPr>
      </xdr:nvSpPr>
      <xdr:spPr>
        <a:xfrm>
          <a:off x="5263109" y="2897746"/>
          <a:ext cx="4825342" cy="439799"/>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7</xdr:col>
      <xdr:colOff>651710</xdr:colOff>
      <xdr:row>15</xdr:row>
      <xdr:rowOff>104796</xdr:rowOff>
    </xdr:from>
    <xdr:to>
      <xdr:col>10</xdr:col>
      <xdr:colOff>551371</xdr:colOff>
      <xdr:row>17</xdr:row>
      <xdr:rowOff>56388</xdr:rowOff>
    </xdr:to>
    <xdr:sp macro="" textlink="">
      <xdr:nvSpPr>
        <xdr:cNvPr id="271" name="TextBox 270"/>
        <xdr:cNvSpPr txBox="1"/>
      </xdr:nvSpPr>
      <xdr:spPr>
        <a:xfrm>
          <a:off x="5213684" y="2945585"/>
          <a:ext cx="2707029" cy="319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l"/>
          <a:r>
            <a:rPr lang="en-US" sz="1400" baseline="0">
              <a:solidFill>
                <a:schemeClr val="dk1"/>
              </a:solidFill>
              <a:latin typeface="Franklin Gothic Medium Cond" pitchFamily="34" charset="0"/>
              <a:ea typeface="+mn-ea"/>
              <a:cs typeface="+mn-cs"/>
            </a:rPr>
            <a:t>Access to Services and Sectoral Needs</a:t>
          </a:r>
        </a:p>
      </xdr:txBody>
    </xdr:sp>
    <xdr:clientData/>
  </xdr:twoCellAnchor>
  <xdr:twoCellAnchor>
    <xdr:from>
      <xdr:col>8</xdr:col>
      <xdr:colOff>269210</xdr:colOff>
      <xdr:row>17</xdr:row>
      <xdr:rowOff>102930</xdr:rowOff>
    </xdr:from>
    <xdr:to>
      <xdr:col>8</xdr:col>
      <xdr:colOff>1154428</xdr:colOff>
      <xdr:row>19</xdr:row>
      <xdr:rowOff>50615</xdr:rowOff>
    </xdr:to>
    <xdr:sp macro="" textlink="">
      <xdr:nvSpPr>
        <xdr:cNvPr id="274" name="TextBox 273"/>
        <xdr:cNvSpPr txBox="1"/>
      </xdr:nvSpPr>
      <xdr:spPr>
        <a:xfrm>
          <a:off x="5595161" y="3376310"/>
          <a:ext cx="885218" cy="323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200" baseline="0">
              <a:solidFill>
                <a:schemeClr val="dk1"/>
              </a:solidFill>
              <a:latin typeface="Franklin Gothic Medium Cond" pitchFamily="34" charset="0"/>
              <a:ea typeface="+mn-ea"/>
              <a:cs typeface="+mn-cs"/>
            </a:rPr>
            <a:t>Shelter</a:t>
          </a:r>
        </a:p>
      </xdr:txBody>
    </xdr:sp>
    <xdr:clientData/>
  </xdr:twoCellAnchor>
  <xdr:twoCellAnchor>
    <xdr:from>
      <xdr:col>7</xdr:col>
      <xdr:colOff>708024</xdr:colOff>
      <xdr:row>17</xdr:row>
      <xdr:rowOff>121166</xdr:rowOff>
    </xdr:from>
    <xdr:to>
      <xdr:col>8</xdr:col>
      <xdr:colOff>268993</xdr:colOff>
      <xdr:row>18</xdr:row>
      <xdr:rowOff>180752</xdr:rowOff>
    </xdr:to>
    <xdr:pic>
      <xdr:nvPicPr>
        <xdr:cNvPr id="114" name="Picture 1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09538" y="3394546"/>
          <a:ext cx="285406" cy="247403"/>
        </a:xfrm>
        <a:prstGeom prst="rect">
          <a:avLst/>
        </a:prstGeom>
      </xdr:spPr>
    </xdr:pic>
    <xdr:clientData/>
  </xdr:twoCellAnchor>
  <xdr:twoCellAnchor>
    <xdr:from>
      <xdr:col>7</xdr:col>
      <xdr:colOff>697605</xdr:colOff>
      <xdr:row>25</xdr:row>
      <xdr:rowOff>17944</xdr:rowOff>
    </xdr:from>
    <xdr:to>
      <xdr:col>13</xdr:col>
      <xdr:colOff>119193</xdr:colOff>
      <xdr:row>26</xdr:row>
      <xdr:rowOff>168455</xdr:rowOff>
    </xdr:to>
    <xdr:sp macro="" textlink="">
      <xdr:nvSpPr>
        <xdr:cNvPr id="278" name="TextBox 1"/>
        <xdr:cNvSpPr txBox="1">
          <a:spLocks/>
        </xdr:cNvSpPr>
      </xdr:nvSpPr>
      <xdr:spPr>
        <a:xfrm>
          <a:off x="5299119" y="4793859"/>
          <a:ext cx="4828032" cy="338328"/>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8</xdr:col>
      <xdr:colOff>30188</xdr:colOff>
      <xdr:row>25</xdr:row>
      <xdr:rowOff>33233</xdr:rowOff>
    </xdr:from>
    <xdr:to>
      <xdr:col>8</xdr:col>
      <xdr:colOff>326069</xdr:colOff>
      <xdr:row>26</xdr:row>
      <xdr:rowOff>122964</xdr:rowOff>
    </xdr:to>
    <xdr:pic>
      <xdr:nvPicPr>
        <xdr:cNvPr id="279" name="Picture 27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56139" y="4809148"/>
          <a:ext cx="295881" cy="277548"/>
        </a:xfrm>
        <a:prstGeom prst="rect">
          <a:avLst/>
        </a:prstGeom>
      </xdr:spPr>
    </xdr:pic>
    <xdr:clientData/>
  </xdr:twoCellAnchor>
  <xdr:twoCellAnchor>
    <xdr:from>
      <xdr:col>8</xdr:col>
      <xdr:colOff>288759</xdr:colOff>
      <xdr:row>25</xdr:row>
      <xdr:rowOff>83448</xdr:rowOff>
    </xdr:from>
    <xdr:to>
      <xdr:col>9</xdr:col>
      <xdr:colOff>521921</xdr:colOff>
      <xdr:row>27</xdr:row>
      <xdr:rowOff>31132</xdr:rowOff>
    </xdr:to>
    <xdr:sp macro="" textlink="">
      <xdr:nvSpPr>
        <xdr:cNvPr id="280" name="TextBox 279"/>
        <xdr:cNvSpPr txBox="1"/>
      </xdr:nvSpPr>
      <xdr:spPr>
        <a:xfrm>
          <a:off x="5614710" y="4859363"/>
          <a:ext cx="1668619" cy="3233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200" baseline="0">
              <a:solidFill>
                <a:schemeClr val="dk1"/>
              </a:solidFill>
              <a:latin typeface="Franklin Gothic Medium Cond" pitchFamily="34" charset="0"/>
              <a:ea typeface="+mn-ea"/>
              <a:cs typeface="+mn-cs"/>
            </a:rPr>
            <a:t>Water &amp; Sanitation</a:t>
          </a:r>
        </a:p>
      </xdr:txBody>
    </xdr:sp>
    <xdr:clientData/>
  </xdr:twoCellAnchor>
  <xdr:twoCellAnchor>
    <xdr:from>
      <xdr:col>7</xdr:col>
      <xdr:colOff>684191</xdr:colOff>
      <xdr:row>27</xdr:row>
      <xdr:rowOff>26828</xdr:rowOff>
    </xdr:from>
    <xdr:to>
      <xdr:col>13</xdr:col>
      <xdr:colOff>105779</xdr:colOff>
      <xdr:row>28</xdr:row>
      <xdr:rowOff>177339</xdr:rowOff>
    </xdr:to>
    <xdr:sp macro="" textlink="">
      <xdr:nvSpPr>
        <xdr:cNvPr id="282" name="TextBox 3"/>
        <xdr:cNvSpPr txBox="1">
          <a:spLocks/>
        </xdr:cNvSpPr>
      </xdr:nvSpPr>
      <xdr:spPr>
        <a:xfrm>
          <a:off x="5285705" y="5178377"/>
          <a:ext cx="4828032" cy="33832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0" i="0" baseline="0">
              <a:solidFill>
                <a:schemeClr val="dk1"/>
              </a:solidFill>
              <a:effectLst/>
              <a:latin typeface="Franklin Gothic Medium Cond" pitchFamily="34" charset="0"/>
              <a:ea typeface="+mn-ea"/>
              <a:cs typeface="+mn-cs"/>
            </a:rPr>
            <a:t>Main source of drinking water for camp residents</a:t>
          </a:r>
          <a:endParaRPr lang="en-US" sz="1200" b="0" baseline="0">
            <a:solidFill>
              <a:schemeClr val="dk1"/>
            </a:solidFill>
            <a:latin typeface="Franklin Gothic Medium Cond" pitchFamily="34" charset="0"/>
            <a:ea typeface="+mn-ea"/>
            <a:cs typeface="+mn-cs"/>
          </a:endParaRPr>
        </a:p>
      </xdr:txBody>
    </xdr:sp>
    <xdr:clientData/>
  </xdr:twoCellAnchor>
  <xdr:twoCellAnchor>
    <xdr:from>
      <xdr:col>10</xdr:col>
      <xdr:colOff>630531</xdr:colOff>
      <xdr:row>26</xdr:row>
      <xdr:rowOff>150725</xdr:rowOff>
    </xdr:from>
    <xdr:to>
      <xdr:col>13</xdr:col>
      <xdr:colOff>153313</xdr:colOff>
      <xdr:row>28</xdr:row>
      <xdr:rowOff>113419</xdr:rowOff>
    </xdr:to>
    <xdr:sp macro="" textlink="">
      <xdr:nvSpPr>
        <xdr:cNvPr id="239" name="txtMainSourceOfWater"/>
        <xdr:cNvSpPr txBox="1"/>
      </xdr:nvSpPr>
      <xdr:spPr>
        <a:xfrm>
          <a:off x="8049299" y="5114457"/>
          <a:ext cx="2111972" cy="33832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Borehole/hand pump</a:t>
          </a:r>
        </a:p>
      </xdr:txBody>
    </xdr:sp>
    <xdr:clientData/>
  </xdr:twoCellAnchor>
  <xdr:twoCellAnchor>
    <xdr:from>
      <xdr:col>7</xdr:col>
      <xdr:colOff>684190</xdr:colOff>
      <xdr:row>19</xdr:row>
      <xdr:rowOff>93908</xdr:rowOff>
    </xdr:from>
    <xdr:to>
      <xdr:col>13</xdr:col>
      <xdr:colOff>105778</xdr:colOff>
      <xdr:row>21</xdr:row>
      <xdr:rowOff>56602</xdr:rowOff>
    </xdr:to>
    <xdr:sp macro="" textlink="">
      <xdr:nvSpPr>
        <xdr:cNvPr id="283" name="TextBox 3"/>
        <xdr:cNvSpPr txBox="1">
          <a:spLocks/>
        </xdr:cNvSpPr>
      </xdr:nvSpPr>
      <xdr:spPr>
        <a:xfrm>
          <a:off x="5285704" y="3742922"/>
          <a:ext cx="4828032" cy="33832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aseline="0">
              <a:solidFill>
                <a:schemeClr val="dk1"/>
              </a:solidFill>
              <a:latin typeface="Franklin Gothic Medium Cond" pitchFamily="34" charset="0"/>
              <a:ea typeface="+mn-ea"/>
              <a:cs typeface="+mn-cs"/>
            </a:rPr>
            <a:t>Main type of shelter for camp residents</a:t>
          </a:r>
          <a:endParaRPr lang="en-US" sz="1200" baseline="0">
            <a:solidFill>
              <a:schemeClr val="dk1"/>
            </a:solidFill>
            <a:latin typeface="Franklin Gothic Medium Cond" pitchFamily="34" charset="0"/>
            <a:ea typeface="+mn-ea"/>
            <a:cs typeface="+mn-cs"/>
          </a:endParaRPr>
        </a:p>
      </xdr:txBody>
    </xdr:sp>
    <xdr:clientData/>
  </xdr:twoCellAnchor>
  <xdr:twoCellAnchor>
    <xdr:from>
      <xdr:col>10</xdr:col>
      <xdr:colOff>405912</xdr:colOff>
      <xdr:row>19</xdr:row>
      <xdr:rowOff>49121</xdr:rowOff>
    </xdr:from>
    <xdr:to>
      <xdr:col>13</xdr:col>
      <xdr:colOff>160893</xdr:colOff>
      <xdr:row>20</xdr:row>
      <xdr:rowOff>134483</xdr:rowOff>
    </xdr:to>
    <xdr:sp macro="" textlink="">
      <xdr:nvSpPr>
        <xdr:cNvPr id="119" name="txtShelterType"/>
        <xdr:cNvSpPr txBox="1"/>
      </xdr:nvSpPr>
      <xdr:spPr>
        <a:xfrm>
          <a:off x="7824680" y="3698135"/>
          <a:ext cx="2344171" cy="273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US" sz="1200" b="0" i="0" u="none" strike="noStrike" baseline="0" smtClean="0">
              <a:solidFill>
                <a:schemeClr val="dk1"/>
              </a:solidFill>
              <a:latin typeface="Franklin Gothic Book" pitchFamily="34" charset="0"/>
              <a:ea typeface="+mn-ea"/>
              <a:cs typeface="+mn-cs"/>
            </a:rPr>
            <a:t>Solid shelters</a:t>
          </a:r>
        </a:p>
      </xdr:txBody>
    </xdr:sp>
    <xdr:clientData/>
  </xdr:twoCellAnchor>
  <xdr:twoCellAnchor>
    <xdr:from>
      <xdr:col>13</xdr:col>
      <xdr:colOff>160986</xdr:colOff>
      <xdr:row>18</xdr:row>
      <xdr:rowOff>4830</xdr:rowOff>
    </xdr:from>
    <xdr:to>
      <xdr:col>20</xdr:col>
      <xdr:colOff>420710</xdr:colOff>
      <xdr:row>20</xdr:row>
      <xdr:rowOff>68995</xdr:rowOff>
    </xdr:to>
    <xdr:sp macro="" textlink="">
      <xdr:nvSpPr>
        <xdr:cNvPr id="284" name="TextBox 1"/>
        <xdr:cNvSpPr txBox="1">
          <a:spLocks/>
        </xdr:cNvSpPr>
      </xdr:nvSpPr>
      <xdr:spPr>
        <a:xfrm>
          <a:off x="10168944" y="3466027"/>
          <a:ext cx="4941731" cy="439799"/>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13</xdr:col>
      <xdr:colOff>531678</xdr:colOff>
      <xdr:row>18</xdr:row>
      <xdr:rowOff>47840</xdr:rowOff>
    </xdr:from>
    <xdr:to>
      <xdr:col>20</xdr:col>
      <xdr:colOff>429297</xdr:colOff>
      <xdr:row>20</xdr:row>
      <xdr:rowOff>13416</xdr:rowOff>
    </xdr:to>
    <xdr:sp macro="" textlink="">
      <xdr:nvSpPr>
        <xdr:cNvPr id="285" name="TextBox 284"/>
        <xdr:cNvSpPr txBox="1"/>
      </xdr:nvSpPr>
      <xdr:spPr>
        <a:xfrm>
          <a:off x="9761537" y="3509037"/>
          <a:ext cx="4217408" cy="341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l"/>
          <a:r>
            <a:rPr lang="en-US" sz="1400" baseline="0">
              <a:solidFill>
                <a:schemeClr val="dk1"/>
              </a:solidFill>
              <a:latin typeface="Franklin Gothic Medium Cond" pitchFamily="34" charset="0"/>
              <a:ea typeface="+mn-ea"/>
              <a:cs typeface="+mn-cs"/>
            </a:rPr>
            <a:t>Camp Coordination and  Management </a:t>
          </a:r>
        </a:p>
      </xdr:txBody>
    </xdr:sp>
    <xdr:clientData/>
  </xdr:twoCellAnchor>
  <xdr:twoCellAnchor>
    <xdr:from>
      <xdr:col>12</xdr:col>
      <xdr:colOff>281725</xdr:colOff>
      <xdr:row>4</xdr:row>
      <xdr:rowOff>7532</xdr:rowOff>
    </xdr:from>
    <xdr:to>
      <xdr:col>18</xdr:col>
      <xdr:colOff>40246</xdr:colOff>
      <xdr:row>5</xdr:row>
      <xdr:rowOff>120740</xdr:rowOff>
    </xdr:to>
    <xdr:sp macro="" textlink="">
      <xdr:nvSpPr>
        <xdr:cNvPr id="286" name="TextBox 3"/>
        <xdr:cNvSpPr txBox="1">
          <a:spLocks/>
        </xdr:cNvSpPr>
      </xdr:nvSpPr>
      <xdr:spPr>
        <a:xfrm>
          <a:off x="8545669" y="839293"/>
          <a:ext cx="3836831" cy="301024"/>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0" i="0" baseline="0">
              <a:solidFill>
                <a:schemeClr val="dk1"/>
              </a:solidFill>
              <a:effectLst/>
              <a:latin typeface="Franklin Gothic Medium Cond" pitchFamily="34" charset="0"/>
              <a:ea typeface="+mn-ea"/>
              <a:cs typeface="+mn-cs"/>
            </a:rPr>
            <a:t>Type of interviewer : </a:t>
          </a:r>
          <a:endParaRPr lang="en-US" sz="1400">
            <a:effectLst/>
            <a:latin typeface="Franklin Gothic Medium Cond" pitchFamily="34" charset="0"/>
          </a:endParaRPr>
        </a:p>
      </xdr:txBody>
    </xdr:sp>
    <xdr:clientData/>
  </xdr:twoCellAnchor>
  <xdr:twoCellAnchor>
    <xdr:from>
      <xdr:col>14</xdr:col>
      <xdr:colOff>110508</xdr:colOff>
      <xdr:row>3</xdr:row>
      <xdr:rowOff>0</xdr:rowOff>
    </xdr:from>
    <xdr:to>
      <xdr:col>18</xdr:col>
      <xdr:colOff>26831</xdr:colOff>
      <xdr:row>5</xdr:row>
      <xdr:rowOff>67078</xdr:rowOff>
    </xdr:to>
    <xdr:sp macro="" textlink="">
      <xdr:nvSpPr>
        <xdr:cNvPr id="287" name="txtTypeOfInterview"/>
        <xdr:cNvSpPr txBox="1"/>
      </xdr:nvSpPr>
      <xdr:spPr>
        <a:xfrm>
          <a:off x="10037973" y="818345"/>
          <a:ext cx="2331112" cy="26831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US" sz="1200" b="0" i="0" u="none" strike="noStrike" baseline="0" smtClean="0">
              <a:solidFill>
                <a:schemeClr val="tx1"/>
              </a:solidFill>
              <a:latin typeface="Franklin Gothic Medium Cond" pitchFamily="34" charset="0"/>
              <a:ea typeface="+mn-ea"/>
              <a:cs typeface="+mn-cs"/>
            </a:rPr>
            <a:t>Enumerator from camp profiling  responsible organization</a:t>
          </a:r>
        </a:p>
      </xdr:txBody>
    </xdr:sp>
    <xdr:clientData/>
  </xdr:twoCellAnchor>
  <xdr:twoCellAnchor>
    <xdr:from>
      <xdr:col>13</xdr:col>
      <xdr:colOff>170530</xdr:colOff>
      <xdr:row>22</xdr:row>
      <xdr:rowOff>93851</xdr:rowOff>
    </xdr:from>
    <xdr:to>
      <xdr:col>20</xdr:col>
      <xdr:colOff>422588</xdr:colOff>
      <xdr:row>24</xdr:row>
      <xdr:rowOff>22937</xdr:rowOff>
    </xdr:to>
    <xdr:sp macro="" textlink="">
      <xdr:nvSpPr>
        <xdr:cNvPr id="290" name="TextBox 1"/>
        <xdr:cNvSpPr txBox="1">
          <a:spLocks/>
        </xdr:cNvSpPr>
      </xdr:nvSpPr>
      <xdr:spPr>
        <a:xfrm>
          <a:off x="10202506" y="4241835"/>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a:latin typeface="Franklin Gothic Medium Cond" pitchFamily="34" charset="0"/>
            </a:rPr>
            <a:t>Permanent arrivals to camp in last 6 months :  </a:t>
          </a:r>
        </a:p>
      </xdr:txBody>
    </xdr:sp>
    <xdr:clientData/>
  </xdr:twoCellAnchor>
  <xdr:twoCellAnchor>
    <xdr:from>
      <xdr:col>13</xdr:col>
      <xdr:colOff>215390</xdr:colOff>
      <xdr:row>26</xdr:row>
      <xdr:rowOff>92623</xdr:rowOff>
    </xdr:from>
    <xdr:to>
      <xdr:col>20</xdr:col>
      <xdr:colOff>467448</xdr:colOff>
      <xdr:row>28</xdr:row>
      <xdr:rowOff>21709</xdr:rowOff>
    </xdr:to>
    <xdr:sp macro="" textlink="">
      <xdr:nvSpPr>
        <xdr:cNvPr id="291" name="TextBox 1"/>
        <xdr:cNvSpPr txBox="1">
          <a:spLocks/>
        </xdr:cNvSpPr>
      </xdr:nvSpPr>
      <xdr:spPr>
        <a:xfrm>
          <a:off x="10247366" y="4978026"/>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a:latin typeface="Franklin Gothic Medium Cond" pitchFamily="34" charset="0"/>
            </a:rPr>
            <a:t>Permanent departures from camp in last 6 months:  </a:t>
          </a:r>
        </a:p>
      </xdr:txBody>
    </xdr:sp>
    <xdr:clientData/>
  </xdr:twoCellAnchor>
  <xdr:twoCellAnchor>
    <xdr:from>
      <xdr:col>13</xdr:col>
      <xdr:colOff>245804</xdr:colOff>
      <xdr:row>24</xdr:row>
      <xdr:rowOff>15361</xdr:rowOff>
    </xdr:from>
    <xdr:to>
      <xdr:col>15</xdr:col>
      <xdr:colOff>228062</xdr:colOff>
      <xdr:row>26</xdr:row>
      <xdr:rowOff>30725</xdr:rowOff>
    </xdr:to>
    <xdr:sp macro="" textlink="">
      <xdr:nvSpPr>
        <xdr:cNvPr id="292" name="TextBox 291"/>
        <xdr:cNvSpPr txBox="1"/>
      </xdr:nvSpPr>
      <xdr:spPr>
        <a:xfrm>
          <a:off x="9475663" y="4603460"/>
          <a:ext cx="1283561" cy="39099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a) Households:	</a:t>
          </a:r>
        </a:p>
      </xdr:txBody>
    </xdr:sp>
    <xdr:clientData/>
  </xdr:twoCellAnchor>
  <xdr:twoCellAnchor>
    <xdr:from>
      <xdr:col>16</xdr:col>
      <xdr:colOff>308514</xdr:colOff>
      <xdr:row>24</xdr:row>
      <xdr:rowOff>15361</xdr:rowOff>
    </xdr:from>
    <xdr:to>
      <xdr:col>18</xdr:col>
      <xdr:colOff>174106</xdr:colOff>
      <xdr:row>26</xdr:row>
      <xdr:rowOff>3584</xdr:rowOff>
    </xdr:to>
    <xdr:sp macro="" textlink="">
      <xdr:nvSpPr>
        <xdr:cNvPr id="293" name="TextBox 292"/>
        <xdr:cNvSpPr txBox="1"/>
      </xdr:nvSpPr>
      <xdr:spPr>
        <a:xfrm>
          <a:off x="12399119" y="4532055"/>
          <a:ext cx="1186802" cy="35693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b) Persons	</a:t>
          </a:r>
        </a:p>
      </xdr:txBody>
    </xdr:sp>
    <xdr:clientData/>
  </xdr:twoCellAnchor>
  <xdr:twoCellAnchor>
    <xdr:from>
      <xdr:col>15</xdr:col>
      <xdr:colOff>241255</xdr:colOff>
      <xdr:row>24</xdr:row>
      <xdr:rowOff>107538</xdr:rowOff>
    </xdr:from>
    <xdr:to>
      <xdr:col>16</xdr:col>
      <xdr:colOff>307258</xdr:colOff>
      <xdr:row>26</xdr:row>
      <xdr:rowOff>15362</xdr:rowOff>
    </xdr:to>
    <xdr:sp macro="" textlink="">
      <xdr:nvSpPr>
        <xdr:cNvPr id="294" name="txtAHH"/>
        <xdr:cNvSpPr txBox="1"/>
      </xdr:nvSpPr>
      <xdr:spPr>
        <a:xfrm>
          <a:off x="11671255" y="4624232"/>
          <a:ext cx="726608" cy="276533"/>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2</a:t>
          </a:r>
        </a:p>
      </xdr:txBody>
    </xdr:sp>
    <xdr:clientData/>
  </xdr:twoCellAnchor>
  <xdr:twoCellAnchor>
    <xdr:from>
      <xdr:col>18</xdr:col>
      <xdr:colOff>373823</xdr:colOff>
      <xdr:row>24</xdr:row>
      <xdr:rowOff>92175</xdr:rowOff>
    </xdr:from>
    <xdr:to>
      <xdr:col>19</xdr:col>
      <xdr:colOff>583790</xdr:colOff>
      <xdr:row>25</xdr:row>
      <xdr:rowOff>184354</xdr:rowOff>
    </xdr:to>
    <xdr:sp macro="" textlink="">
      <xdr:nvSpPr>
        <xdr:cNvPr id="295" name="txtAP"/>
        <xdr:cNvSpPr txBox="1"/>
      </xdr:nvSpPr>
      <xdr:spPr>
        <a:xfrm>
          <a:off x="13785638" y="4608869"/>
          <a:ext cx="870571" cy="276533"/>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11</a:t>
          </a:r>
        </a:p>
      </xdr:txBody>
    </xdr:sp>
    <xdr:clientData/>
  </xdr:twoCellAnchor>
  <xdr:twoCellAnchor>
    <xdr:from>
      <xdr:col>13</xdr:col>
      <xdr:colOff>261169</xdr:colOff>
      <xdr:row>28</xdr:row>
      <xdr:rowOff>30725</xdr:rowOff>
    </xdr:from>
    <xdr:to>
      <xdr:col>15</xdr:col>
      <xdr:colOff>268309</xdr:colOff>
      <xdr:row>30</xdr:row>
      <xdr:rowOff>46088</xdr:rowOff>
    </xdr:to>
    <xdr:sp macro="" textlink="">
      <xdr:nvSpPr>
        <xdr:cNvPr id="296" name="TextBox 295"/>
        <xdr:cNvSpPr txBox="1"/>
      </xdr:nvSpPr>
      <xdr:spPr>
        <a:xfrm>
          <a:off x="9491028" y="5370091"/>
          <a:ext cx="1308443" cy="39099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a) Households:	</a:t>
          </a:r>
        </a:p>
      </xdr:txBody>
    </xdr:sp>
    <xdr:clientData/>
  </xdr:twoCellAnchor>
  <xdr:twoCellAnchor>
    <xdr:from>
      <xdr:col>16</xdr:col>
      <xdr:colOff>323879</xdr:colOff>
      <xdr:row>28</xdr:row>
      <xdr:rowOff>30725</xdr:rowOff>
    </xdr:from>
    <xdr:to>
      <xdr:col>18</xdr:col>
      <xdr:colOff>189471</xdr:colOff>
      <xdr:row>30</xdr:row>
      <xdr:rowOff>18947</xdr:rowOff>
    </xdr:to>
    <xdr:sp macro="" textlink="">
      <xdr:nvSpPr>
        <xdr:cNvPr id="297" name="TextBox 296"/>
        <xdr:cNvSpPr txBox="1"/>
      </xdr:nvSpPr>
      <xdr:spPr>
        <a:xfrm>
          <a:off x="12414484" y="5284838"/>
          <a:ext cx="1186802" cy="35693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b) Persons	</a:t>
          </a:r>
        </a:p>
      </xdr:txBody>
    </xdr:sp>
    <xdr:clientData/>
  </xdr:twoCellAnchor>
  <xdr:twoCellAnchor>
    <xdr:from>
      <xdr:col>15</xdr:col>
      <xdr:colOff>256620</xdr:colOff>
      <xdr:row>28</xdr:row>
      <xdr:rowOff>122902</xdr:rowOff>
    </xdr:from>
    <xdr:to>
      <xdr:col>16</xdr:col>
      <xdr:colOff>322623</xdr:colOff>
      <xdr:row>30</xdr:row>
      <xdr:rowOff>30725</xdr:rowOff>
    </xdr:to>
    <xdr:sp macro="" textlink="">
      <xdr:nvSpPr>
        <xdr:cNvPr id="298" name="txtDHH"/>
        <xdr:cNvSpPr txBox="1"/>
      </xdr:nvSpPr>
      <xdr:spPr>
        <a:xfrm>
          <a:off x="11686620" y="5377015"/>
          <a:ext cx="726608" cy="276533"/>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1</a:t>
          </a:r>
        </a:p>
      </xdr:txBody>
    </xdr:sp>
    <xdr:clientData/>
  </xdr:twoCellAnchor>
  <xdr:twoCellAnchor>
    <xdr:from>
      <xdr:col>18</xdr:col>
      <xdr:colOff>389188</xdr:colOff>
      <xdr:row>28</xdr:row>
      <xdr:rowOff>107539</xdr:rowOff>
    </xdr:from>
    <xdr:to>
      <xdr:col>19</xdr:col>
      <xdr:colOff>599155</xdr:colOff>
      <xdr:row>30</xdr:row>
      <xdr:rowOff>15362</xdr:rowOff>
    </xdr:to>
    <xdr:sp macro="" textlink="">
      <xdr:nvSpPr>
        <xdr:cNvPr id="299" name="txtDP"/>
        <xdr:cNvSpPr txBox="1"/>
      </xdr:nvSpPr>
      <xdr:spPr>
        <a:xfrm>
          <a:off x="13801003" y="5361652"/>
          <a:ext cx="870571" cy="276533"/>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4</a:t>
          </a:r>
        </a:p>
      </xdr:txBody>
    </xdr:sp>
    <xdr:clientData/>
  </xdr:twoCellAnchor>
  <xdr:twoCellAnchor>
    <xdr:from>
      <xdr:col>13</xdr:col>
      <xdr:colOff>198799</xdr:colOff>
      <xdr:row>31</xdr:row>
      <xdr:rowOff>14579</xdr:rowOff>
    </xdr:from>
    <xdr:to>
      <xdr:col>20</xdr:col>
      <xdr:colOff>450857</xdr:colOff>
      <xdr:row>32</xdr:row>
      <xdr:rowOff>128020</xdr:rowOff>
    </xdr:to>
    <xdr:sp macro="" textlink="">
      <xdr:nvSpPr>
        <xdr:cNvPr id="300" name="TextBox 1"/>
        <xdr:cNvSpPr txBox="1">
          <a:spLocks/>
        </xdr:cNvSpPr>
      </xdr:nvSpPr>
      <xdr:spPr>
        <a:xfrm>
          <a:off x="10230775" y="5821756"/>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aseline="0">
              <a:latin typeface="Franklin Gothic Medium Cond" pitchFamily="34" charset="0"/>
            </a:rPr>
            <a:t>F</a:t>
          </a:r>
          <a:r>
            <a:rPr lang="en-GB" sz="1200">
              <a:latin typeface="Franklin Gothic Medium Cond" pitchFamily="34" charset="0"/>
            </a:rPr>
            <a:t>ollowing responsibilities have been defined in the camp</a:t>
          </a:r>
        </a:p>
      </xdr:txBody>
    </xdr:sp>
    <xdr:clientData/>
  </xdr:twoCellAnchor>
  <xdr:twoCellAnchor>
    <xdr:from>
      <xdr:col>13</xdr:col>
      <xdr:colOff>215081</xdr:colOff>
      <xdr:row>32</xdr:row>
      <xdr:rowOff>153629</xdr:rowOff>
    </xdr:from>
    <xdr:to>
      <xdr:col>20</xdr:col>
      <xdr:colOff>445524</xdr:colOff>
      <xdr:row>36</xdr:row>
      <xdr:rowOff>153629</xdr:rowOff>
    </xdr:to>
    <xdr:sp macro="" textlink="">
      <xdr:nvSpPr>
        <xdr:cNvPr id="10" name="txtCCCMRes"/>
        <xdr:cNvSpPr txBox="1"/>
      </xdr:nvSpPr>
      <xdr:spPr>
        <a:xfrm>
          <a:off x="10247057" y="6145161"/>
          <a:ext cx="4931491" cy="737420"/>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en-US" sz="1200" baseline="0">
              <a:latin typeface="Franklin Gothic Book" pitchFamily="34" charset="0"/>
            </a:rPr>
            <a:t>Registration, Coordination, Management, Data collection, Water,  Sanitation, Care and Maintenance,  Child care,  Health care,  Education,  Food distribution,  Culture,  Religious activities </a:t>
          </a:r>
        </a:p>
      </xdr:txBody>
    </xdr:sp>
    <xdr:clientData/>
  </xdr:twoCellAnchor>
  <xdr:twoCellAnchor>
    <xdr:from>
      <xdr:col>13</xdr:col>
      <xdr:colOff>215081</xdr:colOff>
      <xdr:row>36</xdr:row>
      <xdr:rowOff>219613</xdr:rowOff>
    </xdr:from>
    <xdr:to>
      <xdr:col>20</xdr:col>
      <xdr:colOff>467139</xdr:colOff>
      <xdr:row>38</xdr:row>
      <xdr:rowOff>41159</xdr:rowOff>
    </xdr:to>
    <xdr:sp macro="" textlink="">
      <xdr:nvSpPr>
        <xdr:cNvPr id="333" name="TextBox 1"/>
        <xdr:cNvSpPr txBox="1">
          <a:spLocks/>
        </xdr:cNvSpPr>
      </xdr:nvSpPr>
      <xdr:spPr>
        <a:xfrm>
          <a:off x="10247057" y="6948565"/>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aseline="0">
              <a:latin typeface="Franklin Gothic Medium Cond" pitchFamily="34" charset="0"/>
            </a:rPr>
            <a:t>Camp management committee currently in Place  : </a:t>
          </a:r>
          <a:endParaRPr lang="en-GB" sz="1200">
            <a:latin typeface="Franklin Gothic Medium Cond" pitchFamily="34" charset="0"/>
          </a:endParaRPr>
        </a:p>
      </xdr:txBody>
    </xdr:sp>
    <xdr:clientData/>
  </xdr:twoCellAnchor>
  <xdr:twoCellAnchor>
    <xdr:from>
      <xdr:col>18</xdr:col>
      <xdr:colOff>140093</xdr:colOff>
      <xdr:row>36</xdr:row>
      <xdr:rowOff>133573</xdr:rowOff>
    </xdr:from>
    <xdr:to>
      <xdr:col>20</xdr:col>
      <xdr:colOff>194029</xdr:colOff>
      <xdr:row>38</xdr:row>
      <xdr:rowOff>53907</xdr:rowOff>
    </xdr:to>
    <xdr:sp macro="" textlink="">
      <xdr:nvSpPr>
        <xdr:cNvPr id="334" name="txtCCCMCom"/>
        <xdr:cNvSpPr txBox="1"/>
      </xdr:nvSpPr>
      <xdr:spPr>
        <a:xfrm>
          <a:off x="13551908" y="6862525"/>
          <a:ext cx="1375145" cy="396584"/>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Yes</a:t>
          </a:r>
        </a:p>
      </xdr:txBody>
    </xdr:sp>
    <xdr:clientData/>
  </xdr:twoCellAnchor>
  <xdr:twoCellAnchor>
    <xdr:from>
      <xdr:col>13</xdr:col>
      <xdr:colOff>215080</xdr:colOff>
      <xdr:row>38</xdr:row>
      <xdr:rowOff>112072</xdr:rowOff>
    </xdr:from>
    <xdr:to>
      <xdr:col>20</xdr:col>
      <xdr:colOff>467138</xdr:colOff>
      <xdr:row>40</xdr:row>
      <xdr:rowOff>41159</xdr:rowOff>
    </xdr:to>
    <xdr:sp macro="" textlink="">
      <xdr:nvSpPr>
        <xdr:cNvPr id="335" name="TextBox 1"/>
        <xdr:cNvSpPr txBox="1">
          <a:spLocks/>
        </xdr:cNvSpPr>
      </xdr:nvSpPr>
      <xdr:spPr>
        <a:xfrm>
          <a:off x="10247056" y="7317274"/>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aseline="0">
              <a:latin typeface="Franklin Gothic Medium Cond" pitchFamily="34" charset="0"/>
            </a:rPr>
            <a:t>Number of camp management committee members: </a:t>
          </a:r>
          <a:endParaRPr lang="en-GB" sz="1200">
            <a:latin typeface="Franklin Gothic Medium Cond" pitchFamily="34" charset="0"/>
          </a:endParaRPr>
        </a:p>
      </xdr:txBody>
    </xdr:sp>
    <xdr:clientData/>
  </xdr:twoCellAnchor>
  <xdr:twoCellAnchor>
    <xdr:from>
      <xdr:col>13</xdr:col>
      <xdr:colOff>184353</xdr:colOff>
      <xdr:row>41</xdr:row>
      <xdr:rowOff>65984</xdr:rowOff>
    </xdr:from>
    <xdr:to>
      <xdr:col>15</xdr:col>
      <xdr:colOff>122902</xdr:colOff>
      <xdr:row>41</xdr:row>
      <xdr:rowOff>353347</xdr:rowOff>
    </xdr:to>
    <xdr:sp macro="" textlink="">
      <xdr:nvSpPr>
        <xdr:cNvPr id="336" name="TextBox 335"/>
        <xdr:cNvSpPr txBox="1"/>
      </xdr:nvSpPr>
      <xdr:spPr>
        <a:xfrm>
          <a:off x="10216329" y="7824250"/>
          <a:ext cx="1336573" cy="287363"/>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a) IDP members	</a:t>
          </a:r>
        </a:p>
      </xdr:txBody>
    </xdr:sp>
    <xdr:clientData/>
  </xdr:twoCellAnchor>
  <xdr:twoCellAnchor>
    <xdr:from>
      <xdr:col>15</xdr:col>
      <xdr:colOff>149077</xdr:colOff>
      <xdr:row>41</xdr:row>
      <xdr:rowOff>173525</xdr:rowOff>
    </xdr:from>
    <xdr:to>
      <xdr:col>15</xdr:col>
      <xdr:colOff>559328</xdr:colOff>
      <xdr:row>42</xdr:row>
      <xdr:rowOff>22900</xdr:rowOff>
    </xdr:to>
    <xdr:sp macro="" textlink="">
      <xdr:nvSpPr>
        <xdr:cNvPr id="337" name="txtIDPM"/>
        <xdr:cNvSpPr txBox="1"/>
      </xdr:nvSpPr>
      <xdr:spPr>
        <a:xfrm>
          <a:off x="11579077" y="7931791"/>
          <a:ext cx="410251" cy="26417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2</a:t>
          </a:r>
        </a:p>
      </xdr:txBody>
    </xdr:sp>
    <xdr:clientData/>
  </xdr:twoCellAnchor>
  <xdr:twoCellAnchor>
    <xdr:from>
      <xdr:col>15</xdr:col>
      <xdr:colOff>588904</xdr:colOff>
      <xdr:row>41</xdr:row>
      <xdr:rowOff>173525</xdr:rowOff>
    </xdr:from>
    <xdr:to>
      <xdr:col>16</xdr:col>
      <xdr:colOff>302953</xdr:colOff>
      <xdr:row>42</xdr:row>
      <xdr:rowOff>22900</xdr:rowOff>
    </xdr:to>
    <xdr:sp macro="" textlink="">
      <xdr:nvSpPr>
        <xdr:cNvPr id="338" name="txtIDPF"/>
        <xdr:cNvSpPr txBox="1"/>
      </xdr:nvSpPr>
      <xdr:spPr>
        <a:xfrm>
          <a:off x="12018904" y="7931791"/>
          <a:ext cx="374654" cy="26417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1</a:t>
          </a:r>
        </a:p>
      </xdr:txBody>
    </xdr:sp>
    <xdr:clientData/>
  </xdr:twoCellAnchor>
  <xdr:twoCellAnchor>
    <xdr:from>
      <xdr:col>16</xdr:col>
      <xdr:colOff>382843</xdr:colOff>
      <xdr:row>41</xdr:row>
      <xdr:rowOff>65984</xdr:rowOff>
    </xdr:from>
    <xdr:to>
      <xdr:col>19</xdr:col>
      <xdr:colOff>184355</xdr:colOff>
      <xdr:row>41</xdr:row>
      <xdr:rowOff>369940</xdr:rowOff>
    </xdr:to>
    <xdr:sp macro="" textlink="">
      <xdr:nvSpPr>
        <xdr:cNvPr id="339" name="TextBox 338"/>
        <xdr:cNvSpPr txBox="1"/>
      </xdr:nvSpPr>
      <xdr:spPr>
        <a:xfrm>
          <a:off x="12473448" y="7824250"/>
          <a:ext cx="1783326" cy="30395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b) Non-IDP members</a:t>
          </a:r>
        </a:p>
      </xdr:txBody>
    </xdr:sp>
    <xdr:clientData/>
  </xdr:twoCellAnchor>
  <xdr:twoCellAnchor>
    <xdr:from>
      <xdr:col>13</xdr:col>
      <xdr:colOff>197260</xdr:colOff>
      <xdr:row>42</xdr:row>
      <xdr:rowOff>247879</xdr:rowOff>
    </xdr:from>
    <xdr:to>
      <xdr:col>15</xdr:col>
      <xdr:colOff>645241</xdr:colOff>
      <xdr:row>43</xdr:row>
      <xdr:rowOff>337983</xdr:rowOff>
    </xdr:to>
    <xdr:sp macro="" textlink="">
      <xdr:nvSpPr>
        <xdr:cNvPr id="340" name="TextBox 339"/>
        <xdr:cNvSpPr txBox="1"/>
      </xdr:nvSpPr>
      <xdr:spPr>
        <a:xfrm>
          <a:off x="10229236" y="8420944"/>
          <a:ext cx="1846005"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c) Total members</a:t>
          </a:r>
        </a:p>
      </xdr:txBody>
    </xdr:sp>
    <xdr:clientData/>
  </xdr:twoCellAnchor>
  <xdr:twoCellAnchor>
    <xdr:from>
      <xdr:col>19</xdr:col>
      <xdr:colOff>101759</xdr:colOff>
      <xdr:row>41</xdr:row>
      <xdr:rowOff>173525</xdr:rowOff>
    </xdr:from>
    <xdr:to>
      <xdr:col>19</xdr:col>
      <xdr:colOff>512010</xdr:colOff>
      <xdr:row>42</xdr:row>
      <xdr:rowOff>22900</xdr:rowOff>
    </xdr:to>
    <xdr:sp macro="" textlink="">
      <xdr:nvSpPr>
        <xdr:cNvPr id="341" name="txtNIDPM"/>
        <xdr:cNvSpPr txBox="1"/>
      </xdr:nvSpPr>
      <xdr:spPr>
        <a:xfrm>
          <a:off x="14174178" y="7931791"/>
          <a:ext cx="410251" cy="26417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2</a:t>
          </a:r>
        </a:p>
      </xdr:txBody>
    </xdr:sp>
    <xdr:clientData/>
  </xdr:twoCellAnchor>
  <xdr:twoCellAnchor>
    <xdr:from>
      <xdr:col>19</xdr:col>
      <xdr:colOff>541586</xdr:colOff>
      <xdr:row>41</xdr:row>
      <xdr:rowOff>173525</xdr:rowOff>
    </xdr:from>
    <xdr:to>
      <xdr:col>20</xdr:col>
      <xdr:colOff>255635</xdr:colOff>
      <xdr:row>42</xdr:row>
      <xdr:rowOff>22900</xdr:rowOff>
    </xdr:to>
    <xdr:sp macro="" textlink="">
      <xdr:nvSpPr>
        <xdr:cNvPr id="342" name="txtNIDPF"/>
        <xdr:cNvSpPr txBox="1"/>
      </xdr:nvSpPr>
      <xdr:spPr>
        <a:xfrm>
          <a:off x="14614005" y="7931791"/>
          <a:ext cx="374654" cy="26417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1</a:t>
          </a:r>
        </a:p>
      </xdr:txBody>
    </xdr:sp>
    <xdr:clientData/>
  </xdr:twoCellAnchor>
  <xdr:twoCellAnchor>
    <xdr:from>
      <xdr:col>15</xdr:col>
      <xdr:colOff>165307</xdr:colOff>
      <xdr:row>40</xdr:row>
      <xdr:rowOff>844</xdr:rowOff>
    </xdr:from>
    <xdr:to>
      <xdr:col>15</xdr:col>
      <xdr:colOff>614517</xdr:colOff>
      <xdr:row>41</xdr:row>
      <xdr:rowOff>244576</xdr:rowOff>
    </xdr:to>
    <xdr:sp macro="" textlink="">
      <xdr:nvSpPr>
        <xdr:cNvPr id="343" name="TextBox 342"/>
        <xdr:cNvSpPr txBox="1"/>
      </xdr:nvSpPr>
      <xdr:spPr>
        <a:xfrm>
          <a:off x="11595307" y="7574755"/>
          <a:ext cx="449210"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M</a:t>
          </a:r>
        </a:p>
      </xdr:txBody>
    </xdr:sp>
    <xdr:clientData/>
  </xdr:twoCellAnchor>
  <xdr:twoCellAnchor>
    <xdr:from>
      <xdr:col>15</xdr:col>
      <xdr:colOff>517425</xdr:colOff>
      <xdr:row>40</xdr:row>
      <xdr:rowOff>844</xdr:rowOff>
    </xdr:from>
    <xdr:to>
      <xdr:col>16</xdr:col>
      <xdr:colOff>306030</xdr:colOff>
      <xdr:row>41</xdr:row>
      <xdr:rowOff>244576</xdr:rowOff>
    </xdr:to>
    <xdr:sp macro="" textlink="">
      <xdr:nvSpPr>
        <xdr:cNvPr id="344" name="TextBox 343"/>
        <xdr:cNvSpPr txBox="1"/>
      </xdr:nvSpPr>
      <xdr:spPr>
        <a:xfrm>
          <a:off x="11947425" y="7574755"/>
          <a:ext cx="449210"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a:t>
          </a:r>
        </a:p>
      </xdr:txBody>
    </xdr:sp>
    <xdr:clientData/>
  </xdr:twoCellAnchor>
  <xdr:twoCellAnchor>
    <xdr:from>
      <xdr:col>19</xdr:col>
      <xdr:colOff>148715</xdr:colOff>
      <xdr:row>40</xdr:row>
      <xdr:rowOff>30341</xdr:rowOff>
    </xdr:from>
    <xdr:to>
      <xdr:col>19</xdr:col>
      <xdr:colOff>597925</xdr:colOff>
      <xdr:row>41</xdr:row>
      <xdr:rowOff>274073</xdr:rowOff>
    </xdr:to>
    <xdr:sp macro="" textlink="">
      <xdr:nvSpPr>
        <xdr:cNvPr id="345" name="TextBox 344"/>
        <xdr:cNvSpPr txBox="1"/>
      </xdr:nvSpPr>
      <xdr:spPr>
        <a:xfrm>
          <a:off x="14221134" y="7604252"/>
          <a:ext cx="449210"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M</a:t>
          </a:r>
        </a:p>
      </xdr:txBody>
    </xdr:sp>
    <xdr:clientData/>
  </xdr:twoCellAnchor>
  <xdr:twoCellAnchor>
    <xdr:from>
      <xdr:col>19</xdr:col>
      <xdr:colOff>500833</xdr:colOff>
      <xdr:row>40</xdr:row>
      <xdr:rowOff>30341</xdr:rowOff>
    </xdr:from>
    <xdr:to>
      <xdr:col>20</xdr:col>
      <xdr:colOff>289438</xdr:colOff>
      <xdr:row>41</xdr:row>
      <xdr:rowOff>274073</xdr:rowOff>
    </xdr:to>
    <xdr:sp macro="" textlink="">
      <xdr:nvSpPr>
        <xdr:cNvPr id="346" name="TextBox 345"/>
        <xdr:cNvSpPr txBox="1"/>
      </xdr:nvSpPr>
      <xdr:spPr>
        <a:xfrm>
          <a:off x="14573252" y="7604252"/>
          <a:ext cx="449210"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a:t>
          </a:r>
        </a:p>
      </xdr:txBody>
    </xdr:sp>
    <xdr:clientData/>
  </xdr:twoCellAnchor>
  <xdr:twoCellAnchor>
    <xdr:from>
      <xdr:col>15</xdr:col>
      <xdr:colOff>163210</xdr:colOff>
      <xdr:row>43</xdr:row>
      <xdr:rowOff>18668</xdr:rowOff>
    </xdr:from>
    <xdr:to>
      <xdr:col>15</xdr:col>
      <xdr:colOff>573461</xdr:colOff>
      <xdr:row>43</xdr:row>
      <xdr:rowOff>282842</xdr:rowOff>
    </xdr:to>
    <xdr:sp macro="" textlink="">
      <xdr:nvSpPr>
        <xdr:cNvPr id="347" name="txtTotM"/>
        <xdr:cNvSpPr txBox="1"/>
      </xdr:nvSpPr>
      <xdr:spPr>
        <a:xfrm>
          <a:off x="11593210" y="8529716"/>
          <a:ext cx="410251" cy="26417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4</a:t>
          </a:r>
        </a:p>
      </xdr:txBody>
    </xdr:sp>
    <xdr:clientData/>
  </xdr:twoCellAnchor>
  <xdr:twoCellAnchor>
    <xdr:from>
      <xdr:col>15</xdr:col>
      <xdr:colOff>603037</xdr:colOff>
      <xdr:row>43</xdr:row>
      <xdr:rowOff>18668</xdr:rowOff>
    </xdr:from>
    <xdr:to>
      <xdr:col>16</xdr:col>
      <xdr:colOff>317086</xdr:colOff>
      <xdr:row>43</xdr:row>
      <xdr:rowOff>282842</xdr:rowOff>
    </xdr:to>
    <xdr:sp macro="" textlink="">
      <xdr:nvSpPr>
        <xdr:cNvPr id="348" name="txtTotF"/>
        <xdr:cNvSpPr txBox="1"/>
      </xdr:nvSpPr>
      <xdr:spPr>
        <a:xfrm>
          <a:off x="12033037" y="8529716"/>
          <a:ext cx="374654" cy="26417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6</a:t>
          </a:r>
        </a:p>
      </xdr:txBody>
    </xdr:sp>
    <xdr:clientData/>
  </xdr:twoCellAnchor>
  <xdr:twoCellAnchor>
    <xdr:from>
      <xdr:col>15</xdr:col>
      <xdr:colOff>179440</xdr:colOff>
      <xdr:row>41</xdr:row>
      <xdr:rowOff>414414</xdr:rowOff>
    </xdr:from>
    <xdr:to>
      <xdr:col>15</xdr:col>
      <xdr:colOff>628650</xdr:colOff>
      <xdr:row>43</xdr:row>
      <xdr:rowOff>89719</xdr:rowOff>
    </xdr:to>
    <xdr:sp macro="" textlink="">
      <xdr:nvSpPr>
        <xdr:cNvPr id="349" name="TextBox 348"/>
        <xdr:cNvSpPr txBox="1"/>
      </xdr:nvSpPr>
      <xdr:spPr>
        <a:xfrm>
          <a:off x="11609440" y="8172680"/>
          <a:ext cx="449210"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M</a:t>
          </a:r>
        </a:p>
      </xdr:txBody>
    </xdr:sp>
    <xdr:clientData/>
  </xdr:twoCellAnchor>
  <xdr:twoCellAnchor>
    <xdr:from>
      <xdr:col>15</xdr:col>
      <xdr:colOff>531558</xdr:colOff>
      <xdr:row>41</xdr:row>
      <xdr:rowOff>414414</xdr:rowOff>
    </xdr:from>
    <xdr:to>
      <xdr:col>16</xdr:col>
      <xdr:colOff>320163</xdr:colOff>
      <xdr:row>43</xdr:row>
      <xdr:rowOff>89719</xdr:rowOff>
    </xdr:to>
    <xdr:sp macro="" textlink="">
      <xdr:nvSpPr>
        <xdr:cNvPr id="350" name="TextBox 349"/>
        <xdr:cNvSpPr txBox="1"/>
      </xdr:nvSpPr>
      <xdr:spPr>
        <a:xfrm>
          <a:off x="11961558" y="8172680"/>
          <a:ext cx="449210"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F</a:t>
          </a:r>
        </a:p>
      </xdr:txBody>
    </xdr:sp>
    <xdr:clientData/>
  </xdr:twoCellAnchor>
  <xdr:twoCellAnchor>
    <xdr:from>
      <xdr:col>13</xdr:col>
      <xdr:colOff>230443</xdr:colOff>
      <xdr:row>44</xdr:row>
      <xdr:rowOff>35258</xdr:rowOff>
    </xdr:from>
    <xdr:to>
      <xdr:col>20</xdr:col>
      <xdr:colOff>482501</xdr:colOff>
      <xdr:row>45</xdr:row>
      <xdr:rowOff>148699</xdr:rowOff>
    </xdr:to>
    <xdr:sp macro="" textlink="">
      <xdr:nvSpPr>
        <xdr:cNvPr id="351" name="TextBox 1"/>
        <xdr:cNvSpPr txBox="1">
          <a:spLocks/>
        </xdr:cNvSpPr>
      </xdr:nvSpPr>
      <xdr:spPr>
        <a:xfrm>
          <a:off x="10262419" y="8884290"/>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aseline="0">
              <a:latin typeface="Franklin Gothic Medium Cond" pitchFamily="34" charset="0"/>
            </a:rPr>
            <a:t>Is there an anonymous complaints mechanism in place for camp residents? </a:t>
          </a:r>
          <a:endParaRPr lang="en-GB" sz="1200">
            <a:latin typeface="Franklin Gothic Medium Cond" pitchFamily="34" charset="0"/>
          </a:endParaRPr>
        </a:p>
      </xdr:txBody>
    </xdr:sp>
    <xdr:clientData/>
  </xdr:twoCellAnchor>
  <xdr:twoCellAnchor>
    <xdr:from>
      <xdr:col>19</xdr:col>
      <xdr:colOff>541587</xdr:colOff>
      <xdr:row>44</xdr:row>
      <xdr:rowOff>14133</xdr:rowOff>
    </xdr:from>
    <xdr:to>
      <xdr:col>20</xdr:col>
      <xdr:colOff>399436</xdr:colOff>
      <xdr:row>45</xdr:row>
      <xdr:rowOff>107540</xdr:rowOff>
    </xdr:to>
    <xdr:sp macro="" textlink="">
      <xdr:nvSpPr>
        <xdr:cNvPr id="353" name="txtComplaintsMec"/>
        <xdr:cNvSpPr txBox="1"/>
      </xdr:nvSpPr>
      <xdr:spPr>
        <a:xfrm>
          <a:off x="14614006" y="8863165"/>
          <a:ext cx="518454" cy="27776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Yes</a:t>
          </a:r>
        </a:p>
      </xdr:txBody>
    </xdr:sp>
    <xdr:clientData/>
  </xdr:twoCellAnchor>
  <xdr:twoCellAnchor>
    <xdr:from>
      <xdr:col>13</xdr:col>
      <xdr:colOff>244577</xdr:colOff>
      <xdr:row>46</xdr:row>
      <xdr:rowOff>49392</xdr:rowOff>
    </xdr:from>
    <xdr:to>
      <xdr:col>20</xdr:col>
      <xdr:colOff>496635</xdr:colOff>
      <xdr:row>47</xdr:row>
      <xdr:rowOff>162833</xdr:rowOff>
    </xdr:to>
    <xdr:sp macro="" textlink="">
      <xdr:nvSpPr>
        <xdr:cNvPr id="354" name="TextBox 1"/>
        <xdr:cNvSpPr txBox="1">
          <a:spLocks/>
        </xdr:cNvSpPr>
      </xdr:nvSpPr>
      <xdr:spPr>
        <a:xfrm>
          <a:off x="10276553" y="9267134"/>
          <a:ext cx="4953106" cy="297796"/>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aseline="0">
              <a:latin typeface="Franklin Gothic Medium Cond" pitchFamily="34" charset="0"/>
            </a:rPr>
            <a:t>Number of camp committee members who have attended the CCCM training</a:t>
          </a:r>
          <a:endParaRPr lang="en-GB" sz="1200">
            <a:latin typeface="Franklin Gothic Medium Cond" pitchFamily="34" charset="0"/>
          </a:endParaRPr>
        </a:p>
      </xdr:txBody>
    </xdr:sp>
    <xdr:clientData/>
  </xdr:twoCellAnchor>
  <xdr:twoCellAnchor>
    <xdr:from>
      <xdr:col>14</xdr:col>
      <xdr:colOff>608735</xdr:colOff>
      <xdr:row>48</xdr:row>
      <xdr:rowOff>74082</xdr:rowOff>
    </xdr:from>
    <xdr:to>
      <xdr:col>15</xdr:col>
      <xdr:colOff>629879</xdr:colOff>
      <xdr:row>49</xdr:row>
      <xdr:rowOff>168992</xdr:rowOff>
    </xdr:to>
    <xdr:sp macro="" textlink="">
      <xdr:nvSpPr>
        <xdr:cNvPr id="355" name="txtTrainM"/>
        <xdr:cNvSpPr txBox="1"/>
      </xdr:nvSpPr>
      <xdr:spPr>
        <a:xfrm>
          <a:off x="11378130" y="9660534"/>
          <a:ext cx="681749" cy="27926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1</a:t>
          </a:r>
        </a:p>
      </xdr:txBody>
    </xdr:sp>
    <xdr:clientData/>
  </xdr:twoCellAnchor>
  <xdr:twoCellAnchor>
    <xdr:from>
      <xdr:col>17</xdr:col>
      <xdr:colOff>603036</xdr:colOff>
      <xdr:row>48</xdr:row>
      <xdr:rowOff>74082</xdr:rowOff>
    </xdr:from>
    <xdr:to>
      <xdr:col>18</xdr:col>
      <xdr:colOff>568426</xdr:colOff>
      <xdr:row>49</xdr:row>
      <xdr:rowOff>168992</xdr:rowOff>
    </xdr:to>
    <xdr:sp macro="" textlink="">
      <xdr:nvSpPr>
        <xdr:cNvPr id="356" name="txttrainF"/>
        <xdr:cNvSpPr txBox="1"/>
      </xdr:nvSpPr>
      <xdr:spPr>
        <a:xfrm>
          <a:off x="13354246" y="9660534"/>
          <a:ext cx="625995" cy="279264"/>
        </a:xfrm>
        <a:prstGeom prst="rect">
          <a:avLst/>
        </a:prstGeom>
        <a:solidFill>
          <a:schemeClr val="bg1">
            <a:lumMod val="95000"/>
          </a:schemeClr>
        </a:solidFill>
        <a:ln w="9525" cmpd="sng">
          <a:solidFill>
            <a:schemeClr val="bg1">
              <a:lumMod val="75000"/>
            </a:schemeClr>
          </a:solid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b"/>
        <a:lstStyle/>
        <a:p>
          <a:pPr algn="ctr"/>
          <a:r>
            <a:rPr lang="en-GB" sz="1200">
              <a:effectLst/>
              <a:latin typeface="Franklin Gothic Book" pitchFamily="34" charset="0"/>
            </a:rPr>
            <a:t>0</a:t>
          </a:r>
        </a:p>
      </xdr:txBody>
    </xdr:sp>
    <xdr:clientData/>
  </xdr:twoCellAnchor>
  <xdr:twoCellAnchor>
    <xdr:from>
      <xdr:col>13</xdr:col>
      <xdr:colOff>271616</xdr:colOff>
      <xdr:row>48</xdr:row>
      <xdr:rowOff>-1</xdr:rowOff>
    </xdr:from>
    <xdr:to>
      <xdr:col>14</xdr:col>
      <xdr:colOff>583790</xdr:colOff>
      <xdr:row>50</xdr:row>
      <xdr:rowOff>43630</xdr:rowOff>
    </xdr:to>
    <xdr:sp macro="" textlink="">
      <xdr:nvSpPr>
        <xdr:cNvPr id="357" name="TextBox 356"/>
        <xdr:cNvSpPr txBox="1"/>
      </xdr:nvSpPr>
      <xdr:spPr>
        <a:xfrm>
          <a:off x="10303592" y="9586451"/>
          <a:ext cx="1049593" cy="41234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No. of Male</a:t>
          </a:r>
        </a:p>
      </xdr:txBody>
    </xdr:sp>
    <xdr:clientData/>
  </xdr:twoCellAnchor>
  <xdr:twoCellAnchor>
    <xdr:from>
      <xdr:col>16</xdr:col>
      <xdr:colOff>9219</xdr:colOff>
      <xdr:row>47</xdr:row>
      <xdr:rowOff>176481</xdr:rowOff>
    </xdr:from>
    <xdr:to>
      <xdr:col>18</xdr:col>
      <xdr:colOff>92177</xdr:colOff>
      <xdr:row>50</xdr:row>
      <xdr:rowOff>51504</xdr:rowOff>
    </xdr:to>
    <xdr:sp macro="" textlink="">
      <xdr:nvSpPr>
        <xdr:cNvPr id="358" name="TextBox 357"/>
        <xdr:cNvSpPr txBox="1"/>
      </xdr:nvSpPr>
      <xdr:spPr>
        <a:xfrm>
          <a:off x="12099824" y="9578578"/>
          <a:ext cx="1404168" cy="42808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No. of Femalle</a:t>
          </a:r>
        </a:p>
      </xdr:txBody>
    </xdr:sp>
    <xdr:clientData/>
  </xdr:twoCellAnchor>
  <xdr:twoCellAnchor>
    <xdr:from>
      <xdr:col>11</xdr:col>
      <xdr:colOff>599872</xdr:colOff>
      <xdr:row>53</xdr:row>
      <xdr:rowOff>146357</xdr:rowOff>
    </xdr:from>
    <xdr:to>
      <xdr:col>20</xdr:col>
      <xdr:colOff>415517</xdr:colOff>
      <xdr:row>55</xdr:row>
      <xdr:rowOff>107540</xdr:rowOff>
    </xdr:to>
    <xdr:sp macro="" textlink="">
      <xdr:nvSpPr>
        <xdr:cNvPr id="359" name="TextBox 1"/>
        <xdr:cNvSpPr txBox="1">
          <a:spLocks/>
        </xdr:cNvSpPr>
      </xdr:nvSpPr>
      <xdr:spPr>
        <a:xfrm>
          <a:off x="8032055" y="10825089"/>
          <a:ext cx="5933110" cy="336817"/>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76632</xdr:colOff>
      <xdr:row>53</xdr:row>
      <xdr:rowOff>181573</xdr:rowOff>
    </xdr:from>
    <xdr:to>
      <xdr:col>12</xdr:col>
      <xdr:colOff>961850</xdr:colOff>
      <xdr:row>55</xdr:row>
      <xdr:rowOff>129257</xdr:rowOff>
    </xdr:to>
    <xdr:sp macro="" textlink="">
      <xdr:nvSpPr>
        <xdr:cNvPr id="360" name="TextBox 359"/>
        <xdr:cNvSpPr txBox="1"/>
      </xdr:nvSpPr>
      <xdr:spPr>
        <a:xfrm>
          <a:off x="8340576" y="10860305"/>
          <a:ext cx="885218" cy="3233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400" baseline="0">
              <a:solidFill>
                <a:schemeClr val="dk1"/>
              </a:solidFill>
              <a:latin typeface="Franklin Gothic Medium Cond" pitchFamily="34" charset="0"/>
              <a:ea typeface="+mn-ea"/>
              <a:cs typeface="+mn-cs"/>
            </a:rPr>
            <a:t>Food</a:t>
          </a:r>
        </a:p>
      </xdr:txBody>
    </xdr:sp>
    <xdr:clientData/>
  </xdr:twoCellAnchor>
  <xdr:twoCellAnchor>
    <xdr:from>
      <xdr:col>11</xdr:col>
      <xdr:colOff>693279</xdr:colOff>
      <xdr:row>54</xdr:row>
      <xdr:rowOff>0</xdr:rowOff>
    </xdr:from>
    <xdr:to>
      <xdr:col>12</xdr:col>
      <xdr:colOff>88578</xdr:colOff>
      <xdr:row>55</xdr:row>
      <xdr:rowOff>70246</xdr:rowOff>
    </xdr:to>
    <xdr:pic>
      <xdr:nvPicPr>
        <xdr:cNvPr id="361" name="Picture 36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25462" y="10866549"/>
          <a:ext cx="227060" cy="258063"/>
        </a:xfrm>
        <a:prstGeom prst="rect">
          <a:avLst/>
        </a:prstGeom>
      </xdr:spPr>
    </xdr:pic>
    <xdr:clientData/>
  </xdr:twoCellAnchor>
  <xdr:twoCellAnchor>
    <xdr:from>
      <xdr:col>11</xdr:col>
      <xdr:colOff>599871</xdr:colOff>
      <xdr:row>55</xdr:row>
      <xdr:rowOff>168990</xdr:rowOff>
    </xdr:from>
    <xdr:to>
      <xdr:col>20</xdr:col>
      <xdr:colOff>435150</xdr:colOff>
      <xdr:row>57</xdr:row>
      <xdr:rowOff>138265</xdr:rowOff>
    </xdr:to>
    <xdr:sp macro="" textlink="">
      <xdr:nvSpPr>
        <xdr:cNvPr id="365" name="TextBox 3"/>
        <xdr:cNvSpPr txBox="1">
          <a:spLocks/>
        </xdr:cNvSpPr>
      </xdr:nvSpPr>
      <xdr:spPr>
        <a:xfrm>
          <a:off x="8032054" y="11223356"/>
          <a:ext cx="5952744" cy="34490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Main type of kitchen(s) for camp residents:  </a:t>
          </a:r>
        </a:p>
      </xdr:txBody>
    </xdr:sp>
    <xdr:clientData/>
  </xdr:twoCellAnchor>
  <xdr:twoCellAnchor>
    <xdr:from>
      <xdr:col>14</xdr:col>
      <xdr:colOff>555013</xdr:colOff>
      <xdr:row>55</xdr:row>
      <xdr:rowOff>100269</xdr:rowOff>
    </xdr:from>
    <xdr:to>
      <xdr:col>16</xdr:col>
      <xdr:colOff>283396</xdr:colOff>
      <xdr:row>57</xdr:row>
      <xdr:rowOff>143899</xdr:rowOff>
    </xdr:to>
    <xdr:sp macro="" textlink="">
      <xdr:nvSpPr>
        <xdr:cNvPr id="366" name="txtKitchenType"/>
        <xdr:cNvSpPr txBox="1"/>
      </xdr:nvSpPr>
      <xdr:spPr>
        <a:xfrm>
          <a:off x="10482478" y="11154635"/>
          <a:ext cx="935777" cy="419264"/>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Individual</a:t>
          </a:r>
        </a:p>
      </xdr:txBody>
    </xdr:sp>
    <xdr:clientData/>
  </xdr:twoCellAnchor>
  <xdr:twoCellAnchor>
    <xdr:from>
      <xdr:col>11</xdr:col>
      <xdr:colOff>599871</xdr:colOff>
      <xdr:row>58</xdr:row>
      <xdr:rowOff>22632</xdr:rowOff>
    </xdr:from>
    <xdr:to>
      <xdr:col>20</xdr:col>
      <xdr:colOff>435150</xdr:colOff>
      <xdr:row>59</xdr:row>
      <xdr:rowOff>176262</xdr:rowOff>
    </xdr:to>
    <xdr:sp macro="" textlink="">
      <xdr:nvSpPr>
        <xdr:cNvPr id="367" name="TextBox 3"/>
        <xdr:cNvSpPr txBox="1">
          <a:spLocks/>
        </xdr:cNvSpPr>
      </xdr:nvSpPr>
      <xdr:spPr>
        <a:xfrm>
          <a:off x="8032054" y="11640449"/>
          <a:ext cx="5952744" cy="341447"/>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Is there a proper storage facility for food in the camp? </a:t>
          </a:r>
        </a:p>
      </xdr:txBody>
    </xdr:sp>
    <xdr:clientData/>
  </xdr:twoCellAnchor>
  <xdr:twoCellAnchor>
    <xdr:from>
      <xdr:col>15</xdr:col>
      <xdr:colOff>416746</xdr:colOff>
      <xdr:row>57</xdr:row>
      <xdr:rowOff>122902</xdr:rowOff>
    </xdr:from>
    <xdr:to>
      <xdr:col>17</xdr:col>
      <xdr:colOff>145129</xdr:colOff>
      <xdr:row>59</xdr:row>
      <xdr:rowOff>166533</xdr:rowOff>
    </xdr:to>
    <xdr:sp macro="" textlink="">
      <xdr:nvSpPr>
        <xdr:cNvPr id="368" name="txtStorage"/>
        <xdr:cNvSpPr txBox="1"/>
      </xdr:nvSpPr>
      <xdr:spPr>
        <a:xfrm>
          <a:off x="10947908" y="11552902"/>
          <a:ext cx="935777" cy="41926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No</a:t>
          </a:r>
        </a:p>
      </xdr:txBody>
    </xdr:sp>
    <xdr:clientData/>
  </xdr:twoCellAnchor>
  <xdr:twoCellAnchor>
    <xdr:from>
      <xdr:col>11</xdr:col>
      <xdr:colOff>599872</xdr:colOff>
      <xdr:row>60</xdr:row>
      <xdr:rowOff>52952</xdr:rowOff>
    </xdr:from>
    <xdr:to>
      <xdr:col>20</xdr:col>
      <xdr:colOff>435151</xdr:colOff>
      <xdr:row>62</xdr:row>
      <xdr:rowOff>14135</xdr:rowOff>
    </xdr:to>
    <xdr:sp macro="" textlink="">
      <xdr:nvSpPr>
        <xdr:cNvPr id="369" name="TextBox 1"/>
        <xdr:cNvSpPr txBox="1">
          <a:spLocks/>
        </xdr:cNvSpPr>
      </xdr:nvSpPr>
      <xdr:spPr>
        <a:xfrm>
          <a:off x="8032055" y="12046403"/>
          <a:ext cx="5952744" cy="336817"/>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44678</xdr:colOff>
      <xdr:row>60</xdr:row>
      <xdr:rowOff>88168</xdr:rowOff>
    </xdr:from>
    <xdr:to>
      <xdr:col>12</xdr:col>
      <xdr:colOff>929896</xdr:colOff>
      <xdr:row>62</xdr:row>
      <xdr:rowOff>35852</xdr:rowOff>
    </xdr:to>
    <xdr:sp macro="" textlink="">
      <xdr:nvSpPr>
        <xdr:cNvPr id="370" name="TextBox 369"/>
        <xdr:cNvSpPr txBox="1"/>
      </xdr:nvSpPr>
      <xdr:spPr>
        <a:xfrm>
          <a:off x="8308622" y="12081619"/>
          <a:ext cx="885218" cy="3233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400" baseline="0">
              <a:solidFill>
                <a:schemeClr val="dk1"/>
              </a:solidFill>
              <a:latin typeface="Franklin Gothic Medium Cond" pitchFamily="34" charset="0"/>
              <a:ea typeface="+mn-ea"/>
              <a:cs typeface="+mn-cs"/>
            </a:rPr>
            <a:t>Education</a:t>
          </a:r>
        </a:p>
      </xdr:txBody>
    </xdr:sp>
    <xdr:clientData/>
  </xdr:twoCellAnchor>
  <xdr:twoCellAnchor>
    <xdr:from>
      <xdr:col>11</xdr:col>
      <xdr:colOff>662553</xdr:colOff>
      <xdr:row>60</xdr:row>
      <xdr:rowOff>81575</xdr:rowOff>
    </xdr:from>
    <xdr:to>
      <xdr:col>12</xdr:col>
      <xdr:colOff>55173</xdr:colOff>
      <xdr:row>61</xdr:row>
      <xdr:rowOff>167669</xdr:rowOff>
    </xdr:to>
    <xdr:pic>
      <xdr:nvPicPr>
        <xdr:cNvPr id="363" name="Picture 36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94736" y="12075026"/>
          <a:ext cx="224381" cy="273911"/>
        </a:xfrm>
        <a:prstGeom prst="rect">
          <a:avLst/>
        </a:prstGeom>
      </xdr:spPr>
    </xdr:pic>
    <xdr:clientData/>
  </xdr:twoCellAnchor>
  <xdr:twoCellAnchor>
    <xdr:from>
      <xdr:col>11</xdr:col>
      <xdr:colOff>599871</xdr:colOff>
      <xdr:row>62</xdr:row>
      <xdr:rowOff>82854</xdr:rowOff>
    </xdr:from>
    <xdr:to>
      <xdr:col>20</xdr:col>
      <xdr:colOff>435150</xdr:colOff>
      <xdr:row>64</xdr:row>
      <xdr:rowOff>52130</xdr:rowOff>
    </xdr:to>
    <xdr:sp macro="" textlink="">
      <xdr:nvSpPr>
        <xdr:cNvPr id="372" name="TextBox 3"/>
        <xdr:cNvSpPr txBox="1">
          <a:spLocks/>
        </xdr:cNvSpPr>
      </xdr:nvSpPr>
      <xdr:spPr>
        <a:xfrm>
          <a:off x="8032054" y="12451939"/>
          <a:ext cx="5952744" cy="34490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Approximate proportion of FEMALE children  (5 to 17 years old) regularly attending school  :</a:t>
          </a:r>
        </a:p>
      </xdr:txBody>
    </xdr:sp>
    <xdr:clientData/>
  </xdr:twoCellAnchor>
  <xdr:twoCellAnchor>
    <xdr:from>
      <xdr:col>19</xdr:col>
      <xdr:colOff>135229</xdr:colOff>
      <xdr:row>62</xdr:row>
      <xdr:rowOff>15363</xdr:rowOff>
    </xdr:from>
    <xdr:to>
      <xdr:col>20</xdr:col>
      <xdr:colOff>597714</xdr:colOff>
      <xdr:row>64</xdr:row>
      <xdr:rowOff>32359</xdr:rowOff>
    </xdr:to>
    <xdr:sp macro="" textlink="">
      <xdr:nvSpPr>
        <xdr:cNvPr id="373" name="txtEduFemale"/>
        <xdr:cNvSpPr txBox="1"/>
      </xdr:nvSpPr>
      <xdr:spPr>
        <a:xfrm>
          <a:off x="13081180" y="12384448"/>
          <a:ext cx="1066182" cy="39262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96-100%</a:t>
          </a:r>
        </a:p>
      </xdr:txBody>
    </xdr:sp>
    <xdr:clientData/>
  </xdr:twoCellAnchor>
  <xdr:twoCellAnchor>
    <xdr:from>
      <xdr:col>11</xdr:col>
      <xdr:colOff>599871</xdr:colOff>
      <xdr:row>64</xdr:row>
      <xdr:rowOff>143078</xdr:rowOff>
    </xdr:from>
    <xdr:to>
      <xdr:col>20</xdr:col>
      <xdr:colOff>435150</xdr:colOff>
      <xdr:row>66</xdr:row>
      <xdr:rowOff>112353</xdr:rowOff>
    </xdr:to>
    <xdr:sp macro="" textlink="">
      <xdr:nvSpPr>
        <xdr:cNvPr id="374" name="TextBox 3"/>
        <xdr:cNvSpPr txBox="1">
          <a:spLocks/>
        </xdr:cNvSpPr>
      </xdr:nvSpPr>
      <xdr:spPr>
        <a:xfrm>
          <a:off x="8032054" y="12887796"/>
          <a:ext cx="5952744" cy="34490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Approximate proportion of MALE children </a:t>
          </a:r>
          <a:r>
            <a:rPr lang="en-US" sz="1200" baseline="0">
              <a:solidFill>
                <a:schemeClr val="dk1"/>
              </a:solidFill>
              <a:effectLst/>
              <a:latin typeface="Franklin Gothic Medium Cond" pitchFamily="34" charset="0"/>
              <a:ea typeface="+mn-ea"/>
              <a:cs typeface="+mn-cs"/>
            </a:rPr>
            <a:t>(5 to 17 years old) regularly attending school  </a:t>
          </a:r>
          <a:r>
            <a:rPr lang="en-US" sz="1200" baseline="0">
              <a:solidFill>
                <a:schemeClr val="dk1"/>
              </a:solidFill>
              <a:latin typeface="Franklin Gothic Medium Cond" pitchFamily="34" charset="0"/>
              <a:ea typeface="+mn-ea"/>
              <a:cs typeface="+mn-cs"/>
            </a:rPr>
            <a:t> : </a:t>
          </a:r>
        </a:p>
      </xdr:txBody>
    </xdr:sp>
    <xdr:clientData/>
  </xdr:twoCellAnchor>
  <xdr:twoCellAnchor>
    <xdr:from>
      <xdr:col>18</xdr:col>
      <xdr:colOff>538419</xdr:colOff>
      <xdr:row>64</xdr:row>
      <xdr:rowOff>75587</xdr:rowOff>
    </xdr:from>
    <xdr:to>
      <xdr:col>20</xdr:col>
      <xdr:colOff>397207</xdr:colOff>
      <xdr:row>66</xdr:row>
      <xdr:rowOff>92582</xdr:rowOff>
    </xdr:to>
    <xdr:sp macro="" textlink="">
      <xdr:nvSpPr>
        <xdr:cNvPr id="375" name="txtEduMale"/>
        <xdr:cNvSpPr txBox="1"/>
      </xdr:nvSpPr>
      <xdr:spPr>
        <a:xfrm>
          <a:off x="12880673" y="12820305"/>
          <a:ext cx="1066182" cy="39262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96-100%</a:t>
          </a:r>
        </a:p>
      </xdr:txBody>
    </xdr:sp>
    <xdr:clientData/>
  </xdr:twoCellAnchor>
  <xdr:twoCellAnchor>
    <xdr:from>
      <xdr:col>11</xdr:col>
      <xdr:colOff>599872</xdr:colOff>
      <xdr:row>66</xdr:row>
      <xdr:rowOff>181616</xdr:rowOff>
    </xdr:from>
    <xdr:to>
      <xdr:col>20</xdr:col>
      <xdr:colOff>435151</xdr:colOff>
      <xdr:row>68</xdr:row>
      <xdr:rowOff>142799</xdr:rowOff>
    </xdr:to>
    <xdr:sp macro="" textlink="">
      <xdr:nvSpPr>
        <xdr:cNvPr id="170" name="TextBox 1"/>
        <xdr:cNvSpPr txBox="1">
          <a:spLocks/>
        </xdr:cNvSpPr>
      </xdr:nvSpPr>
      <xdr:spPr>
        <a:xfrm>
          <a:off x="8032055" y="13301968"/>
          <a:ext cx="5952744" cy="336817"/>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74443</xdr:colOff>
      <xdr:row>67</xdr:row>
      <xdr:rowOff>23356</xdr:rowOff>
    </xdr:from>
    <xdr:to>
      <xdr:col>12</xdr:col>
      <xdr:colOff>959661</xdr:colOff>
      <xdr:row>68</xdr:row>
      <xdr:rowOff>164516</xdr:rowOff>
    </xdr:to>
    <xdr:sp macro="" textlink="">
      <xdr:nvSpPr>
        <xdr:cNvPr id="171" name="TextBox 170"/>
        <xdr:cNvSpPr txBox="1"/>
      </xdr:nvSpPr>
      <xdr:spPr>
        <a:xfrm>
          <a:off x="8338387" y="13331525"/>
          <a:ext cx="885218" cy="3289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400" baseline="0">
              <a:solidFill>
                <a:schemeClr val="dk1"/>
              </a:solidFill>
              <a:latin typeface="Franklin Gothic Medium Cond" pitchFamily="34" charset="0"/>
              <a:ea typeface="+mn-ea"/>
              <a:cs typeface="+mn-cs"/>
            </a:rPr>
            <a:t>Health</a:t>
          </a:r>
        </a:p>
      </xdr:txBody>
    </xdr:sp>
    <xdr:clientData/>
  </xdr:twoCellAnchor>
  <xdr:twoCellAnchor>
    <xdr:from>
      <xdr:col>11</xdr:col>
      <xdr:colOff>695502</xdr:colOff>
      <xdr:row>67</xdr:row>
      <xdr:rowOff>14883</xdr:rowOff>
    </xdr:from>
    <xdr:to>
      <xdr:col>12</xdr:col>
      <xdr:colOff>66937</xdr:colOff>
      <xdr:row>68</xdr:row>
      <xdr:rowOff>87927</xdr:rowOff>
    </xdr:to>
    <xdr:pic>
      <xdr:nvPicPr>
        <xdr:cNvPr id="364" name="Picture 36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27685" y="13323052"/>
          <a:ext cx="203196" cy="260861"/>
        </a:xfrm>
        <a:prstGeom prst="rect">
          <a:avLst/>
        </a:prstGeom>
      </xdr:spPr>
    </xdr:pic>
    <xdr:clientData/>
  </xdr:twoCellAnchor>
  <xdr:twoCellAnchor>
    <xdr:from>
      <xdr:col>11</xdr:col>
      <xdr:colOff>599871</xdr:colOff>
      <xdr:row>69</xdr:row>
      <xdr:rowOff>14682</xdr:rowOff>
    </xdr:from>
    <xdr:to>
      <xdr:col>20</xdr:col>
      <xdr:colOff>435150</xdr:colOff>
      <xdr:row>70</xdr:row>
      <xdr:rowOff>177434</xdr:rowOff>
    </xdr:to>
    <xdr:sp macro="" textlink="">
      <xdr:nvSpPr>
        <xdr:cNvPr id="173" name="TextBox 3"/>
        <xdr:cNvSpPr txBox="1">
          <a:spLocks/>
        </xdr:cNvSpPr>
      </xdr:nvSpPr>
      <xdr:spPr>
        <a:xfrm>
          <a:off x="8032054" y="13698485"/>
          <a:ext cx="5952744" cy="35056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The type of the nearest accessible functioning health facility for camp residents  :</a:t>
          </a:r>
        </a:p>
      </xdr:txBody>
    </xdr:sp>
    <xdr:clientData/>
  </xdr:twoCellAnchor>
  <xdr:twoCellAnchor>
    <xdr:from>
      <xdr:col>18</xdr:col>
      <xdr:colOff>583816</xdr:colOff>
      <xdr:row>68</xdr:row>
      <xdr:rowOff>140667</xdr:rowOff>
    </xdr:from>
    <xdr:to>
      <xdr:col>20</xdr:col>
      <xdr:colOff>442604</xdr:colOff>
      <xdr:row>70</xdr:row>
      <xdr:rowOff>157663</xdr:rowOff>
    </xdr:to>
    <xdr:sp macro="" textlink="">
      <xdr:nvSpPr>
        <xdr:cNvPr id="174" name="txtHType"/>
        <xdr:cNvSpPr txBox="1"/>
      </xdr:nvSpPr>
      <xdr:spPr>
        <a:xfrm>
          <a:off x="12926070" y="13636653"/>
          <a:ext cx="1066182" cy="392630"/>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US" sz="1200" b="0" i="0" u="none" strike="noStrike" baseline="0" smtClean="0">
              <a:solidFill>
                <a:schemeClr val="dk1"/>
              </a:solidFill>
              <a:latin typeface="Franklin Gothic Book" pitchFamily="34" charset="0"/>
              <a:ea typeface="+mn-ea"/>
              <a:cs typeface="+mn-cs"/>
            </a:rPr>
            <a:t>Hospital</a:t>
          </a:r>
        </a:p>
      </xdr:txBody>
    </xdr:sp>
    <xdr:clientData/>
  </xdr:twoCellAnchor>
  <xdr:twoCellAnchor>
    <xdr:from>
      <xdr:col>11</xdr:col>
      <xdr:colOff>599871</xdr:colOff>
      <xdr:row>71</xdr:row>
      <xdr:rowOff>48020</xdr:rowOff>
    </xdr:from>
    <xdr:to>
      <xdr:col>20</xdr:col>
      <xdr:colOff>435150</xdr:colOff>
      <xdr:row>73</xdr:row>
      <xdr:rowOff>17296</xdr:rowOff>
    </xdr:to>
    <xdr:sp macro="" textlink="">
      <xdr:nvSpPr>
        <xdr:cNvPr id="175" name="TextBox 3"/>
        <xdr:cNvSpPr txBox="1">
          <a:spLocks/>
        </xdr:cNvSpPr>
      </xdr:nvSpPr>
      <xdr:spPr>
        <a:xfrm>
          <a:off x="8032054" y="14107457"/>
          <a:ext cx="5952744" cy="34490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The following staff or health services are regularly available  for camp residents </a:t>
          </a:r>
        </a:p>
      </xdr:txBody>
    </xdr:sp>
    <xdr:clientData/>
  </xdr:twoCellAnchor>
  <xdr:twoCellAnchor>
    <xdr:from>
      <xdr:col>11</xdr:col>
      <xdr:colOff>599872</xdr:colOff>
      <xdr:row>73</xdr:row>
      <xdr:rowOff>58092</xdr:rowOff>
    </xdr:from>
    <xdr:to>
      <xdr:col>20</xdr:col>
      <xdr:colOff>435151</xdr:colOff>
      <xdr:row>76</xdr:row>
      <xdr:rowOff>44650</xdr:rowOff>
    </xdr:to>
    <xdr:sp macro="" textlink="">
      <xdr:nvSpPr>
        <xdr:cNvPr id="176" name="txtHServices"/>
        <xdr:cNvSpPr txBox="1"/>
      </xdr:nvSpPr>
      <xdr:spPr>
        <a:xfrm>
          <a:off x="8032055" y="14493162"/>
          <a:ext cx="5952744" cy="55000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en-US" sz="1200" baseline="0">
              <a:latin typeface="Franklin Gothic Book" pitchFamily="34" charset="0"/>
            </a:rPr>
            <a:t> Mid-wives, Vaccination,  Preventive health care, Psychosocial support services , </a:t>
          </a:r>
        </a:p>
      </xdr:txBody>
    </xdr:sp>
    <xdr:clientData/>
  </xdr:twoCellAnchor>
  <xdr:twoCellAnchor>
    <xdr:from>
      <xdr:col>11</xdr:col>
      <xdr:colOff>599872</xdr:colOff>
      <xdr:row>76</xdr:row>
      <xdr:rowOff>110776</xdr:rowOff>
    </xdr:from>
    <xdr:to>
      <xdr:col>20</xdr:col>
      <xdr:colOff>435151</xdr:colOff>
      <xdr:row>78</xdr:row>
      <xdr:rowOff>71959</xdr:rowOff>
    </xdr:to>
    <xdr:sp macro="" textlink="">
      <xdr:nvSpPr>
        <xdr:cNvPr id="177" name="TextBox 1"/>
        <xdr:cNvSpPr txBox="1">
          <a:spLocks/>
        </xdr:cNvSpPr>
      </xdr:nvSpPr>
      <xdr:spPr>
        <a:xfrm>
          <a:off x="8032055" y="15109297"/>
          <a:ext cx="5952744" cy="336817"/>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92898</xdr:colOff>
      <xdr:row>76</xdr:row>
      <xdr:rowOff>116225</xdr:rowOff>
    </xdr:from>
    <xdr:to>
      <xdr:col>12</xdr:col>
      <xdr:colOff>959066</xdr:colOff>
      <xdr:row>78</xdr:row>
      <xdr:rowOff>63909</xdr:rowOff>
    </xdr:to>
    <xdr:sp macro="" textlink="">
      <xdr:nvSpPr>
        <xdr:cNvPr id="202" name="TextBox 201"/>
        <xdr:cNvSpPr txBox="1"/>
      </xdr:nvSpPr>
      <xdr:spPr>
        <a:xfrm>
          <a:off x="8356842" y="15114746"/>
          <a:ext cx="866168" cy="3233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400" baseline="0">
              <a:solidFill>
                <a:schemeClr val="dk1"/>
              </a:solidFill>
              <a:latin typeface="Franklin Gothic Medium Cond" pitchFamily="34" charset="0"/>
              <a:ea typeface="+mn-ea"/>
              <a:cs typeface="+mn-cs"/>
            </a:rPr>
            <a:t>Livelihood</a:t>
          </a:r>
        </a:p>
      </xdr:txBody>
    </xdr:sp>
    <xdr:clientData/>
  </xdr:twoCellAnchor>
  <xdr:twoCellAnchor>
    <xdr:from>
      <xdr:col>11</xdr:col>
      <xdr:colOff>679951</xdr:colOff>
      <xdr:row>76</xdr:row>
      <xdr:rowOff>135502</xdr:rowOff>
    </xdr:from>
    <xdr:to>
      <xdr:col>12</xdr:col>
      <xdr:colOff>76710</xdr:colOff>
      <xdr:row>78</xdr:row>
      <xdr:rowOff>12289</xdr:rowOff>
    </xdr:to>
    <xdr:pic>
      <xdr:nvPicPr>
        <xdr:cNvPr id="362" name="Picture 36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12134" y="15134023"/>
          <a:ext cx="228520" cy="252421"/>
        </a:xfrm>
        <a:prstGeom prst="rect">
          <a:avLst/>
        </a:prstGeom>
      </xdr:spPr>
    </xdr:pic>
    <xdr:clientData/>
  </xdr:twoCellAnchor>
  <xdr:twoCellAnchor>
    <xdr:from>
      <xdr:col>11</xdr:col>
      <xdr:colOff>599871</xdr:colOff>
      <xdr:row>78</xdr:row>
      <xdr:rowOff>122435</xdr:rowOff>
    </xdr:from>
    <xdr:to>
      <xdr:col>20</xdr:col>
      <xdr:colOff>435150</xdr:colOff>
      <xdr:row>80</xdr:row>
      <xdr:rowOff>91711</xdr:rowOff>
    </xdr:to>
    <xdr:sp macro="" textlink="">
      <xdr:nvSpPr>
        <xdr:cNvPr id="203" name="TextBox 3"/>
        <xdr:cNvSpPr txBox="1">
          <a:spLocks/>
        </xdr:cNvSpPr>
      </xdr:nvSpPr>
      <xdr:spPr>
        <a:xfrm>
          <a:off x="8032054" y="15496590"/>
          <a:ext cx="5952744" cy="344910"/>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CURRENTLY, TWO MAIN livelihoods activities for MALE camp resident</a:t>
          </a:r>
        </a:p>
      </xdr:txBody>
    </xdr:sp>
    <xdr:clientData/>
  </xdr:twoCellAnchor>
  <xdr:twoCellAnchor>
    <xdr:from>
      <xdr:col>11</xdr:col>
      <xdr:colOff>599872</xdr:colOff>
      <xdr:row>80</xdr:row>
      <xdr:rowOff>136077</xdr:rowOff>
    </xdr:from>
    <xdr:to>
      <xdr:col>20</xdr:col>
      <xdr:colOff>435151</xdr:colOff>
      <xdr:row>82</xdr:row>
      <xdr:rowOff>59531</xdr:rowOff>
    </xdr:to>
    <xdr:sp macro="" textlink="">
      <xdr:nvSpPr>
        <xdr:cNvPr id="205" name="txtCurMale"/>
        <xdr:cNvSpPr txBox="1"/>
      </xdr:nvSpPr>
      <xdr:spPr>
        <a:xfrm>
          <a:off x="8032055" y="15885866"/>
          <a:ext cx="5952744" cy="29908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en-US" sz="1200" baseline="0">
              <a:latin typeface="Franklin Gothic Book" pitchFamily="34" charset="0"/>
            </a:rPr>
            <a:t>Mining,  Other: Casual Work</a:t>
          </a:r>
        </a:p>
      </xdr:txBody>
    </xdr:sp>
    <xdr:clientData/>
  </xdr:twoCellAnchor>
  <xdr:twoCellAnchor>
    <xdr:from>
      <xdr:col>11</xdr:col>
      <xdr:colOff>599871</xdr:colOff>
      <xdr:row>82</xdr:row>
      <xdr:rowOff>111123</xdr:rowOff>
    </xdr:from>
    <xdr:to>
      <xdr:col>20</xdr:col>
      <xdr:colOff>435150</xdr:colOff>
      <xdr:row>84</xdr:row>
      <xdr:rowOff>80399</xdr:rowOff>
    </xdr:to>
    <xdr:sp macro="" textlink="">
      <xdr:nvSpPr>
        <xdr:cNvPr id="206" name="TextBox 3"/>
        <xdr:cNvSpPr txBox="1">
          <a:spLocks/>
        </xdr:cNvSpPr>
      </xdr:nvSpPr>
      <xdr:spPr>
        <a:xfrm>
          <a:off x="8032054" y="16236546"/>
          <a:ext cx="5952744" cy="34490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BEFORE DISPLACEMENT,  the TWO MAIN livelihoods activities for MALE camp residents</a:t>
          </a:r>
        </a:p>
      </xdr:txBody>
    </xdr:sp>
    <xdr:clientData/>
  </xdr:twoCellAnchor>
  <xdr:twoCellAnchor>
    <xdr:from>
      <xdr:col>11</xdr:col>
      <xdr:colOff>599872</xdr:colOff>
      <xdr:row>84</xdr:row>
      <xdr:rowOff>124765</xdr:rowOff>
    </xdr:from>
    <xdr:to>
      <xdr:col>20</xdr:col>
      <xdr:colOff>435151</xdr:colOff>
      <xdr:row>86</xdr:row>
      <xdr:rowOff>48220</xdr:rowOff>
    </xdr:to>
    <xdr:sp macro="" textlink="">
      <xdr:nvSpPr>
        <xdr:cNvPr id="209" name="txtBMale"/>
        <xdr:cNvSpPr txBox="1"/>
      </xdr:nvSpPr>
      <xdr:spPr>
        <a:xfrm>
          <a:off x="8032055" y="16625821"/>
          <a:ext cx="5952744" cy="29908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en-US" sz="1200" baseline="0">
              <a:latin typeface="Franklin Gothic Book" pitchFamily="34" charset="0"/>
            </a:rPr>
            <a:t>Farming,   </a:t>
          </a:r>
        </a:p>
      </xdr:txBody>
    </xdr:sp>
    <xdr:clientData/>
  </xdr:twoCellAnchor>
  <xdr:twoCellAnchor>
    <xdr:from>
      <xdr:col>11</xdr:col>
      <xdr:colOff>599871</xdr:colOff>
      <xdr:row>86</xdr:row>
      <xdr:rowOff>96240</xdr:rowOff>
    </xdr:from>
    <xdr:to>
      <xdr:col>20</xdr:col>
      <xdr:colOff>435150</xdr:colOff>
      <xdr:row>88</xdr:row>
      <xdr:rowOff>65516</xdr:rowOff>
    </xdr:to>
    <xdr:sp macro="" textlink="">
      <xdr:nvSpPr>
        <xdr:cNvPr id="210" name="TextBox 3"/>
        <xdr:cNvSpPr txBox="1">
          <a:spLocks/>
        </xdr:cNvSpPr>
      </xdr:nvSpPr>
      <xdr:spPr>
        <a:xfrm>
          <a:off x="8032054" y="16972930"/>
          <a:ext cx="5952744" cy="344910"/>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CURRENTLY, TWO MAIN livelihoods activities for FEMALE camp resident</a:t>
          </a:r>
        </a:p>
      </xdr:txBody>
    </xdr:sp>
    <xdr:clientData/>
  </xdr:twoCellAnchor>
  <xdr:twoCellAnchor>
    <xdr:from>
      <xdr:col>11</xdr:col>
      <xdr:colOff>599872</xdr:colOff>
      <xdr:row>88</xdr:row>
      <xdr:rowOff>109882</xdr:rowOff>
    </xdr:from>
    <xdr:to>
      <xdr:col>20</xdr:col>
      <xdr:colOff>435151</xdr:colOff>
      <xdr:row>90</xdr:row>
      <xdr:rowOff>33337</xdr:rowOff>
    </xdr:to>
    <xdr:sp macro="" textlink="">
      <xdr:nvSpPr>
        <xdr:cNvPr id="211" name="txtCurfeMale"/>
        <xdr:cNvSpPr txBox="1"/>
      </xdr:nvSpPr>
      <xdr:spPr>
        <a:xfrm>
          <a:off x="8032055" y="17362206"/>
          <a:ext cx="5952744" cy="299089"/>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en-US" sz="1200" baseline="0">
              <a:latin typeface="Franklin Gothic Book" pitchFamily="34" charset="0"/>
            </a:rPr>
            <a:t>None,  None: </a:t>
          </a:r>
        </a:p>
      </xdr:txBody>
    </xdr:sp>
    <xdr:clientData/>
  </xdr:twoCellAnchor>
  <xdr:twoCellAnchor>
    <xdr:from>
      <xdr:col>11</xdr:col>
      <xdr:colOff>599871</xdr:colOff>
      <xdr:row>90</xdr:row>
      <xdr:rowOff>70047</xdr:rowOff>
    </xdr:from>
    <xdr:to>
      <xdr:col>20</xdr:col>
      <xdr:colOff>435150</xdr:colOff>
      <xdr:row>92</xdr:row>
      <xdr:rowOff>39323</xdr:rowOff>
    </xdr:to>
    <xdr:sp macro="" textlink="">
      <xdr:nvSpPr>
        <xdr:cNvPr id="212" name="TextBox 3"/>
        <xdr:cNvSpPr txBox="1">
          <a:spLocks/>
        </xdr:cNvSpPr>
      </xdr:nvSpPr>
      <xdr:spPr>
        <a:xfrm>
          <a:off x="8032054" y="17698005"/>
          <a:ext cx="5952744" cy="344910"/>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aseline="0">
              <a:solidFill>
                <a:schemeClr val="dk1"/>
              </a:solidFill>
              <a:latin typeface="Franklin Gothic Medium Cond" pitchFamily="34" charset="0"/>
              <a:ea typeface="+mn-ea"/>
              <a:cs typeface="+mn-cs"/>
            </a:rPr>
            <a:t>BEFORE DISPLACEMENT,  the TWO MAIN livelihoods activities for FEMALE camp residents</a:t>
          </a:r>
        </a:p>
      </xdr:txBody>
    </xdr:sp>
    <xdr:clientData/>
  </xdr:twoCellAnchor>
  <xdr:twoCellAnchor>
    <xdr:from>
      <xdr:col>11</xdr:col>
      <xdr:colOff>599872</xdr:colOff>
      <xdr:row>92</xdr:row>
      <xdr:rowOff>83689</xdr:rowOff>
    </xdr:from>
    <xdr:to>
      <xdr:col>20</xdr:col>
      <xdr:colOff>435151</xdr:colOff>
      <xdr:row>94</xdr:row>
      <xdr:rowOff>7144</xdr:rowOff>
    </xdr:to>
    <xdr:sp macro="" textlink="">
      <xdr:nvSpPr>
        <xdr:cNvPr id="213" name="txtBfeMale"/>
        <xdr:cNvSpPr txBox="1"/>
      </xdr:nvSpPr>
      <xdr:spPr>
        <a:xfrm>
          <a:off x="8032055" y="18087281"/>
          <a:ext cx="5952744" cy="299088"/>
        </a:xfrm>
        <a:prstGeom prst="rect">
          <a:avLst/>
        </a:prstGeom>
        <a:solidFill>
          <a:schemeClr val="bg1">
            <a:alpha val="7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en-US" sz="1200" baseline="0">
              <a:latin typeface="Franklin Gothic Book" pitchFamily="34" charset="0"/>
            </a:rPr>
            <a:t>Farming,  Trade (buying and selling) </a:t>
          </a:r>
        </a:p>
      </xdr:txBody>
    </xdr:sp>
    <xdr:clientData/>
  </xdr:twoCellAnchor>
  <xdr:twoCellAnchor>
    <xdr:from>
      <xdr:col>11</xdr:col>
      <xdr:colOff>604702</xdr:colOff>
      <xdr:row>99</xdr:row>
      <xdr:rowOff>182683</xdr:rowOff>
    </xdr:from>
    <xdr:to>
      <xdr:col>20</xdr:col>
      <xdr:colOff>439981</xdr:colOff>
      <xdr:row>101</xdr:row>
      <xdr:rowOff>143866</xdr:rowOff>
    </xdr:to>
    <xdr:sp macro="" textlink="">
      <xdr:nvSpPr>
        <xdr:cNvPr id="214" name="TextBox 1"/>
        <xdr:cNvSpPr txBox="1">
          <a:spLocks/>
        </xdr:cNvSpPr>
      </xdr:nvSpPr>
      <xdr:spPr>
        <a:xfrm>
          <a:off x="8036885" y="19500993"/>
          <a:ext cx="5952744" cy="336817"/>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11</xdr:col>
      <xdr:colOff>661179</xdr:colOff>
      <xdr:row>100</xdr:row>
      <xdr:rowOff>13730</xdr:rowOff>
    </xdr:from>
    <xdr:to>
      <xdr:col>14</xdr:col>
      <xdr:colOff>389049</xdr:colOff>
      <xdr:row>101</xdr:row>
      <xdr:rowOff>93907</xdr:rowOff>
    </xdr:to>
    <xdr:sp macro="" textlink="">
      <xdr:nvSpPr>
        <xdr:cNvPr id="215" name="TextBox 214"/>
        <xdr:cNvSpPr txBox="1"/>
      </xdr:nvSpPr>
      <xdr:spPr>
        <a:xfrm>
          <a:off x="8093362" y="19519857"/>
          <a:ext cx="2223152" cy="2679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r>
            <a:rPr lang="en-US" sz="1400" baseline="0">
              <a:solidFill>
                <a:schemeClr val="dk1"/>
              </a:solidFill>
              <a:latin typeface="Franklin Gothic Medium Cond" pitchFamily="34" charset="0"/>
              <a:ea typeface="+mn-ea"/>
              <a:cs typeface="+mn-cs"/>
            </a:rPr>
            <a:t>What is camp profiling ?</a:t>
          </a:r>
        </a:p>
      </xdr:txBody>
    </xdr:sp>
    <xdr:clientData/>
  </xdr:twoCellAnchor>
  <xdr:twoCellAnchor editAs="oneCell">
    <xdr:from>
      <xdr:col>13</xdr:col>
      <xdr:colOff>228063</xdr:colOff>
      <xdr:row>18</xdr:row>
      <xdr:rowOff>67078</xdr:rowOff>
    </xdr:from>
    <xdr:to>
      <xdr:col>13</xdr:col>
      <xdr:colOff>590282</xdr:colOff>
      <xdr:row>20</xdr:row>
      <xdr:rowOff>30294</xdr:rowOff>
    </xdr:to>
    <xdr:pic>
      <xdr:nvPicPr>
        <xdr:cNvPr id="12" name="Picture 1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457922" y="3528275"/>
          <a:ext cx="362219" cy="3388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593913</xdr:colOff>
      <xdr:row>0</xdr:row>
      <xdr:rowOff>33618</xdr:rowOff>
    </xdr:from>
    <xdr:to>
      <xdr:col>23</xdr:col>
      <xdr:colOff>369794</xdr:colOff>
      <xdr:row>2</xdr:row>
      <xdr:rowOff>11206</xdr:rowOff>
    </xdr:to>
    <xdr:sp macro="" textlink="">
      <xdr:nvSpPr>
        <xdr:cNvPr id="5" name="Rounded Rectangle 4">
          <a:hlinkClick xmlns:r="http://schemas.openxmlformats.org/officeDocument/2006/relationships" r:id="rId1"/>
        </xdr:cNvPr>
        <xdr:cNvSpPr/>
      </xdr:nvSpPr>
      <xdr:spPr>
        <a:xfrm>
          <a:off x="14388354" y="33618"/>
          <a:ext cx="2353234" cy="358588"/>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67236</xdr:colOff>
      <xdr:row>1</xdr:row>
      <xdr:rowOff>22407</xdr:rowOff>
    </xdr:from>
    <xdr:to>
      <xdr:col>19</xdr:col>
      <xdr:colOff>179294</xdr:colOff>
      <xdr:row>35</xdr:row>
      <xdr:rowOff>123264</xdr:rowOff>
    </xdr:to>
    <xdr:sp macro="" textlink="">
      <xdr:nvSpPr>
        <xdr:cNvPr id="8" name="TextBox 7"/>
        <xdr:cNvSpPr txBox="1">
          <a:spLocks/>
        </xdr:cNvSpPr>
      </xdr:nvSpPr>
      <xdr:spPr>
        <a:xfrm>
          <a:off x="67236" y="212907"/>
          <a:ext cx="13301382" cy="7552769"/>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56030</xdr:colOff>
      <xdr:row>1</xdr:row>
      <xdr:rowOff>22405</xdr:rowOff>
    </xdr:from>
    <xdr:to>
      <xdr:col>19</xdr:col>
      <xdr:colOff>190500</xdr:colOff>
      <xdr:row>4</xdr:row>
      <xdr:rowOff>131843</xdr:rowOff>
    </xdr:to>
    <xdr:grpSp>
      <xdr:nvGrpSpPr>
        <xdr:cNvPr id="9" name="Group 8"/>
        <xdr:cNvGrpSpPr/>
      </xdr:nvGrpSpPr>
      <xdr:grpSpPr>
        <a:xfrm>
          <a:off x="56030" y="212905"/>
          <a:ext cx="13323794" cy="692144"/>
          <a:chOff x="1497969" y="3191134"/>
          <a:chExt cx="13626074" cy="692144"/>
        </a:xfrm>
      </xdr:grpSpPr>
      <xdr:grpSp>
        <xdr:nvGrpSpPr>
          <xdr:cNvPr id="10" name="Group 9"/>
          <xdr:cNvGrpSpPr/>
        </xdr:nvGrpSpPr>
        <xdr:grpSpPr>
          <a:xfrm>
            <a:off x="1497969" y="3194087"/>
            <a:ext cx="11557052" cy="630116"/>
            <a:chOff x="907660" y="2762250"/>
            <a:chExt cx="7738332" cy="630116"/>
          </a:xfrm>
        </xdr:grpSpPr>
        <xdr:grpSp>
          <xdr:nvGrpSpPr>
            <xdr:cNvPr id="12" name="Group 11"/>
            <xdr:cNvGrpSpPr/>
          </xdr:nvGrpSpPr>
          <xdr:grpSpPr>
            <a:xfrm>
              <a:off x="907660" y="2762250"/>
              <a:ext cx="7738332" cy="630116"/>
              <a:chOff x="1025028" y="1371599"/>
              <a:chExt cx="4642999" cy="630116"/>
            </a:xfrm>
          </xdr:grpSpPr>
          <xdr:sp macro="" textlink="">
            <xdr:nvSpPr>
              <xdr:cNvPr id="15" name="TextBox 14"/>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6"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Shelter </a:t>
                </a:r>
                <a:endParaRPr lang="en-GB" sz="2400">
                  <a:latin typeface="Franklin Gothic Medium Cond" pitchFamily="34" charset="0"/>
                </a:endParaRPr>
              </a:p>
            </xdr:txBody>
          </xdr:sp>
        </xdr:grpSp>
        <xdr:sp macro="" textlink="">
          <xdr:nvSpPr>
            <xdr:cNvPr id="13" name="TextBox 12"/>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4" name="TextBox 13"/>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1</xdr:col>
      <xdr:colOff>661148</xdr:colOff>
      <xdr:row>1</xdr:row>
      <xdr:rowOff>67228</xdr:rowOff>
    </xdr:from>
    <xdr:to>
      <xdr:col>1</xdr:col>
      <xdr:colOff>970071</xdr:colOff>
      <xdr:row>2</xdr:row>
      <xdr:rowOff>129093</xdr:rowOff>
    </xdr:to>
    <xdr:pic>
      <xdr:nvPicPr>
        <xdr:cNvPr id="17" name="Picture 1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0942" y="257728"/>
          <a:ext cx="308923" cy="252365"/>
        </a:xfrm>
        <a:prstGeom prst="rect">
          <a:avLst/>
        </a:prstGeom>
      </xdr:spPr>
    </xdr:pic>
    <xdr:clientData/>
  </xdr:twoCellAnchor>
  <xdr:twoCellAnchor>
    <xdr:from>
      <xdr:col>0</xdr:col>
      <xdr:colOff>347383</xdr:colOff>
      <xdr:row>4</xdr:row>
      <xdr:rowOff>257731</xdr:rowOff>
    </xdr:from>
    <xdr:to>
      <xdr:col>5</xdr:col>
      <xdr:colOff>459441</xdr:colOff>
      <xdr:row>16</xdr:row>
      <xdr:rowOff>179291</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67236</xdr:colOff>
      <xdr:row>4</xdr:row>
      <xdr:rowOff>246529</xdr:rowOff>
    </xdr:from>
    <xdr:to>
      <xdr:col>11</xdr:col>
      <xdr:colOff>358588</xdr:colOff>
      <xdr:row>17</xdr:row>
      <xdr:rowOff>11206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112060</xdr:colOff>
      <xdr:row>4</xdr:row>
      <xdr:rowOff>224122</xdr:rowOff>
    </xdr:from>
    <xdr:to>
      <xdr:col>18</xdr:col>
      <xdr:colOff>257735</xdr:colOff>
      <xdr:row>17</xdr:row>
      <xdr:rowOff>11206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17</xdr:row>
      <xdr:rowOff>112054</xdr:rowOff>
    </xdr:from>
    <xdr:to>
      <xdr:col>7</xdr:col>
      <xdr:colOff>235322</xdr:colOff>
      <xdr:row>34</xdr:row>
      <xdr:rowOff>11206</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392206</xdr:colOff>
      <xdr:row>17</xdr:row>
      <xdr:rowOff>156877</xdr:rowOff>
    </xdr:from>
    <xdr:to>
      <xdr:col>18</xdr:col>
      <xdr:colOff>257735</xdr:colOff>
      <xdr:row>23</xdr:row>
      <xdr:rowOff>42577</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Shelter Composition - Kachin</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Shelter composition of camps in Kachin</a:t>
          </a:r>
          <a:r>
            <a:rPr lang="en-GB" sz="1000" baseline="0">
              <a:latin typeface="Franklin Gothic Book" pitchFamily="34" charset="0"/>
            </a:rPr>
            <a:t> State</a:t>
          </a:r>
          <a:endParaRPr lang="en-GB" sz="1000">
            <a:latin typeface="Franklin Gothic Book" pitchFamily="34" charset="0"/>
          </a:endParaRPr>
        </a:p>
      </cdr:txBody>
    </cdr:sp>
  </cdr:relSizeAnchor>
</c:userShapes>
</file>

<file path=xl/drawings/drawing22.xml><?xml version="1.0" encoding="utf-8"?>
<c:userShapes xmlns:c="http://schemas.openxmlformats.org/drawingml/2006/chart">
  <cdr:absSizeAnchor xmlns:cdr="http://schemas.openxmlformats.org/drawingml/2006/chartDrawing">
    <cdr:from>
      <cdr:x>0</cdr:x>
      <cdr:y>0.00683</cdr:y>
    </cdr:from>
    <cdr:ext cx="3989293" cy="206188"/>
    <cdr:sp macro="" textlink="">
      <cdr:nvSpPr>
        <cdr:cNvPr id="4" name="TextBox 3"/>
        <cdr:cNvSpPr txBox="1">
          <a:spLocks xmlns:a="http://schemas.openxmlformats.org/drawingml/2006/main"/>
        </cdr:cNvSpPr>
      </cdr:nvSpPr>
      <cdr:spPr>
        <a:xfrm xmlns:a="http://schemas.openxmlformats.org/drawingml/2006/main">
          <a:off x="0" y="22412"/>
          <a:ext cx="3989293" cy="20618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Shelter Composition - Shan (North)</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02"/>
          <a:ext cx="3989293"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solidFill>
                <a:schemeClr val="dk1"/>
              </a:solidFill>
              <a:effectLst/>
              <a:latin typeface="+mn-lt"/>
              <a:ea typeface="+mn-ea"/>
              <a:cs typeface="+mn-cs"/>
            </a:rPr>
            <a:t>Shelter composition of camps in Shan (North) S</a:t>
          </a:r>
          <a:r>
            <a:rPr lang="en-GB" sz="1100" baseline="0">
              <a:solidFill>
                <a:schemeClr val="dk1"/>
              </a:solidFill>
              <a:effectLst/>
              <a:latin typeface="+mn-lt"/>
              <a:ea typeface="+mn-ea"/>
              <a:cs typeface="+mn-cs"/>
            </a:rPr>
            <a:t>tate</a:t>
          </a:r>
          <a:endParaRPr lang="en-US" sz="1000">
            <a:effectLst/>
          </a:endParaRPr>
        </a:p>
      </cdr:txBody>
    </cdr:sp>
  </cdr:relSizeAnchor>
</c:userShapes>
</file>

<file path=xl/drawings/drawing23.xml><?xml version="1.0" encoding="utf-8"?>
<c:userShapes xmlns:c="http://schemas.openxmlformats.org/drawingml/2006/chart">
  <cdr:absSizeAnchor xmlns:cdr="http://schemas.openxmlformats.org/drawingml/2006/chartDrawing">
    <cdr:from>
      <cdr:x>0</cdr:x>
      <cdr:y>0</cdr:y>
    </cdr:from>
    <cdr:ext cx="3910852" cy="228600"/>
    <cdr:sp macro="" textlink="">
      <cdr:nvSpPr>
        <cdr:cNvPr id="4" name="TextBox 3"/>
        <cdr:cNvSpPr txBox="1">
          <a:spLocks xmlns:a="http://schemas.openxmlformats.org/drawingml/2006/main"/>
        </cdr:cNvSpPr>
      </cdr:nvSpPr>
      <cdr:spPr>
        <a:xfrm xmlns:a="http://schemas.openxmlformats.org/drawingml/2006/main">
          <a:off x="0" y="0"/>
          <a:ext cx="3910852"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Sharing Shelters in Camps</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7418"/>
          <a:ext cx="3910852" cy="3929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Percentage of camp</a:t>
          </a:r>
          <a:r>
            <a:rPr lang="en-GB" sz="1000" baseline="0">
              <a:latin typeface="Franklin Gothic Book" pitchFamily="34" charset="0"/>
            </a:rPr>
            <a:t> residents sharing shelter in all camps</a:t>
          </a:r>
        </a:p>
      </cdr:txBody>
    </cdr:sp>
  </cdr:relSizeAnchor>
</c:userShapes>
</file>

<file path=xl/drawings/drawing24.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Camps Residents without Shelter</a:t>
          </a:r>
          <a:endParaRPr lang="en-GB" sz="1400">
            <a:latin typeface="Franklin Gothic Medium Cond" pitchFamily="34" charset="0"/>
          </a:endParaRPr>
        </a:p>
      </cdr:txBody>
    </cdr:sp>
  </cdr:absSizeAnchor>
</c:userShapes>
</file>

<file path=xl/drawings/drawing25.xml><?xml version="1.0" encoding="utf-8"?>
<c:userShapes xmlns:c="http://schemas.openxmlformats.org/drawingml/2006/chart">
  <cdr:absSizeAnchor xmlns:cdr="http://schemas.openxmlformats.org/drawingml/2006/chartDrawing">
    <cdr:from>
      <cdr:x>0</cdr:x>
      <cdr:y>8.60548E-7</cdr:y>
    </cdr:from>
    <cdr:ext cx="4636994" cy="257174"/>
    <cdr:sp macro="" textlink="">
      <cdr:nvSpPr>
        <cdr:cNvPr id="3" name="TextBox 3"/>
        <cdr:cNvSpPr txBox="1">
          <a:spLocks xmlns:a="http://schemas.openxmlformats.org/drawingml/2006/main"/>
        </cdr:cNvSpPr>
      </cdr:nvSpPr>
      <cdr:spPr>
        <a:xfrm xmlns:a="http://schemas.openxmlformats.org/drawingml/2006/main">
          <a:off x="0" y="1"/>
          <a:ext cx="4636994" cy="257174"/>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Shelters with Partitioning</a:t>
          </a:r>
          <a:endParaRPr lang="en-GB" sz="1400">
            <a:latin typeface="Franklin Gothic Medium Cond" pitchFamily="34" charset="0"/>
          </a:endParaRPr>
        </a:p>
      </cdr:txBody>
    </cdr:sp>
  </cdr:absSizeAnchor>
  <cdr:relSizeAnchor xmlns:cdr="http://schemas.openxmlformats.org/drawingml/2006/chartDrawing">
    <cdr:from>
      <cdr:x>0</cdr:x>
      <cdr:y>0.27778</cdr:y>
    </cdr:from>
    <cdr:to>
      <cdr:x>1</cdr:x>
      <cdr:y>0.5124</cdr:y>
    </cdr:to>
    <cdr:sp macro="" textlink="">
      <cdr:nvSpPr>
        <cdr:cNvPr id="4" name="TextBox 3"/>
        <cdr:cNvSpPr txBox="1"/>
      </cdr:nvSpPr>
      <cdr:spPr>
        <a:xfrm xmlns:a="http://schemas.openxmlformats.org/drawingml/2006/main">
          <a:off x="0" y="285750"/>
          <a:ext cx="4636994" cy="2413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solidFill>
                <a:schemeClr val="dk1"/>
              </a:solidFill>
              <a:effectLst/>
              <a:latin typeface="+mn-lt"/>
              <a:ea typeface="+mn-ea"/>
              <a:cs typeface="+mn-cs"/>
            </a:rPr>
            <a:t>Percentage of all camps</a:t>
          </a:r>
          <a:r>
            <a:rPr lang="en-GB" sz="1100" baseline="0">
              <a:solidFill>
                <a:schemeClr val="dk1"/>
              </a:solidFill>
              <a:effectLst/>
              <a:latin typeface="+mn-lt"/>
              <a:ea typeface="+mn-ea"/>
              <a:cs typeface="+mn-cs"/>
            </a:rPr>
            <a:t> with partitioning inside shelters</a:t>
          </a:r>
          <a:endParaRPr lang="en-US" sz="1000">
            <a:effectLst/>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17</xdr:col>
      <xdr:colOff>825393</xdr:colOff>
      <xdr:row>0</xdr:row>
      <xdr:rowOff>156882</xdr:rowOff>
    </xdr:from>
    <xdr:to>
      <xdr:col>20</xdr:col>
      <xdr:colOff>470647</xdr:colOff>
      <xdr:row>2</xdr:row>
      <xdr:rowOff>156882</xdr:rowOff>
    </xdr:to>
    <xdr:sp macro="" textlink="">
      <xdr:nvSpPr>
        <xdr:cNvPr id="9" name="Rounded Rectangle 8">
          <a:hlinkClick xmlns:r="http://schemas.openxmlformats.org/officeDocument/2006/relationships" r:id="rId1"/>
        </xdr:cNvPr>
        <xdr:cNvSpPr/>
      </xdr:nvSpPr>
      <xdr:spPr>
        <a:xfrm>
          <a:off x="14575011" y="156882"/>
          <a:ext cx="2177783"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190501</xdr:colOff>
      <xdr:row>1</xdr:row>
      <xdr:rowOff>156884</xdr:rowOff>
    </xdr:from>
    <xdr:to>
      <xdr:col>16</xdr:col>
      <xdr:colOff>605118</xdr:colOff>
      <xdr:row>55</xdr:row>
      <xdr:rowOff>1</xdr:rowOff>
    </xdr:to>
    <xdr:sp macro="" textlink="">
      <xdr:nvSpPr>
        <xdr:cNvPr id="11" name="TextBox 10"/>
        <xdr:cNvSpPr txBox="1">
          <a:spLocks/>
        </xdr:cNvSpPr>
      </xdr:nvSpPr>
      <xdr:spPr>
        <a:xfrm>
          <a:off x="190501" y="347384"/>
          <a:ext cx="13323793" cy="12696264"/>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201706</xdr:colOff>
      <xdr:row>1</xdr:row>
      <xdr:rowOff>156883</xdr:rowOff>
    </xdr:from>
    <xdr:to>
      <xdr:col>16</xdr:col>
      <xdr:colOff>616324</xdr:colOff>
      <xdr:row>5</xdr:row>
      <xdr:rowOff>42203</xdr:rowOff>
    </xdr:to>
    <xdr:grpSp>
      <xdr:nvGrpSpPr>
        <xdr:cNvPr id="12" name="Group 11"/>
        <xdr:cNvGrpSpPr/>
      </xdr:nvGrpSpPr>
      <xdr:grpSpPr>
        <a:xfrm>
          <a:off x="201706" y="347383"/>
          <a:ext cx="13323794" cy="692144"/>
          <a:chOff x="1497969" y="3191134"/>
          <a:chExt cx="13626074" cy="692144"/>
        </a:xfrm>
      </xdr:grpSpPr>
      <xdr:grpSp>
        <xdr:nvGrpSpPr>
          <xdr:cNvPr id="13" name="Group 12"/>
          <xdr:cNvGrpSpPr/>
        </xdr:nvGrpSpPr>
        <xdr:grpSpPr>
          <a:xfrm>
            <a:off x="1497969" y="3194087"/>
            <a:ext cx="11557052" cy="630116"/>
            <a:chOff x="907660" y="2762250"/>
            <a:chExt cx="7738332" cy="630116"/>
          </a:xfrm>
        </xdr:grpSpPr>
        <xdr:grpSp>
          <xdr:nvGrpSpPr>
            <xdr:cNvPr id="15" name="Group 14"/>
            <xdr:cNvGrpSpPr/>
          </xdr:nvGrpSpPr>
          <xdr:grpSpPr>
            <a:xfrm>
              <a:off x="907660" y="2762250"/>
              <a:ext cx="7738332" cy="630116"/>
              <a:chOff x="1025028" y="1371599"/>
              <a:chExt cx="4642999" cy="630116"/>
            </a:xfrm>
          </xdr:grpSpPr>
          <xdr:sp macro="" textlink="">
            <xdr:nvSpPr>
              <xdr:cNvPr id="18" name="TextBox 17"/>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9"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WASH </a:t>
                </a:r>
                <a:endParaRPr lang="en-GB" sz="2400">
                  <a:latin typeface="Franklin Gothic Medium Cond" pitchFamily="34" charset="0"/>
                </a:endParaRPr>
              </a:p>
            </xdr:txBody>
          </xdr:sp>
        </xdr:grpSp>
        <xdr:sp macro="" textlink="">
          <xdr:nvSpPr>
            <xdr:cNvPr id="16" name="TextBox 15"/>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7" name="TextBox 16"/>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1</xdr:col>
      <xdr:colOff>459441</xdr:colOff>
      <xdr:row>2</xdr:row>
      <xdr:rowOff>22412</xdr:rowOff>
    </xdr:from>
    <xdr:to>
      <xdr:col>1</xdr:col>
      <xdr:colOff>726004</xdr:colOff>
      <xdr:row>3</xdr:row>
      <xdr:rowOff>89113</xdr:rowOff>
    </xdr:to>
    <xdr:pic>
      <xdr:nvPicPr>
        <xdr:cNvPr id="20" name="Pictur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559" y="403412"/>
          <a:ext cx="266563" cy="257201"/>
        </a:xfrm>
        <a:prstGeom prst="rect">
          <a:avLst/>
        </a:prstGeom>
      </xdr:spPr>
    </xdr:pic>
    <xdr:clientData/>
  </xdr:twoCellAnchor>
  <xdr:twoCellAnchor>
    <xdr:from>
      <xdr:col>0</xdr:col>
      <xdr:colOff>448237</xdr:colOff>
      <xdr:row>5</xdr:row>
      <xdr:rowOff>156882</xdr:rowOff>
    </xdr:from>
    <xdr:to>
      <xdr:col>8</xdr:col>
      <xdr:colOff>560295</xdr:colOff>
      <xdr:row>21</xdr:row>
      <xdr:rowOff>156881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705969</xdr:colOff>
      <xdr:row>5</xdr:row>
      <xdr:rowOff>156883</xdr:rowOff>
    </xdr:from>
    <xdr:to>
      <xdr:col>16</xdr:col>
      <xdr:colOff>504265</xdr:colOff>
      <xdr:row>21</xdr:row>
      <xdr:rowOff>156883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414619</xdr:colOff>
      <xdr:row>22</xdr:row>
      <xdr:rowOff>100853</xdr:rowOff>
    </xdr:from>
    <xdr:to>
      <xdr:col>4</xdr:col>
      <xdr:colOff>590178</xdr:colOff>
      <xdr:row>39</xdr:row>
      <xdr:rowOff>33619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358589</xdr:colOff>
      <xdr:row>22</xdr:row>
      <xdr:rowOff>112058</xdr:rowOff>
    </xdr:from>
    <xdr:to>
      <xdr:col>13</xdr:col>
      <xdr:colOff>1109382</xdr:colOff>
      <xdr:row>29</xdr:row>
      <xdr:rowOff>168087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358589</xdr:colOff>
      <xdr:row>31</xdr:row>
      <xdr:rowOff>100851</xdr:rowOff>
    </xdr:from>
    <xdr:to>
      <xdr:col>13</xdr:col>
      <xdr:colOff>1086970</xdr:colOff>
      <xdr:row>39</xdr:row>
      <xdr:rowOff>11204</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649942</xdr:colOff>
      <xdr:row>53</xdr:row>
      <xdr:rowOff>784413</xdr:rowOff>
    </xdr:from>
    <xdr:to>
      <xdr:col>16</xdr:col>
      <xdr:colOff>78442</xdr:colOff>
      <xdr:row>54</xdr:row>
      <xdr:rowOff>670113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392207</xdr:colOff>
      <xdr:row>40</xdr:row>
      <xdr:rowOff>22412</xdr:rowOff>
    </xdr:from>
    <xdr:to>
      <xdr:col>6</xdr:col>
      <xdr:colOff>89647</xdr:colOff>
      <xdr:row>53</xdr:row>
      <xdr:rowOff>672355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212913</xdr:colOff>
      <xdr:row>40</xdr:row>
      <xdr:rowOff>22412</xdr:rowOff>
    </xdr:from>
    <xdr:to>
      <xdr:col>12</xdr:col>
      <xdr:colOff>347382</xdr:colOff>
      <xdr:row>53</xdr:row>
      <xdr:rowOff>649941</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347383</xdr:colOff>
      <xdr:row>53</xdr:row>
      <xdr:rowOff>773207</xdr:rowOff>
    </xdr:from>
    <xdr:to>
      <xdr:col>8</xdr:col>
      <xdr:colOff>425823</xdr:colOff>
      <xdr:row>54</xdr:row>
      <xdr:rowOff>658907</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7.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Functioning Toilets Meeting Sphere Standards -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1.60213E-7</cdr:x>
      <cdr:y>0.09151</cdr:y>
    </cdr:from>
    <cdr:to>
      <cdr:x>0.72352</cdr:x>
      <cdr:y>0.20656</cdr:y>
    </cdr:to>
    <cdr:sp macro="" textlink="">
      <cdr:nvSpPr>
        <cdr:cNvPr id="4" name="TextBox 3"/>
        <cdr:cNvSpPr txBox="1"/>
      </cdr:nvSpPr>
      <cdr:spPr>
        <a:xfrm xmlns:a="http://schemas.openxmlformats.org/drawingml/2006/main">
          <a:off x="1" y="348655"/>
          <a:ext cx="4515968" cy="4383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functioning toilets available in camps in Kachin Townships, compared with Sphere standard requirements for toilets (1 toilet per 20 people)</a:t>
          </a:r>
        </a:p>
      </cdr:txBody>
    </cdr:sp>
  </cdr:relSizeAnchor>
</c:userShapes>
</file>

<file path=xl/drawings/drawing28.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Functioning Toilets Meeting Sphere Standards - Shan (North)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1.21579E-7</cdr:x>
      <cdr:y>0.09151</cdr:y>
    </cdr:from>
    <cdr:to>
      <cdr:x>0.68529</cdr:x>
      <cdr:y>0.20656</cdr:y>
    </cdr:to>
    <cdr:sp macro="" textlink="">
      <cdr:nvSpPr>
        <cdr:cNvPr id="4" name="TextBox 3"/>
        <cdr:cNvSpPr txBox="1"/>
      </cdr:nvSpPr>
      <cdr:spPr>
        <a:xfrm xmlns:a="http://schemas.openxmlformats.org/drawingml/2006/main">
          <a:off x="1" y="348655"/>
          <a:ext cx="5636558" cy="4383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functioning toilets available in camps in  Shan (North) Townships, compared with Sphere standard requirements for toilets (1 toilet per 20 people)</a:t>
          </a:r>
        </a:p>
      </cdr:txBody>
    </cdr:sp>
  </cdr:relSizeAnchor>
</c:userShapes>
</file>

<file path=xl/drawings/drawing29.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 Water Sources</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Percentage of camps using various water sources</a:t>
          </a:r>
        </a:p>
      </cdr:txBody>
    </cdr:sp>
  </cdr:relSizeAnchor>
</c:userShapes>
</file>

<file path=xl/drawings/drawing3.xml><?xml version="1.0" encoding="utf-8"?>
<c:userShapes xmlns:c="http://schemas.openxmlformats.org/drawingml/2006/chart">
  <cdr:relSizeAnchor xmlns:cdr="http://schemas.openxmlformats.org/drawingml/2006/chartDrawing">
    <cdr:from>
      <cdr:x>0.01084</cdr:x>
      <cdr:y>0.01959</cdr:y>
    </cdr:from>
    <cdr:to>
      <cdr:x>0.97725</cdr:x>
      <cdr:y>0.10864</cdr:y>
    </cdr:to>
    <cdr:sp macro="" textlink="">
      <cdr:nvSpPr>
        <cdr:cNvPr id="6" name="TextBox 1"/>
        <cdr:cNvSpPr txBox="1">
          <a:spLocks xmlns:a="http://schemas.openxmlformats.org/drawingml/2006/main"/>
        </cdr:cNvSpPr>
      </cdr:nvSpPr>
      <cdr:spPr>
        <a:xfrm xmlns:a="http://schemas.openxmlformats.org/drawingml/2006/main">
          <a:off x="50784" y="49894"/>
          <a:ext cx="4527595" cy="226785"/>
        </a:xfrm>
        <a:prstGeom xmlns:a="http://schemas.openxmlformats.org/drawingml/2006/main" prst="rect">
          <a:avLst/>
        </a:prstGeom>
        <a:solidFill xmlns:a="http://schemas.openxmlformats.org/drawingml/2006/main">
          <a:schemeClr val="bg1">
            <a:alpha val="9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Age &amp; Gender</a:t>
          </a:r>
          <a:endParaRPr lang="en-GB" sz="1400">
            <a:latin typeface="Franklin Gothic Medium Cond" pitchFamily="34" charset="0"/>
          </a:endParaRPr>
        </a:p>
      </cdr:txBody>
    </cdr:sp>
  </cdr:relSizeAnchor>
  <cdr:relSizeAnchor xmlns:cdr="http://schemas.openxmlformats.org/drawingml/2006/chartDrawing">
    <cdr:from>
      <cdr:x>0.05382</cdr:x>
      <cdr:y>0.11212</cdr:y>
    </cdr:from>
    <cdr:to>
      <cdr:x>0.22446</cdr:x>
      <cdr:y>0.206</cdr:y>
    </cdr:to>
    <cdr:sp macro="" textlink="">
      <cdr:nvSpPr>
        <cdr:cNvPr id="7" name="TextBox 16"/>
        <cdr:cNvSpPr txBox="1"/>
      </cdr:nvSpPr>
      <cdr:spPr>
        <a:xfrm xmlns:a="http://schemas.openxmlformats.org/drawingml/2006/main">
          <a:off x="256002" y="368666"/>
          <a:ext cx="811671" cy="30869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a:solidFill>
                <a:schemeClr val="tx1"/>
              </a:solidFill>
              <a:effectLst/>
              <a:latin typeface="Franklin Gothic Medium" pitchFamily="34" charset="0"/>
              <a:ea typeface="+mn-ea"/>
              <a:cs typeface="+mn-cs"/>
            </a:rPr>
            <a:t>Age (Years)</a:t>
          </a:r>
        </a:p>
      </cdr:txBody>
    </cdr:sp>
  </cdr:relSizeAnchor>
  <cdr:relSizeAnchor xmlns:cdr="http://schemas.openxmlformats.org/drawingml/2006/chartDrawing">
    <cdr:from>
      <cdr:x>0.20179</cdr:x>
      <cdr:y>0.11212</cdr:y>
    </cdr:from>
    <cdr:to>
      <cdr:x>0.31042</cdr:x>
      <cdr:y>0.1764</cdr:y>
    </cdr:to>
    <cdr:sp macro="" textlink="">
      <cdr:nvSpPr>
        <cdr:cNvPr id="8" name="TextBox 17"/>
        <cdr:cNvSpPr txBox="1"/>
      </cdr:nvSpPr>
      <cdr:spPr>
        <a:xfrm xmlns:a="http://schemas.openxmlformats.org/drawingml/2006/main">
          <a:off x="959841" y="368666"/>
          <a:ext cx="516712" cy="2113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a:solidFill>
                <a:schemeClr val="tx1"/>
              </a:solidFill>
              <a:effectLst/>
              <a:latin typeface="Franklin Gothic Medium" pitchFamily="34" charset="0"/>
              <a:ea typeface="+mn-ea"/>
              <a:cs typeface="+mn-cs"/>
            </a:rPr>
            <a:t>Male</a:t>
          </a:r>
        </a:p>
      </cdr:txBody>
    </cdr:sp>
  </cdr:relSizeAnchor>
  <cdr:relSizeAnchor xmlns:cdr="http://schemas.openxmlformats.org/drawingml/2006/chartDrawing">
    <cdr:from>
      <cdr:x>0.75985</cdr:x>
      <cdr:y>0.11212</cdr:y>
    </cdr:from>
    <cdr:to>
      <cdr:x>0.91424</cdr:x>
      <cdr:y>0.19332</cdr:y>
    </cdr:to>
    <cdr:sp macro="" textlink="">
      <cdr:nvSpPr>
        <cdr:cNvPr id="9" name="TextBox 18"/>
        <cdr:cNvSpPr txBox="1"/>
      </cdr:nvSpPr>
      <cdr:spPr>
        <a:xfrm xmlns:a="http://schemas.openxmlformats.org/drawingml/2006/main">
          <a:off x="3614326" y="368666"/>
          <a:ext cx="734376" cy="26699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a:solidFill>
                <a:schemeClr val="tx1"/>
              </a:solidFill>
              <a:effectLst/>
              <a:latin typeface="Franklin Gothic Medium" pitchFamily="34" charset="0"/>
              <a:ea typeface="+mn-ea"/>
              <a:cs typeface="+mn-cs"/>
            </a:rPr>
            <a:t>Female</a:t>
          </a:r>
        </a:p>
      </cdr:txBody>
    </cdr:sp>
  </cdr:relSizeAnchor>
</c:userShapes>
</file>

<file path=xl/drawings/drawing30.xml><?xml version="1.0" encoding="utf-8"?>
<c:userShapes xmlns:c="http://schemas.openxmlformats.org/drawingml/2006/chart">
  <cdr:absSizeAnchor xmlns:cdr="http://schemas.openxmlformats.org/drawingml/2006/chartDrawing">
    <cdr:from>
      <cdr:x>0</cdr:x>
      <cdr:y>8.60548E-7</cdr:y>
    </cdr:from>
    <cdr:ext cx="4636994" cy="257174"/>
    <cdr:sp macro="" textlink="">
      <cdr:nvSpPr>
        <cdr:cNvPr id="3" name="TextBox 3"/>
        <cdr:cNvSpPr txBox="1">
          <a:spLocks xmlns:a="http://schemas.openxmlformats.org/drawingml/2006/main"/>
        </cdr:cNvSpPr>
      </cdr:nvSpPr>
      <cdr:spPr>
        <a:xfrm xmlns:a="http://schemas.openxmlformats.org/drawingml/2006/main">
          <a:off x="0" y="1"/>
          <a:ext cx="4636994" cy="257174"/>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Kachin Camps Functioning Toilets</a:t>
          </a:r>
          <a:endParaRPr lang="en-GB" sz="1400">
            <a:latin typeface="Franklin Gothic Medium Cond" pitchFamily="34" charset="0"/>
          </a:endParaRPr>
        </a:p>
      </cdr:txBody>
    </cdr:sp>
  </cdr:absSizeAnchor>
  <cdr:relSizeAnchor xmlns:cdr="http://schemas.openxmlformats.org/drawingml/2006/chartDrawing">
    <cdr:from>
      <cdr:x>0</cdr:x>
      <cdr:y>0.27778</cdr:y>
    </cdr:from>
    <cdr:to>
      <cdr:x>1</cdr:x>
      <cdr:y>0.5124</cdr:y>
    </cdr:to>
    <cdr:sp macro="" textlink="">
      <cdr:nvSpPr>
        <cdr:cNvPr id="4" name="TextBox 3"/>
        <cdr:cNvSpPr txBox="1"/>
      </cdr:nvSpPr>
      <cdr:spPr>
        <a:xfrm xmlns:a="http://schemas.openxmlformats.org/drawingml/2006/main">
          <a:off x="0" y="285750"/>
          <a:ext cx="4636994" cy="2413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Availability of toilets</a:t>
          </a:r>
          <a:r>
            <a:rPr lang="en-GB" sz="1000" baseline="0">
              <a:latin typeface="Franklin Gothic Book" pitchFamily="34" charset="0"/>
            </a:rPr>
            <a:t> for females, males and both</a:t>
          </a:r>
          <a:endParaRPr lang="en-GB" sz="1000">
            <a:latin typeface="Franklin Gothic Book" pitchFamily="34" charset="0"/>
          </a:endParaRPr>
        </a:p>
      </cdr:txBody>
    </cdr:sp>
  </cdr:relSizeAnchor>
</c:userShapes>
</file>

<file path=xl/drawings/drawing31.xml><?xml version="1.0" encoding="utf-8"?>
<c:userShapes xmlns:c="http://schemas.openxmlformats.org/drawingml/2006/chart">
  <cdr:absSizeAnchor xmlns:cdr="http://schemas.openxmlformats.org/drawingml/2006/chartDrawing">
    <cdr:from>
      <cdr:x>0</cdr:x>
      <cdr:y>8.60548E-7</cdr:y>
    </cdr:from>
    <cdr:ext cx="4636994" cy="257174"/>
    <cdr:sp macro="" textlink="">
      <cdr:nvSpPr>
        <cdr:cNvPr id="3" name="TextBox 3"/>
        <cdr:cNvSpPr txBox="1">
          <a:spLocks xmlns:a="http://schemas.openxmlformats.org/drawingml/2006/main"/>
        </cdr:cNvSpPr>
      </cdr:nvSpPr>
      <cdr:spPr>
        <a:xfrm xmlns:a="http://schemas.openxmlformats.org/drawingml/2006/main">
          <a:off x="0" y="1"/>
          <a:ext cx="4636994" cy="257174"/>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Shan (North) Camps Functioning Toilets</a:t>
          </a:r>
          <a:endParaRPr lang="en-GB" sz="1400">
            <a:latin typeface="Franklin Gothic Medium Cond" pitchFamily="34" charset="0"/>
          </a:endParaRPr>
        </a:p>
      </cdr:txBody>
    </cdr:sp>
  </cdr:absSizeAnchor>
  <cdr:relSizeAnchor xmlns:cdr="http://schemas.openxmlformats.org/drawingml/2006/chartDrawing">
    <cdr:from>
      <cdr:x>0</cdr:x>
      <cdr:y>0.27778</cdr:y>
    </cdr:from>
    <cdr:to>
      <cdr:x>1</cdr:x>
      <cdr:y>0.5124</cdr:y>
    </cdr:to>
    <cdr:sp macro="" textlink="">
      <cdr:nvSpPr>
        <cdr:cNvPr id="4" name="TextBox 3"/>
        <cdr:cNvSpPr txBox="1"/>
      </cdr:nvSpPr>
      <cdr:spPr>
        <a:xfrm xmlns:a="http://schemas.openxmlformats.org/drawingml/2006/main">
          <a:off x="0" y="285750"/>
          <a:ext cx="4636994" cy="2413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Availability of toilets</a:t>
          </a:r>
          <a:r>
            <a:rPr lang="en-GB" sz="1000" baseline="0">
              <a:latin typeface="Franklin Gothic Book" pitchFamily="34" charset="0"/>
            </a:rPr>
            <a:t> for females, males and both</a:t>
          </a:r>
          <a:endParaRPr lang="en-GB" sz="1000">
            <a:latin typeface="Franklin Gothic Book" pitchFamily="34" charset="0"/>
          </a:endParaRPr>
        </a:p>
      </cdr:txBody>
    </cdr:sp>
  </cdr:relSizeAnchor>
</c:userShapes>
</file>

<file path=xl/drawings/drawing32.xml><?xml version="1.0" encoding="utf-8"?>
<c:userShapes xmlns:c="http://schemas.openxmlformats.org/drawingml/2006/chart">
  <cdr:absSizeAnchor xmlns:cdr="http://schemas.openxmlformats.org/drawingml/2006/chartDrawing">
    <cdr:from>
      <cdr:x>0</cdr:x>
      <cdr:y>8.60548E-7</cdr:y>
    </cdr:from>
    <cdr:ext cx="4636994" cy="257174"/>
    <cdr:sp macro="" textlink="">
      <cdr:nvSpPr>
        <cdr:cNvPr id="3" name="TextBox 3"/>
        <cdr:cNvSpPr txBox="1">
          <a:spLocks xmlns:a="http://schemas.openxmlformats.org/drawingml/2006/main"/>
        </cdr:cNvSpPr>
      </cdr:nvSpPr>
      <cdr:spPr>
        <a:xfrm xmlns:a="http://schemas.openxmlformats.org/drawingml/2006/main">
          <a:off x="0" y="1"/>
          <a:ext cx="4636994" cy="257174"/>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Drinking Water Sufficient for all Camp Residents</a:t>
          </a:r>
          <a:endParaRPr lang="en-GB" sz="1400">
            <a:latin typeface="Franklin Gothic Medium Cond" pitchFamily="34" charset="0"/>
          </a:endParaRPr>
        </a:p>
      </cdr:txBody>
    </cdr:sp>
  </cdr:absSizeAnchor>
  <cdr:relSizeAnchor xmlns:cdr="http://schemas.openxmlformats.org/drawingml/2006/chartDrawing">
    <cdr:from>
      <cdr:x>0</cdr:x>
      <cdr:y>0.27778</cdr:y>
    </cdr:from>
    <cdr:to>
      <cdr:x>1</cdr:x>
      <cdr:y>0.5124</cdr:y>
    </cdr:to>
    <cdr:sp macro="" textlink="">
      <cdr:nvSpPr>
        <cdr:cNvPr id="4" name="TextBox 3"/>
        <cdr:cNvSpPr txBox="1"/>
      </cdr:nvSpPr>
      <cdr:spPr>
        <a:xfrm xmlns:a="http://schemas.openxmlformats.org/drawingml/2006/main">
          <a:off x="0" y="285750"/>
          <a:ext cx="4636994" cy="2413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GB" sz="1000">
            <a:latin typeface="Franklin Gothic Book" pitchFamily="34" charset="0"/>
          </a:endParaRPr>
        </a:p>
      </cdr:txBody>
    </cdr:sp>
  </cdr:relSizeAnchor>
</c:userShapes>
</file>

<file path=xl/drawings/drawing33.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Solid Waste Management</a:t>
          </a:r>
          <a:endParaRPr lang="en-GB" sz="1400">
            <a:latin typeface="Franklin Gothic Medium Cond" pitchFamily="34" charset="0"/>
          </a:endParaRPr>
        </a:p>
      </cdr:txBody>
    </cdr:sp>
  </cdr:absSizeAnchor>
  <cdr:relSizeAnchor xmlns:cdr="http://schemas.openxmlformats.org/drawingml/2006/chartDrawing">
    <cdr:from>
      <cdr:x>0</cdr:x>
      <cdr:y>0.08949</cdr:y>
    </cdr:from>
    <cdr:to>
      <cdr:x>1</cdr:x>
      <cdr:y>0.21126</cdr:y>
    </cdr:to>
    <cdr:sp macro="" textlink="">
      <cdr:nvSpPr>
        <cdr:cNvPr id="3" name="TextBox 1"/>
        <cdr:cNvSpPr txBox="1"/>
      </cdr:nvSpPr>
      <cdr:spPr>
        <a:xfrm xmlns:a="http://schemas.openxmlformats.org/drawingml/2006/main">
          <a:off x="0" y="283807"/>
          <a:ext cx="4549587"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Various forms of solid</a:t>
          </a:r>
          <a:r>
            <a:rPr lang="en-GB" sz="1000" baseline="0">
              <a:latin typeface="Franklin Gothic Book" pitchFamily="34" charset="0"/>
            </a:rPr>
            <a:t> waste management practiced at the camps</a:t>
          </a:r>
          <a:endParaRPr lang="en-GB" sz="1000">
            <a:latin typeface="Franklin Gothic Book" pitchFamily="34" charset="0"/>
          </a:endParaRPr>
        </a:p>
      </cdr:txBody>
    </cdr:sp>
  </cdr:relSizeAnchor>
</c:userShapes>
</file>

<file path=xl/drawings/drawing34.xml><?xml version="1.0" encoding="utf-8"?>
<c:userShapes xmlns:c="http://schemas.openxmlformats.org/drawingml/2006/chart">
  <cdr:absSizeAnchor xmlns:cdr="http://schemas.openxmlformats.org/drawingml/2006/chartDrawing">
    <cdr:from>
      <cdr:x>0</cdr:x>
      <cdr:y>0</cdr:y>
    </cdr:from>
    <cdr:ext cx="4628028" cy="228600"/>
    <cdr:sp macro="" textlink="">
      <cdr:nvSpPr>
        <cdr:cNvPr id="4" name="TextBox 3"/>
        <cdr:cNvSpPr txBox="1">
          <a:spLocks xmlns:a="http://schemas.openxmlformats.org/drawingml/2006/main"/>
        </cdr:cNvSpPr>
      </cdr:nvSpPr>
      <cdr:spPr>
        <a:xfrm xmlns:a="http://schemas.openxmlformats.org/drawingml/2006/main">
          <a:off x="0" y="0"/>
          <a:ext cx="4628028"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Water Source</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in miles to the neares water source for camp residents</a:t>
          </a:r>
          <a:endParaRPr lang="en-GB" sz="1000" baseline="0">
            <a:latin typeface="Franklin Gothic Book" pitchFamily="34" charset="0"/>
          </a:endParaRPr>
        </a:p>
      </cdr:txBody>
    </cdr:sp>
  </cdr:relSizeAnchor>
</c:userShapes>
</file>

<file path=xl/drawings/drawing35.xml><?xml version="1.0" encoding="utf-8"?>
<c:userShapes xmlns:c="http://schemas.openxmlformats.org/drawingml/2006/chart">
  <cdr:absSizeAnchor xmlns:cdr="http://schemas.openxmlformats.org/drawingml/2006/chartDrawing">
    <cdr:from>
      <cdr:x>0</cdr:x>
      <cdr:y>8.60548E-7</cdr:y>
    </cdr:from>
    <cdr:ext cx="4636994" cy="257174"/>
    <cdr:sp macro="" textlink="">
      <cdr:nvSpPr>
        <cdr:cNvPr id="3" name="TextBox 3"/>
        <cdr:cNvSpPr txBox="1">
          <a:spLocks xmlns:a="http://schemas.openxmlformats.org/drawingml/2006/main"/>
        </cdr:cNvSpPr>
      </cdr:nvSpPr>
      <cdr:spPr>
        <a:xfrm xmlns:a="http://schemas.openxmlformats.org/drawingml/2006/main">
          <a:off x="0" y="1"/>
          <a:ext cx="4636994" cy="257174"/>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Separate Bathing Facilities for Men and Women</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0.27778</cdr:y>
    </cdr:from>
    <cdr:to>
      <cdr:x>1</cdr:x>
      <cdr:y>0.5124</cdr:y>
    </cdr:to>
    <cdr:sp macro="" textlink="">
      <cdr:nvSpPr>
        <cdr:cNvPr id="4" name="TextBox 3"/>
        <cdr:cNvSpPr txBox="1"/>
      </cdr:nvSpPr>
      <cdr:spPr>
        <a:xfrm xmlns:a="http://schemas.openxmlformats.org/drawingml/2006/main">
          <a:off x="0" y="285750"/>
          <a:ext cx="4636994" cy="2413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GB" sz="1000">
            <a:latin typeface="Franklin Gothic Book"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18</xdr:col>
      <xdr:colOff>593912</xdr:colOff>
      <xdr:row>0</xdr:row>
      <xdr:rowOff>179294</xdr:rowOff>
    </xdr:from>
    <xdr:to>
      <xdr:col>22</xdr:col>
      <xdr:colOff>540043</xdr:colOff>
      <xdr:row>2</xdr:row>
      <xdr:rowOff>179294</xdr:rowOff>
    </xdr:to>
    <xdr:sp macro="" textlink="">
      <xdr:nvSpPr>
        <xdr:cNvPr id="7" name="Rounded Rectangle 6">
          <a:hlinkClick xmlns:r="http://schemas.openxmlformats.org/officeDocument/2006/relationships" r:id="rId1"/>
        </xdr:cNvPr>
        <xdr:cNvSpPr/>
      </xdr:nvSpPr>
      <xdr:spPr>
        <a:xfrm>
          <a:off x="14937441" y="179294"/>
          <a:ext cx="2366602"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190500</xdr:colOff>
      <xdr:row>2</xdr:row>
      <xdr:rowOff>11206</xdr:rowOff>
    </xdr:from>
    <xdr:to>
      <xdr:col>17</xdr:col>
      <xdr:colOff>339068</xdr:colOff>
      <xdr:row>27</xdr:row>
      <xdr:rowOff>67235</xdr:rowOff>
    </xdr:to>
    <xdr:sp macro="" textlink="">
      <xdr:nvSpPr>
        <xdr:cNvPr id="11" name="TextBox 10"/>
        <xdr:cNvSpPr txBox="1">
          <a:spLocks/>
        </xdr:cNvSpPr>
      </xdr:nvSpPr>
      <xdr:spPr>
        <a:xfrm>
          <a:off x="190500" y="392206"/>
          <a:ext cx="13886980" cy="6364941"/>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190500</xdr:colOff>
      <xdr:row>2</xdr:row>
      <xdr:rowOff>11206</xdr:rowOff>
    </xdr:from>
    <xdr:to>
      <xdr:col>17</xdr:col>
      <xdr:colOff>324970</xdr:colOff>
      <xdr:row>5</xdr:row>
      <xdr:rowOff>87026</xdr:rowOff>
    </xdr:to>
    <xdr:grpSp>
      <xdr:nvGrpSpPr>
        <xdr:cNvPr id="12" name="Group 11"/>
        <xdr:cNvGrpSpPr/>
      </xdr:nvGrpSpPr>
      <xdr:grpSpPr>
        <a:xfrm>
          <a:off x="190500" y="392206"/>
          <a:ext cx="13872882" cy="692144"/>
          <a:chOff x="1497969" y="3191134"/>
          <a:chExt cx="13626074" cy="692144"/>
        </a:xfrm>
      </xdr:grpSpPr>
      <xdr:grpSp>
        <xdr:nvGrpSpPr>
          <xdr:cNvPr id="13" name="Group 12"/>
          <xdr:cNvGrpSpPr/>
        </xdr:nvGrpSpPr>
        <xdr:grpSpPr>
          <a:xfrm>
            <a:off x="1497969" y="3194087"/>
            <a:ext cx="11557052" cy="630116"/>
            <a:chOff x="907660" y="2762250"/>
            <a:chExt cx="7738332" cy="630116"/>
          </a:xfrm>
        </xdr:grpSpPr>
        <xdr:grpSp>
          <xdr:nvGrpSpPr>
            <xdr:cNvPr id="15" name="Group 14"/>
            <xdr:cNvGrpSpPr/>
          </xdr:nvGrpSpPr>
          <xdr:grpSpPr>
            <a:xfrm>
              <a:off x="907660" y="2762250"/>
              <a:ext cx="7738332" cy="630116"/>
              <a:chOff x="1025028" y="1371599"/>
              <a:chExt cx="4642999" cy="630116"/>
            </a:xfrm>
          </xdr:grpSpPr>
          <xdr:sp macro="" textlink="">
            <xdr:nvSpPr>
              <xdr:cNvPr id="18" name="TextBox 17"/>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9"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Food Security</a:t>
                </a:r>
                <a:endParaRPr lang="en-GB" sz="2400">
                  <a:latin typeface="Franklin Gothic Medium Cond" pitchFamily="34" charset="0"/>
                </a:endParaRPr>
              </a:p>
            </xdr:txBody>
          </xdr:sp>
        </xdr:grpSp>
        <xdr:sp macro="" textlink="">
          <xdr:nvSpPr>
            <xdr:cNvPr id="16" name="TextBox 15"/>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7" name="TextBox 16"/>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2</xdr:col>
      <xdr:colOff>123265</xdr:colOff>
      <xdr:row>2</xdr:row>
      <xdr:rowOff>56030</xdr:rowOff>
    </xdr:from>
    <xdr:to>
      <xdr:col>2</xdr:col>
      <xdr:colOff>427562</xdr:colOff>
      <xdr:row>3</xdr:row>
      <xdr:rowOff>119498</xdr:rowOff>
    </xdr:to>
    <xdr:pic>
      <xdr:nvPicPr>
        <xdr:cNvPr id="20" name="Pictur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0" y="437030"/>
          <a:ext cx="304297" cy="253968"/>
        </a:xfrm>
        <a:prstGeom prst="rect">
          <a:avLst/>
        </a:prstGeom>
      </xdr:spPr>
    </xdr:pic>
    <xdr:clientData/>
  </xdr:twoCellAnchor>
  <xdr:twoCellAnchor>
    <xdr:from>
      <xdr:col>1</xdr:col>
      <xdr:colOff>44823</xdr:colOff>
      <xdr:row>5</xdr:row>
      <xdr:rowOff>145676</xdr:rowOff>
    </xdr:from>
    <xdr:to>
      <xdr:col>5</xdr:col>
      <xdr:colOff>448233</xdr:colOff>
      <xdr:row>19</xdr:row>
      <xdr:rowOff>56028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694765</xdr:colOff>
      <xdr:row>5</xdr:row>
      <xdr:rowOff>156881</xdr:rowOff>
    </xdr:from>
    <xdr:to>
      <xdr:col>10</xdr:col>
      <xdr:colOff>302558</xdr:colOff>
      <xdr:row>19</xdr:row>
      <xdr:rowOff>44823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33617</xdr:colOff>
      <xdr:row>20</xdr:row>
      <xdr:rowOff>11206</xdr:rowOff>
    </xdr:from>
    <xdr:to>
      <xdr:col>7</xdr:col>
      <xdr:colOff>313763</xdr:colOff>
      <xdr:row>25</xdr:row>
      <xdr:rowOff>87406</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c:userShapes xmlns:c="http://schemas.openxmlformats.org/drawingml/2006/chart">
  <cdr:absSizeAnchor xmlns:cdr="http://schemas.openxmlformats.org/drawingml/2006/chartDrawing">
    <cdr:from>
      <cdr:x>0</cdr:x>
      <cdr:y>0</cdr:y>
    </cdr:from>
    <cdr:ext cx="4628028" cy="228600"/>
    <cdr:sp macro="" textlink="">
      <cdr:nvSpPr>
        <cdr:cNvPr id="4" name="TextBox 3"/>
        <cdr:cNvSpPr txBox="1">
          <a:spLocks xmlns:a="http://schemas.openxmlformats.org/drawingml/2006/main"/>
        </cdr:cNvSpPr>
      </cdr:nvSpPr>
      <cdr:spPr>
        <a:xfrm xmlns:a="http://schemas.openxmlformats.org/drawingml/2006/main">
          <a:off x="0" y="0"/>
          <a:ext cx="4628028"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Regular Market</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in miles to the neares regular market for camp residents</a:t>
          </a:r>
          <a:endParaRPr lang="en-GB" sz="1000" baseline="0">
            <a:latin typeface="Franklin Gothic Book" pitchFamily="34" charset="0"/>
          </a:endParaRPr>
        </a:p>
      </cdr:txBody>
    </cdr:sp>
  </cdr:relSizeAnchor>
</c:userShapes>
</file>

<file path=xl/drawings/drawing38.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Types of Kitchen(s) Used by Camp Residents</a:t>
          </a:r>
        </a:p>
      </cdr:txBody>
    </cdr:sp>
  </cdr:absSizeAnchor>
  <cdr:relSizeAnchor xmlns:cdr="http://schemas.openxmlformats.org/drawingml/2006/chartDrawing">
    <cdr:from>
      <cdr:x>0</cdr:x>
      <cdr:y>0.08949</cdr:y>
    </cdr:from>
    <cdr:to>
      <cdr:x>1</cdr:x>
      <cdr:y>0.21126</cdr:y>
    </cdr:to>
    <cdr:sp macro="" textlink="">
      <cdr:nvSpPr>
        <cdr:cNvPr id="3" name="TextBox 1"/>
        <cdr:cNvSpPr txBox="1"/>
      </cdr:nvSpPr>
      <cdr:spPr>
        <a:xfrm xmlns:a="http://schemas.openxmlformats.org/drawingml/2006/main">
          <a:off x="0" y="283807"/>
          <a:ext cx="4549587"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GB" sz="1000">
            <a:latin typeface="Franklin Gothic Book" pitchFamily="34" charset="0"/>
          </a:endParaRPr>
        </a:p>
      </cdr:txBody>
    </cdr:sp>
  </cdr:relSizeAnchor>
</c:userShapes>
</file>

<file path=xl/drawings/drawing39.xml><?xml version="1.0" encoding="utf-8"?>
<c:userShapes xmlns:c="http://schemas.openxmlformats.org/drawingml/2006/chart">
  <cdr:absSizeAnchor xmlns:cdr="http://schemas.openxmlformats.org/drawingml/2006/chartDrawing">
    <cdr:from>
      <cdr:x>0</cdr:x>
      <cdr:y>8.60548E-7</cdr:y>
    </cdr:from>
    <cdr:ext cx="4636994" cy="257174"/>
    <cdr:sp macro="" textlink="">
      <cdr:nvSpPr>
        <cdr:cNvPr id="3" name="TextBox 3"/>
        <cdr:cNvSpPr txBox="1">
          <a:spLocks xmlns:a="http://schemas.openxmlformats.org/drawingml/2006/main"/>
        </cdr:cNvSpPr>
      </cdr:nvSpPr>
      <cdr:spPr>
        <a:xfrm xmlns:a="http://schemas.openxmlformats.org/drawingml/2006/main">
          <a:off x="0" y="1"/>
          <a:ext cx="4636994" cy="257174"/>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Proper Storage Facilities for Food in Camps</a:t>
          </a:r>
        </a:p>
        <a:p xmlns:a="http://schemas.openxmlformats.org/drawingml/2006/main">
          <a:endParaRPr lang="en-GB" sz="1400">
            <a:latin typeface="Franklin Gothic Medium Cond" pitchFamily="34" charset="0"/>
          </a:endParaRPr>
        </a:p>
      </cdr:txBody>
    </cdr:sp>
  </cdr:absSizeAnchor>
  <cdr:relSizeAnchor xmlns:cdr="http://schemas.openxmlformats.org/drawingml/2006/chartDrawing">
    <cdr:from>
      <cdr:x>0</cdr:x>
      <cdr:y>0.27778</cdr:y>
    </cdr:from>
    <cdr:to>
      <cdr:x>1</cdr:x>
      <cdr:y>0.5124</cdr:y>
    </cdr:to>
    <cdr:sp macro="" textlink="">
      <cdr:nvSpPr>
        <cdr:cNvPr id="4" name="TextBox 3"/>
        <cdr:cNvSpPr txBox="1"/>
      </cdr:nvSpPr>
      <cdr:spPr>
        <a:xfrm xmlns:a="http://schemas.openxmlformats.org/drawingml/2006/main">
          <a:off x="0" y="285750"/>
          <a:ext cx="4636994" cy="2413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GB" sz="1000">
            <a:latin typeface="Franklin Gothic Book"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0.01084</cdr:x>
      <cdr:y>0.01986</cdr:y>
    </cdr:from>
    <cdr:to>
      <cdr:x>0.97879</cdr:x>
      <cdr:y>0.11261</cdr:y>
    </cdr:to>
    <cdr:sp macro="" textlink="">
      <cdr:nvSpPr>
        <cdr:cNvPr id="6" name="TextBox 1"/>
        <cdr:cNvSpPr txBox="1">
          <a:spLocks xmlns:a="http://schemas.openxmlformats.org/drawingml/2006/main"/>
        </cdr:cNvSpPr>
      </cdr:nvSpPr>
      <cdr:spPr>
        <a:xfrm xmlns:a="http://schemas.openxmlformats.org/drawingml/2006/main">
          <a:off x="50785" y="59994"/>
          <a:ext cx="4534822" cy="280186"/>
        </a:xfrm>
        <a:prstGeom xmlns:a="http://schemas.openxmlformats.org/drawingml/2006/main" prst="rect">
          <a:avLst/>
        </a:prstGeom>
        <a:solidFill xmlns:a="http://schemas.openxmlformats.org/drawingml/2006/main">
          <a:schemeClr val="bg1">
            <a:alpha val="9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Population Living in The Camp, by Vulnerability</a:t>
          </a:r>
          <a:endParaRPr lang="en-GB" sz="1400">
            <a:latin typeface="Franklin Gothic Medium Cond" pitchFamily="34" charset="0"/>
          </a:endParaRPr>
        </a:p>
      </cdr:txBody>
    </cdr:sp>
  </cdr:relSizeAnchor>
  <cdr:relSizeAnchor xmlns:cdr="http://schemas.openxmlformats.org/drawingml/2006/chartDrawing">
    <cdr:from>
      <cdr:x>0.05382</cdr:x>
      <cdr:y>0.11212</cdr:y>
    </cdr:from>
    <cdr:to>
      <cdr:x>0.22446</cdr:x>
      <cdr:y>0.206</cdr:y>
    </cdr:to>
    <cdr:sp macro="" textlink="">
      <cdr:nvSpPr>
        <cdr:cNvPr id="7" name="TextBox 16"/>
        <cdr:cNvSpPr txBox="1"/>
      </cdr:nvSpPr>
      <cdr:spPr>
        <a:xfrm xmlns:a="http://schemas.openxmlformats.org/drawingml/2006/main">
          <a:off x="252156" y="286828"/>
          <a:ext cx="799435" cy="2401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a:solidFill>
                <a:schemeClr val="tx1"/>
              </a:solidFill>
              <a:effectLst/>
              <a:latin typeface="Franklin Gothic Medium" pitchFamily="34" charset="0"/>
              <a:ea typeface="+mn-ea"/>
              <a:cs typeface="+mn-cs"/>
            </a:rPr>
            <a:t>Age (Years)</a:t>
          </a:r>
        </a:p>
      </cdr:txBody>
    </cdr:sp>
  </cdr:relSizeAnchor>
  <cdr:relSizeAnchor xmlns:cdr="http://schemas.openxmlformats.org/drawingml/2006/chartDrawing">
    <cdr:from>
      <cdr:x>0.41667</cdr:x>
      <cdr:y>0.10925</cdr:y>
    </cdr:from>
    <cdr:to>
      <cdr:x>0.5253</cdr:x>
      <cdr:y>0.17353</cdr:y>
    </cdr:to>
    <cdr:sp macro="" textlink="">
      <cdr:nvSpPr>
        <cdr:cNvPr id="8" name="TextBox 17"/>
        <cdr:cNvSpPr txBox="1"/>
      </cdr:nvSpPr>
      <cdr:spPr>
        <a:xfrm xmlns:a="http://schemas.openxmlformats.org/drawingml/2006/main">
          <a:off x="1926939" y="399848"/>
          <a:ext cx="502371" cy="2352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a:solidFill>
                <a:schemeClr val="tx1"/>
              </a:solidFill>
              <a:effectLst/>
              <a:latin typeface="Franklin Gothic Medium" pitchFamily="34" charset="0"/>
              <a:ea typeface="+mn-ea"/>
              <a:cs typeface="+mn-cs"/>
            </a:rPr>
            <a:t>Male</a:t>
          </a:r>
        </a:p>
      </cdr:txBody>
    </cdr:sp>
  </cdr:relSizeAnchor>
  <cdr:relSizeAnchor xmlns:cdr="http://schemas.openxmlformats.org/drawingml/2006/chartDrawing">
    <cdr:from>
      <cdr:x>0.75985</cdr:x>
      <cdr:y>0.11212</cdr:y>
    </cdr:from>
    <cdr:to>
      <cdr:x>0.91424</cdr:x>
      <cdr:y>0.19332</cdr:y>
    </cdr:to>
    <cdr:sp macro="" textlink="">
      <cdr:nvSpPr>
        <cdr:cNvPr id="9" name="TextBox 18"/>
        <cdr:cNvSpPr txBox="1"/>
      </cdr:nvSpPr>
      <cdr:spPr>
        <a:xfrm xmlns:a="http://schemas.openxmlformats.org/drawingml/2006/main">
          <a:off x="3559855" y="286829"/>
          <a:ext cx="723346" cy="20770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a:solidFill>
                <a:schemeClr val="tx1"/>
              </a:solidFill>
              <a:effectLst/>
              <a:latin typeface="Franklin Gothic Medium" pitchFamily="34" charset="0"/>
              <a:ea typeface="+mn-ea"/>
              <a:cs typeface="+mn-cs"/>
            </a:rPr>
            <a:t>Female</a:t>
          </a:r>
        </a:p>
      </cdr:txBody>
    </cdr:sp>
  </cdr:relSizeAnchor>
</c:userShapes>
</file>

<file path=xl/drawings/drawing40.xml><?xml version="1.0" encoding="utf-8"?>
<xdr:wsDr xmlns:xdr="http://schemas.openxmlformats.org/drawingml/2006/spreadsheetDrawing" xmlns:a="http://schemas.openxmlformats.org/drawingml/2006/main">
  <xdr:twoCellAnchor>
    <xdr:from>
      <xdr:col>20</xdr:col>
      <xdr:colOff>448236</xdr:colOff>
      <xdr:row>0</xdr:row>
      <xdr:rowOff>56029</xdr:rowOff>
    </xdr:from>
    <xdr:to>
      <xdr:col>23</xdr:col>
      <xdr:colOff>287351</xdr:colOff>
      <xdr:row>2</xdr:row>
      <xdr:rowOff>56029</xdr:rowOff>
    </xdr:to>
    <xdr:sp macro="" textlink="">
      <xdr:nvSpPr>
        <xdr:cNvPr id="5" name="Rounded Rectangle 4">
          <a:hlinkClick xmlns:r="http://schemas.openxmlformats.org/officeDocument/2006/relationships" r:id="rId1"/>
        </xdr:cNvPr>
        <xdr:cNvSpPr/>
      </xdr:nvSpPr>
      <xdr:spPr>
        <a:xfrm>
          <a:off x="14646089" y="56029"/>
          <a:ext cx="1654468"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100853</xdr:colOff>
      <xdr:row>1</xdr:row>
      <xdr:rowOff>168088</xdr:rowOff>
    </xdr:from>
    <xdr:to>
      <xdr:col>19</xdr:col>
      <xdr:colOff>395098</xdr:colOff>
      <xdr:row>37</xdr:row>
      <xdr:rowOff>112058</xdr:rowOff>
    </xdr:to>
    <xdr:sp macro="" textlink="">
      <xdr:nvSpPr>
        <xdr:cNvPr id="7" name="TextBox 6"/>
        <xdr:cNvSpPr txBox="1">
          <a:spLocks/>
        </xdr:cNvSpPr>
      </xdr:nvSpPr>
      <xdr:spPr>
        <a:xfrm>
          <a:off x="100853" y="358588"/>
          <a:ext cx="13886980" cy="6936441"/>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112059</xdr:colOff>
      <xdr:row>1</xdr:row>
      <xdr:rowOff>145676</xdr:rowOff>
    </xdr:from>
    <xdr:to>
      <xdr:col>19</xdr:col>
      <xdr:colOff>392206</xdr:colOff>
      <xdr:row>5</xdr:row>
      <xdr:rowOff>30996</xdr:rowOff>
    </xdr:to>
    <xdr:grpSp>
      <xdr:nvGrpSpPr>
        <xdr:cNvPr id="8" name="Group 7"/>
        <xdr:cNvGrpSpPr/>
      </xdr:nvGrpSpPr>
      <xdr:grpSpPr>
        <a:xfrm>
          <a:off x="112059" y="336176"/>
          <a:ext cx="13872882" cy="692144"/>
          <a:chOff x="1497969" y="3191134"/>
          <a:chExt cx="13626074" cy="692144"/>
        </a:xfrm>
      </xdr:grpSpPr>
      <xdr:grpSp>
        <xdr:nvGrpSpPr>
          <xdr:cNvPr id="9" name="Group 8"/>
          <xdr:cNvGrpSpPr/>
        </xdr:nvGrpSpPr>
        <xdr:grpSpPr>
          <a:xfrm>
            <a:off x="1497969" y="3194087"/>
            <a:ext cx="11557052" cy="630116"/>
            <a:chOff x="907660" y="2762250"/>
            <a:chExt cx="7738332" cy="630116"/>
          </a:xfrm>
        </xdr:grpSpPr>
        <xdr:grpSp>
          <xdr:nvGrpSpPr>
            <xdr:cNvPr id="11" name="Group 10"/>
            <xdr:cNvGrpSpPr/>
          </xdr:nvGrpSpPr>
          <xdr:grpSpPr>
            <a:xfrm>
              <a:off x="907660" y="2762250"/>
              <a:ext cx="7738332" cy="630116"/>
              <a:chOff x="1025028" y="1371599"/>
              <a:chExt cx="4642999" cy="630116"/>
            </a:xfrm>
          </xdr:grpSpPr>
          <xdr:sp macro="" textlink="">
            <xdr:nvSpPr>
              <xdr:cNvPr id="14" name="TextBox 13"/>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5"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Livelihood </a:t>
                </a:r>
                <a:endParaRPr lang="en-GB" sz="2400">
                  <a:latin typeface="Franklin Gothic Medium Cond" pitchFamily="34" charset="0"/>
                </a:endParaRPr>
              </a:p>
            </xdr:txBody>
          </xdr:sp>
        </xdr:grpSp>
        <xdr:sp macro="" textlink="">
          <xdr:nvSpPr>
            <xdr:cNvPr id="12" name="TextBox 11"/>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3" name="TextBox 12"/>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2</xdr:col>
      <xdr:colOff>1</xdr:colOff>
      <xdr:row>2</xdr:row>
      <xdr:rowOff>11205</xdr:rowOff>
    </xdr:from>
    <xdr:to>
      <xdr:col>2</xdr:col>
      <xdr:colOff>309191</xdr:colOff>
      <xdr:row>3</xdr:row>
      <xdr:rowOff>74673</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0736" y="392205"/>
          <a:ext cx="309190" cy="253968"/>
        </a:xfrm>
        <a:prstGeom prst="rect">
          <a:avLst/>
        </a:prstGeom>
      </xdr:spPr>
    </xdr:pic>
    <xdr:clientData/>
  </xdr:twoCellAnchor>
  <xdr:twoCellAnchor>
    <xdr:from>
      <xdr:col>0</xdr:col>
      <xdr:colOff>324971</xdr:colOff>
      <xdr:row>6</xdr:row>
      <xdr:rowOff>156881</xdr:rowOff>
    </xdr:from>
    <xdr:to>
      <xdr:col>7</xdr:col>
      <xdr:colOff>369794</xdr:colOff>
      <xdr:row>21</xdr:row>
      <xdr:rowOff>11206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89648</xdr:colOff>
      <xdr:row>6</xdr:row>
      <xdr:rowOff>168088</xdr:rowOff>
    </xdr:from>
    <xdr:to>
      <xdr:col>17</xdr:col>
      <xdr:colOff>280147</xdr:colOff>
      <xdr:row>21</xdr:row>
      <xdr:rowOff>22413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302559</xdr:colOff>
      <xdr:row>21</xdr:row>
      <xdr:rowOff>179294</xdr:rowOff>
    </xdr:from>
    <xdr:to>
      <xdr:col>7</xdr:col>
      <xdr:colOff>347382</xdr:colOff>
      <xdr:row>36</xdr:row>
      <xdr:rowOff>33618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78442</xdr:colOff>
      <xdr:row>21</xdr:row>
      <xdr:rowOff>168088</xdr:rowOff>
    </xdr:from>
    <xdr:to>
      <xdr:col>17</xdr:col>
      <xdr:colOff>268941</xdr:colOff>
      <xdr:row>36</xdr:row>
      <xdr:rowOff>22412</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Current Main Livelihood Activities for Men</a:t>
          </a:r>
        </a:p>
      </cdr:txBody>
    </cdr:sp>
  </cdr:absSizeAnchor>
</c:userShapes>
</file>

<file path=xl/drawings/drawing42.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Before Displacement  Main Livelihood Activities for Men</a:t>
          </a:r>
        </a:p>
      </cdr:txBody>
    </cdr:sp>
  </cdr:absSizeAnchor>
</c:userShapes>
</file>

<file path=xl/drawings/drawing43.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Current Main Livelihood Activities for Women</a:t>
          </a:r>
        </a:p>
      </cdr:txBody>
    </cdr:sp>
  </cdr:absSizeAnchor>
</c:userShapes>
</file>

<file path=xl/drawings/drawing44.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Before Displacement  Main Livelihood Activities for Women</a:t>
          </a:r>
        </a:p>
      </cdr:txBody>
    </cdr:sp>
  </cdr:absSizeAnchor>
</c:userShapes>
</file>

<file path=xl/drawings/drawing45.xml><?xml version="1.0" encoding="utf-8"?>
<xdr:wsDr xmlns:xdr="http://schemas.openxmlformats.org/drawingml/2006/spreadsheetDrawing" xmlns:a="http://schemas.openxmlformats.org/drawingml/2006/main">
  <xdr:twoCellAnchor>
    <xdr:from>
      <xdr:col>16</xdr:col>
      <xdr:colOff>1</xdr:colOff>
      <xdr:row>0</xdr:row>
      <xdr:rowOff>56030</xdr:rowOff>
    </xdr:from>
    <xdr:to>
      <xdr:col>19</xdr:col>
      <xdr:colOff>280147</xdr:colOff>
      <xdr:row>2</xdr:row>
      <xdr:rowOff>56030</xdr:rowOff>
    </xdr:to>
    <xdr:sp macro="" textlink="">
      <xdr:nvSpPr>
        <xdr:cNvPr id="4" name="Rounded Rectangle 3">
          <a:hlinkClick xmlns:r="http://schemas.openxmlformats.org/officeDocument/2006/relationships" r:id="rId1"/>
        </xdr:cNvPr>
        <xdr:cNvSpPr/>
      </xdr:nvSpPr>
      <xdr:spPr>
        <a:xfrm>
          <a:off x="16831236" y="56030"/>
          <a:ext cx="2095499"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78441</xdr:colOff>
      <xdr:row>1</xdr:row>
      <xdr:rowOff>179295</xdr:rowOff>
    </xdr:from>
    <xdr:to>
      <xdr:col>14</xdr:col>
      <xdr:colOff>159774</xdr:colOff>
      <xdr:row>22</xdr:row>
      <xdr:rowOff>997325</xdr:rowOff>
    </xdr:to>
    <xdr:sp macro="" textlink="">
      <xdr:nvSpPr>
        <xdr:cNvPr id="6" name="TextBox 5"/>
        <xdr:cNvSpPr txBox="1">
          <a:spLocks/>
        </xdr:cNvSpPr>
      </xdr:nvSpPr>
      <xdr:spPr>
        <a:xfrm>
          <a:off x="78441" y="369795"/>
          <a:ext cx="13886980" cy="7485530"/>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78441</xdr:colOff>
      <xdr:row>1</xdr:row>
      <xdr:rowOff>179294</xdr:rowOff>
    </xdr:from>
    <xdr:to>
      <xdr:col>14</xdr:col>
      <xdr:colOff>145676</xdr:colOff>
      <xdr:row>5</xdr:row>
      <xdr:rowOff>109438</xdr:rowOff>
    </xdr:to>
    <xdr:grpSp>
      <xdr:nvGrpSpPr>
        <xdr:cNvPr id="7" name="Group 6"/>
        <xdr:cNvGrpSpPr/>
      </xdr:nvGrpSpPr>
      <xdr:grpSpPr>
        <a:xfrm>
          <a:off x="78441" y="369794"/>
          <a:ext cx="13872882" cy="692144"/>
          <a:chOff x="1497969" y="3191134"/>
          <a:chExt cx="13626074" cy="692144"/>
        </a:xfrm>
      </xdr:grpSpPr>
      <xdr:grpSp>
        <xdr:nvGrpSpPr>
          <xdr:cNvPr id="8" name="Group 7"/>
          <xdr:cNvGrpSpPr/>
        </xdr:nvGrpSpPr>
        <xdr:grpSpPr>
          <a:xfrm>
            <a:off x="1497969" y="3194087"/>
            <a:ext cx="11557052" cy="630116"/>
            <a:chOff x="907660" y="2762250"/>
            <a:chExt cx="7738332" cy="630116"/>
          </a:xfrm>
        </xdr:grpSpPr>
        <xdr:grpSp>
          <xdr:nvGrpSpPr>
            <xdr:cNvPr id="10" name="Group 9"/>
            <xdr:cNvGrpSpPr/>
          </xdr:nvGrpSpPr>
          <xdr:grpSpPr>
            <a:xfrm>
              <a:off x="907660" y="2762250"/>
              <a:ext cx="7738332" cy="630116"/>
              <a:chOff x="1025028" y="1371599"/>
              <a:chExt cx="4642999" cy="630116"/>
            </a:xfrm>
          </xdr:grpSpPr>
          <xdr:sp macro="" textlink="">
            <xdr:nvSpPr>
              <xdr:cNvPr id="13" name="TextBox 12"/>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4"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Education </a:t>
                </a:r>
                <a:endParaRPr lang="en-GB" sz="2400">
                  <a:latin typeface="Franklin Gothic Medium Cond" pitchFamily="34" charset="0"/>
                </a:endParaRPr>
              </a:p>
            </xdr:txBody>
          </xdr:sp>
        </xdr:grpSp>
        <xdr:sp macro="" textlink="">
          <xdr:nvSpPr>
            <xdr:cNvPr id="11" name="TextBox 10"/>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2" name="TextBox 11"/>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1</xdr:col>
      <xdr:colOff>806823</xdr:colOff>
      <xdr:row>2</xdr:row>
      <xdr:rowOff>22412</xdr:rowOff>
    </xdr:from>
    <xdr:to>
      <xdr:col>1</xdr:col>
      <xdr:colOff>1110983</xdr:colOff>
      <xdr:row>3</xdr:row>
      <xdr:rowOff>102635</xdr:rowOff>
    </xdr:to>
    <xdr:pic>
      <xdr:nvPicPr>
        <xdr:cNvPr id="15" name="Picture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11941" y="403412"/>
          <a:ext cx="304160" cy="270723"/>
        </a:xfrm>
        <a:prstGeom prst="rect">
          <a:avLst/>
        </a:prstGeom>
      </xdr:spPr>
    </xdr:pic>
    <xdr:clientData/>
  </xdr:twoCellAnchor>
  <xdr:twoCellAnchor>
    <xdr:from>
      <xdr:col>0</xdr:col>
      <xdr:colOff>257735</xdr:colOff>
      <xdr:row>5</xdr:row>
      <xdr:rowOff>313764</xdr:rowOff>
    </xdr:from>
    <xdr:to>
      <xdr:col>4</xdr:col>
      <xdr:colOff>537880</xdr:colOff>
      <xdr:row>13</xdr:row>
      <xdr:rowOff>627530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649941</xdr:colOff>
      <xdr:row>5</xdr:row>
      <xdr:rowOff>313764</xdr:rowOff>
    </xdr:from>
    <xdr:to>
      <xdr:col>9</xdr:col>
      <xdr:colOff>67233</xdr:colOff>
      <xdr:row>13</xdr:row>
      <xdr:rowOff>627530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179294</xdr:colOff>
      <xdr:row>5</xdr:row>
      <xdr:rowOff>313764</xdr:rowOff>
    </xdr:from>
    <xdr:to>
      <xdr:col>14</xdr:col>
      <xdr:colOff>56027</xdr:colOff>
      <xdr:row>13</xdr:row>
      <xdr:rowOff>627530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246529</xdr:colOff>
      <xdr:row>13</xdr:row>
      <xdr:rowOff>750793</xdr:rowOff>
    </xdr:from>
    <xdr:to>
      <xdr:col>4</xdr:col>
      <xdr:colOff>526674</xdr:colOff>
      <xdr:row>22</xdr:row>
      <xdr:rowOff>750794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661146</xdr:colOff>
      <xdr:row>13</xdr:row>
      <xdr:rowOff>750793</xdr:rowOff>
    </xdr:from>
    <xdr:to>
      <xdr:col>9</xdr:col>
      <xdr:colOff>78440</xdr:colOff>
      <xdr:row>22</xdr:row>
      <xdr:rowOff>762000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168089</xdr:colOff>
      <xdr:row>13</xdr:row>
      <xdr:rowOff>750793</xdr:rowOff>
    </xdr:from>
    <xdr:to>
      <xdr:col>14</xdr:col>
      <xdr:colOff>78441</xdr:colOff>
      <xdr:row>22</xdr:row>
      <xdr:rowOff>762000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Pre-school/Nursery</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to in Miles to nearest Pre-school/Nursery</a:t>
          </a:r>
          <a:endParaRPr lang="en-GB" sz="1000" baseline="0">
            <a:latin typeface="Franklin Gothic Book" pitchFamily="34" charset="0"/>
          </a:endParaRPr>
        </a:p>
      </cdr:txBody>
    </cdr:sp>
  </cdr:relSizeAnchor>
</c:userShapes>
</file>

<file path=xl/drawings/drawing47.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Primary School</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to in Miles to nearest Primary</a:t>
          </a:r>
          <a:r>
            <a:rPr lang="en-GB" sz="1100" baseline="0">
              <a:solidFill>
                <a:schemeClr val="dk1"/>
              </a:solidFill>
              <a:effectLst/>
              <a:latin typeface="+mn-lt"/>
              <a:ea typeface="+mn-ea"/>
              <a:cs typeface="+mn-cs"/>
            </a:rPr>
            <a:t> School</a:t>
          </a:r>
          <a:endParaRPr lang="en-US" sz="1000">
            <a:effectLst/>
          </a:endParaRPr>
        </a:p>
      </cdr:txBody>
    </cdr:sp>
  </cdr:relSizeAnchor>
</c:userShapes>
</file>

<file path=xl/drawings/drawing48.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Middle School</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to in Miles to nearest </a:t>
          </a:r>
          <a:r>
            <a:rPr lang="en-GB" sz="1100" baseline="0">
              <a:solidFill>
                <a:schemeClr val="dk1"/>
              </a:solidFill>
              <a:effectLst/>
              <a:latin typeface="+mn-lt"/>
              <a:ea typeface="+mn-ea"/>
              <a:cs typeface="+mn-cs"/>
            </a:rPr>
            <a:t>Middle School</a:t>
          </a:r>
          <a:endParaRPr lang="en-US" sz="1000">
            <a:effectLst/>
          </a:endParaRPr>
        </a:p>
      </cdr:txBody>
    </cdr:sp>
  </cdr:relSizeAnchor>
</c:userShapes>
</file>

<file path=xl/drawings/drawing49.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Nearest High School</a:t>
          </a:r>
          <a:endParaRPr lang="en-GB" sz="1400">
            <a:latin typeface="Franklin Gothic Medium Cond" pitchFamily="34" charset="0"/>
          </a:endParaRPr>
        </a:p>
      </cdr:txBody>
    </cdr:sp>
  </cdr:absSizeAnchor>
  <cdr:relSizeAnchor xmlns:cdr="http://schemas.openxmlformats.org/drawingml/2006/chartDrawing">
    <cdr:from>
      <cdr:x>0</cdr:x>
      <cdr:y>0.08596</cdr:y>
    </cdr:from>
    <cdr:to>
      <cdr:x>1</cdr:x>
      <cdr:y>0.20773</cdr:y>
    </cdr:to>
    <cdr:sp macro="" textlink="">
      <cdr:nvSpPr>
        <cdr:cNvPr id="5" name="TextBox 1"/>
        <cdr:cNvSpPr txBox="1"/>
      </cdr:nvSpPr>
      <cdr:spPr>
        <a:xfrm xmlns:a="http://schemas.openxmlformats.org/drawingml/2006/main">
          <a:off x="0" y="272617"/>
          <a:ext cx="3238501" cy="3861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Distance to in Miles to nearest </a:t>
          </a:r>
          <a:r>
            <a:rPr lang="en-GB" sz="1100" baseline="0">
              <a:solidFill>
                <a:schemeClr val="dk1"/>
              </a:solidFill>
              <a:effectLst/>
              <a:latin typeface="+mn-lt"/>
              <a:ea typeface="+mn-ea"/>
              <a:cs typeface="+mn-cs"/>
            </a:rPr>
            <a:t>High School</a:t>
          </a:r>
          <a:endParaRPr lang="en-US" sz="10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504265</xdr:colOff>
      <xdr:row>4</xdr:row>
      <xdr:rowOff>78440</xdr:rowOff>
    </xdr:from>
    <xdr:to>
      <xdr:col>23</xdr:col>
      <xdr:colOff>273078</xdr:colOff>
      <xdr:row>69</xdr:row>
      <xdr:rowOff>31750</xdr:rowOff>
    </xdr:to>
    <xdr:sp macro="" textlink="">
      <xdr:nvSpPr>
        <xdr:cNvPr id="29" name="TextBox 28"/>
        <xdr:cNvSpPr txBox="1">
          <a:spLocks/>
        </xdr:cNvSpPr>
      </xdr:nvSpPr>
      <xdr:spPr>
        <a:xfrm>
          <a:off x="504265" y="840440"/>
          <a:ext cx="13886980" cy="12335810"/>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23</xdr:col>
      <xdr:colOff>414619</xdr:colOff>
      <xdr:row>0</xdr:row>
      <xdr:rowOff>168088</xdr:rowOff>
    </xdr:from>
    <xdr:to>
      <xdr:col>27</xdr:col>
      <xdr:colOff>168090</xdr:colOff>
      <xdr:row>3</xdr:row>
      <xdr:rowOff>0</xdr:rowOff>
    </xdr:to>
    <xdr:sp macro="" textlink="">
      <xdr:nvSpPr>
        <xdr:cNvPr id="11" name="Rounded Rectangle 10">
          <a:hlinkClick xmlns:r="http://schemas.openxmlformats.org/officeDocument/2006/relationships" r:id="rId1"/>
        </xdr:cNvPr>
        <xdr:cNvSpPr/>
      </xdr:nvSpPr>
      <xdr:spPr>
        <a:xfrm>
          <a:off x="14332325" y="168088"/>
          <a:ext cx="2173941" cy="403412"/>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1</xdr:col>
      <xdr:colOff>33619</xdr:colOff>
      <xdr:row>12</xdr:row>
      <xdr:rowOff>33618</xdr:rowOff>
    </xdr:from>
    <xdr:to>
      <xdr:col>7</xdr:col>
      <xdr:colOff>22411</xdr:colOff>
      <xdr:row>33</xdr:row>
      <xdr:rowOff>56478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112062</xdr:colOff>
      <xdr:row>12</xdr:row>
      <xdr:rowOff>33618</xdr:rowOff>
    </xdr:from>
    <xdr:to>
      <xdr:col>13</xdr:col>
      <xdr:colOff>134473</xdr:colOff>
      <xdr:row>33</xdr:row>
      <xdr:rowOff>56478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526677</xdr:colOff>
      <xdr:row>0</xdr:row>
      <xdr:rowOff>145676</xdr:rowOff>
    </xdr:from>
    <xdr:to>
      <xdr:col>23</xdr:col>
      <xdr:colOff>268940</xdr:colOff>
      <xdr:row>4</xdr:row>
      <xdr:rowOff>75820</xdr:rowOff>
    </xdr:to>
    <xdr:grpSp>
      <xdr:nvGrpSpPr>
        <xdr:cNvPr id="31" name="Group 30"/>
        <xdr:cNvGrpSpPr/>
      </xdr:nvGrpSpPr>
      <xdr:grpSpPr>
        <a:xfrm>
          <a:off x="526677" y="145676"/>
          <a:ext cx="13860430" cy="692144"/>
          <a:chOff x="1653408" y="7126925"/>
          <a:chExt cx="13425079" cy="692144"/>
        </a:xfrm>
      </xdr:grpSpPr>
      <xdr:grpSp>
        <xdr:nvGrpSpPr>
          <xdr:cNvPr id="32" name="Group 31"/>
          <xdr:cNvGrpSpPr/>
        </xdr:nvGrpSpPr>
        <xdr:grpSpPr>
          <a:xfrm>
            <a:off x="1653408" y="7131900"/>
            <a:ext cx="11389416" cy="630116"/>
            <a:chOff x="907660" y="2762250"/>
            <a:chExt cx="7698530" cy="630116"/>
          </a:xfrm>
        </xdr:grpSpPr>
        <xdr:grpSp>
          <xdr:nvGrpSpPr>
            <xdr:cNvPr id="34" name="Group 33"/>
            <xdr:cNvGrpSpPr/>
          </xdr:nvGrpSpPr>
          <xdr:grpSpPr>
            <a:xfrm>
              <a:off x="907660" y="2762250"/>
              <a:ext cx="7698530" cy="630116"/>
              <a:chOff x="1025028" y="1371599"/>
              <a:chExt cx="4619118" cy="630116"/>
            </a:xfrm>
          </xdr:grpSpPr>
          <xdr:sp macro="" textlink="">
            <xdr:nvSpPr>
              <xdr:cNvPr id="37" name="TextBox 36"/>
              <xdr:cNvSpPr txBox="1"/>
            </xdr:nvSpPr>
            <xdr:spPr>
              <a:xfrm>
                <a:off x="1025033" y="1723292"/>
                <a:ext cx="4615076"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38" name="TextBox 1"/>
              <xdr:cNvSpPr txBox="1">
                <a:spLocks/>
              </xdr:cNvSpPr>
            </xdr:nvSpPr>
            <xdr:spPr>
              <a:xfrm>
                <a:off x="1025028" y="1371599"/>
                <a:ext cx="4619118" cy="344365"/>
              </a:xfrm>
              <a:prstGeom prst="rect">
                <a:avLst/>
              </a:prstGeom>
              <a:solidFill>
                <a:srgbClr val="4083C9"/>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solidFill>
                      <a:schemeClr val="bg1"/>
                    </a:solidFill>
                    <a:latin typeface="Franklin Gothic Medium Cond" pitchFamily="34" charset="0"/>
                  </a:rPr>
                  <a:t>Kachin and Shan (North) Camp Profile</a:t>
                </a:r>
                <a:endParaRPr lang="en-GB" sz="2400">
                  <a:solidFill>
                    <a:schemeClr val="bg1"/>
                  </a:solidFill>
                  <a:latin typeface="Franklin Gothic Medium Cond" pitchFamily="34" charset="0"/>
                </a:endParaRPr>
              </a:p>
            </xdr:txBody>
          </xdr:sp>
        </xdr:grpSp>
        <xdr:sp macro="" textlink="">
          <xdr:nvSpPr>
            <xdr:cNvPr id="35" name="TextBox 34"/>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solidFill>
                    <a:schemeClr val="bg1"/>
                  </a:solidFill>
                  <a:latin typeface="Franklin Gothic Medium Cond" pitchFamily="34" charset="0"/>
                </a:rPr>
                <a:t>1 November 2013</a:t>
              </a:r>
              <a:endParaRPr lang="en-GB" sz="1200">
                <a:solidFill>
                  <a:schemeClr val="bg1"/>
                </a:solidFill>
                <a:latin typeface="Franklin Gothic Medium Cond" pitchFamily="34" charset="0"/>
              </a:endParaRPr>
            </a:p>
          </xdr:txBody>
        </xdr:sp>
        <xdr:sp macro="" textlink="">
          <xdr:nvSpPr>
            <xdr:cNvPr id="36" name="TextBox 35"/>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33" name="Picture 3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91788" y="7126925"/>
            <a:ext cx="2086699" cy="692144"/>
          </a:xfrm>
          <a:prstGeom prst="rect">
            <a:avLst/>
          </a:prstGeom>
        </xdr:spPr>
      </xdr:pic>
    </xdr:grpSp>
    <xdr:clientData/>
  </xdr:twoCellAnchor>
  <xdr:twoCellAnchor>
    <xdr:from>
      <xdr:col>0</xdr:col>
      <xdr:colOff>560295</xdr:colOff>
      <xdr:row>5</xdr:row>
      <xdr:rowOff>56030</xdr:rowOff>
    </xdr:from>
    <xdr:to>
      <xdr:col>11</xdr:col>
      <xdr:colOff>336177</xdr:colOff>
      <xdr:row>11</xdr:row>
      <xdr:rowOff>56029</xdr:rowOff>
    </xdr:to>
    <xdr:grpSp>
      <xdr:nvGrpSpPr>
        <xdr:cNvPr id="63" name="Group 62"/>
        <xdr:cNvGrpSpPr/>
      </xdr:nvGrpSpPr>
      <xdr:grpSpPr>
        <a:xfrm>
          <a:off x="560295" y="1008530"/>
          <a:ext cx="6528049" cy="1142999"/>
          <a:chOff x="1037708" y="1401878"/>
          <a:chExt cx="4909642" cy="1395706"/>
        </a:xfrm>
      </xdr:grpSpPr>
      <xdr:sp macro="" textlink="">
        <xdr:nvSpPr>
          <xdr:cNvPr id="64" name="TextBox 63"/>
          <xdr:cNvSpPr txBox="1"/>
        </xdr:nvSpPr>
        <xdr:spPr>
          <a:xfrm>
            <a:off x="1037708" y="1736005"/>
            <a:ext cx="4906469" cy="106157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Franklin Gothic Book" pitchFamily="34" charset="0"/>
                <a:ea typeface="+mn-ea"/>
                <a:cs typeface="+mn-cs"/>
              </a:rPr>
              <a:t>This</a:t>
            </a:r>
            <a:r>
              <a:rPr lang="en-US" sz="1200" b="0" i="0" baseline="0">
                <a:solidFill>
                  <a:schemeClr val="dk1"/>
                </a:solidFill>
                <a:effectLst/>
                <a:latin typeface="Franklin Gothic Book" pitchFamily="34" charset="0"/>
                <a:ea typeface="+mn-ea"/>
                <a:cs typeface="+mn-cs"/>
              </a:rPr>
              <a:t> is a brief description of the camp management tool and the  data collection exercise.. It describes the process  of the  field  data collection exercise, the data entry and management strategy...etc., etc.</a:t>
            </a:r>
            <a:endParaRPr lang="en-US" sz="1200" b="0" i="0">
              <a:solidFill>
                <a:schemeClr val="dk1"/>
              </a:solidFill>
              <a:effectLst/>
              <a:latin typeface="Franklin Gothic Book" pitchFamily="34" charset="0"/>
              <a:ea typeface="+mn-ea"/>
              <a:cs typeface="+mn-cs"/>
            </a:endParaRPr>
          </a:p>
        </xdr:txBody>
      </xdr:sp>
      <xdr:sp macro="" textlink="">
        <xdr:nvSpPr>
          <xdr:cNvPr id="65" name="TextBox 1"/>
          <xdr:cNvSpPr txBox="1">
            <a:spLocks/>
          </xdr:cNvSpPr>
        </xdr:nvSpPr>
        <xdr:spPr>
          <a:xfrm>
            <a:off x="1040008" y="1401878"/>
            <a:ext cx="4907342" cy="330432"/>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Camp Management Tool Data Collection Exercise</a:t>
            </a:r>
            <a:endParaRPr lang="en-GB" sz="1400">
              <a:latin typeface="Franklin Gothic Medium Cond" pitchFamily="34" charset="0"/>
            </a:endParaRPr>
          </a:p>
        </xdr:txBody>
      </xdr:sp>
    </xdr:grpSp>
    <xdr:clientData/>
  </xdr:twoCellAnchor>
  <xdr:twoCellAnchor editAs="oneCell">
    <xdr:from>
      <xdr:col>11</xdr:col>
      <xdr:colOff>403412</xdr:colOff>
      <xdr:row>5</xdr:row>
      <xdr:rowOff>43260</xdr:rowOff>
    </xdr:from>
    <xdr:to>
      <xdr:col>14</xdr:col>
      <xdr:colOff>593912</xdr:colOff>
      <xdr:row>11</xdr:row>
      <xdr:rowOff>56029</xdr:rowOff>
    </xdr:to>
    <xdr:pic>
      <xdr:nvPicPr>
        <xdr:cNvPr id="66" name="Picture 6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59706" y="995760"/>
          <a:ext cx="2005853" cy="1155769"/>
        </a:xfrm>
        <a:prstGeom prst="rect">
          <a:avLst/>
        </a:prstGeom>
      </xdr:spPr>
    </xdr:pic>
    <xdr:clientData/>
  </xdr:twoCellAnchor>
  <xdr:twoCellAnchor>
    <xdr:from>
      <xdr:col>15</xdr:col>
      <xdr:colOff>90391</xdr:colOff>
      <xdr:row>5</xdr:row>
      <xdr:rowOff>0</xdr:rowOff>
    </xdr:from>
    <xdr:to>
      <xdr:col>23</xdr:col>
      <xdr:colOff>44796</xdr:colOff>
      <xdr:row>7</xdr:row>
      <xdr:rowOff>60969</xdr:rowOff>
    </xdr:to>
    <xdr:grpSp>
      <xdr:nvGrpSpPr>
        <xdr:cNvPr id="68" name="Group 67"/>
        <xdr:cNvGrpSpPr/>
      </xdr:nvGrpSpPr>
      <xdr:grpSpPr>
        <a:xfrm>
          <a:off x="9297891" y="952500"/>
          <a:ext cx="4865072" cy="441969"/>
          <a:chOff x="3966741" y="11255400"/>
          <a:chExt cx="1975995" cy="232160"/>
        </a:xfrm>
        <a:effectLst>
          <a:outerShdw blurRad="63500" sx="102000" sy="102000" algn="ctr" rotWithShape="0">
            <a:prstClr val="black">
              <a:alpha val="40000"/>
            </a:prstClr>
          </a:outerShdw>
        </a:effectLst>
      </xdr:grpSpPr>
      <xdr:sp macro="" textlink="'Analysis Tables'!$E$32">
        <xdr:nvSpPr>
          <xdr:cNvPr id="69" name="Rectangle 68"/>
          <xdr:cNvSpPr/>
        </xdr:nvSpPr>
        <xdr:spPr>
          <a:xfrm>
            <a:off x="5331915" y="11296661"/>
            <a:ext cx="610821" cy="190899"/>
          </a:xfrm>
          <a:prstGeom prst="rect">
            <a:avLst/>
          </a:prstGeom>
          <a:solidFill>
            <a:schemeClr val="accent2">
              <a:lumMod val="50000"/>
              <a:alpha val="9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5E39E51-E8CC-4F65-B298-4B5DCE5BD507}" type="TxLink">
              <a:rPr lang="en-GB" sz="2400">
                <a:latin typeface="Franklin Gothic Demi Cond" pitchFamily="34" charset="0"/>
              </a:rPr>
              <a:pPr algn="ctr"/>
              <a:t> 68,052 </a:t>
            </a:fld>
            <a:endParaRPr lang="en-GB" sz="2400">
              <a:latin typeface="Franklin Gothic Demi Cond" pitchFamily="34" charset="0"/>
            </a:endParaRPr>
          </a:p>
        </xdr:txBody>
      </xdr:sp>
      <xdr:sp macro="" textlink="">
        <xdr:nvSpPr>
          <xdr:cNvPr id="70" name="Rectangle 69"/>
          <xdr:cNvSpPr/>
        </xdr:nvSpPr>
        <xdr:spPr>
          <a:xfrm>
            <a:off x="3988722" y="11300459"/>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71" name="TextBox 70"/>
          <xdr:cNvSpPr txBox="1"/>
        </xdr:nvSpPr>
        <xdr:spPr>
          <a:xfrm>
            <a:off x="3966741" y="11255400"/>
            <a:ext cx="1294491"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600" b="0">
                <a:solidFill>
                  <a:schemeClr val="dk1"/>
                </a:solidFill>
                <a:effectLst/>
                <a:latin typeface="Franklin Gothic Medium Cond" pitchFamily="34" charset="0"/>
                <a:ea typeface="+mn-ea"/>
                <a:cs typeface="+mn-cs"/>
              </a:rPr>
              <a:t>Total Number</a:t>
            </a:r>
            <a:r>
              <a:rPr lang="en-GB" sz="1600" b="0" baseline="0">
                <a:solidFill>
                  <a:schemeClr val="dk1"/>
                </a:solidFill>
                <a:effectLst/>
                <a:latin typeface="Franklin Gothic Medium Cond" pitchFamily="34" charset="0"/>
                <a:ea typeface="+mn-ea"/>
                <a:cs typeface="+mn-cs"/>
              </a:rPr>
              <a:t> of IDP/</a:t>
            </a:r>
            <a:r>
              <a:rPr lang="en-GB" sz="1600" b="0">
                <a:solidFill>
                  <a:schemeClr val="dk1"/>
                </a:solidFill>
                <a:effectLst/>
                <a:latin typeface="Franklin Gothic Medium Cond" pitchFamily="34" charset="0"/>
                <a:ea typeface="+mn-ea"/>
                <a:cs typeface="+mn-cs"/>
              </a:rPr>
              <a:t>Refugees</a:t>
            </a:r>
            <a:r>
              <a:rPr lang="en-GB" sz="1600" b="0" baseline="0">
                <a:solidFill>
                  <a:schemeClr val="dk1"/>
                </a:solidFill>
                <a:effectLst/>
                <a:latin typeface="Franklin Gothic Medium Cond" pitchFamily="34" charset="0"/>
                <a:ea typeface="+mn-ea"/>
                <a:cs typeface="+mn-cs"/>
              </a:rPr>
              <a:t> </a:t>
            </a:r>
            <a:endParaRPr lang="en-GB" sz="1600">
              <a:effectLst/>
              <a:latin typeface="Franklin Gothic Medium Cond" pitchFamily="34" charset="0"/>
            </a:endParaRPr>
          </a:p>
        </xdr:txBody>
      </xdr:sp>
    </xdr:grpSp>
    <xdr:clientData/>
  </xdr:twoCellAnchor>
  <xdr:twoCellAnchor>
    <xdr:from>
      <xdr:col>15</xdr:col>
      <xdr:colOff>111557</xdr:colOff>
      <xdr:row>7</xdr:row>
      <xdr:rowOff>22411</xdr:rowOff>
    </xdr:from>
    <xdr:to>
      <xdr:col>23</xdr:col>
      <xdr:colOff>52916</xdr:colOff>
      <xdr:row>9</xdr:row>
      <xdr:rowOff>48964</xdr:rowOff>
    </xdr:to>
    <xdr:grpSp>
      <xdr:nvGrpSpPr>
        <xdr:cNvPr id="72" name="Group 71"/>
        <xdr:cNvGrpSpPr/>
      </xdr:nvGrpSpPr>
      <xdr:grpSpPr>
        <a:xfrm>
          <a:off x="9319057" y="1355911"/>
          <a:ext cx="4852026" cy="407553"/>
          <a:chOff x="3973403" y="11251872"/>
          <a:chExt cx="1969333" cy="235677"/>
        </a:xfrm>
        <a:effectLst>
          <a:outerShdw blurRad="63500" sx="102000" sy="102000" algn="ctr" rotWithShape="0">
            <a:prstClr val="black">
              <a:alpha val="40000"/>
            </a:prstClr>
          </a:outerShdw>
        </a:effectLst>
      </xdr:grpSpPr>
      <xdr:sp macro="" textlink="'Analysis Tables'!$D$32">
        <xdr:nvSpPr>
          <xdr:cNvPr id="73" name="Rectangle 72"/>
          <xdr:cNvSpPr/>
        </xdr:nvSpPr>
        <xdr:spPr>
          <a:xfrm>
            <a:off x="5331915" y="11296650"/>
            <a:ext cx="610821" cy="190899"/>
          </a:xfrm>
          <a:prstGeom prst="rect">
            <a:avLst/>
          </a:prstGeom>
          <a:solidFill>
            <a:schemeClr val="tx1">
              <a:lumMod val="50000"/>
              <a:lumOff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BB64C8EC-6F77-4957-8749-C8EBF0DA497F}" type="TxLink">
              <a:rPr lang="en-GB" sz="2000">
                <a:latin typeface="Franklin Gothic Medium Cond" pitchFamily="34" charset="0"/>
              </a:rPr>
              <a:pPr algn="ctr"/>
              <a:t> 14,810 </a:t>
            </a:fld>
            <a:endParaRPr lang="en-GB" sz="2000">
              <a:latin typeface="Franklin Gothic Medium Cond" pitchFamily="34" charset="0"/>
            </a:endParaRPr>
          </a:p>
        </xdr:txBody>
      </xdr:sp>
      <xdr:sp macro="" textlink="">
        <xdr:nvSpPr>
          <xdr:cNvPr id="74" name="Rectangle 73"/>
          <xdr:cNvSpPr/>
        </xdr:nvSpPr>
        <xdr:spPr>
          <a:xfrm>
            <a:off x="3988722" y="11300459"/>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75" name="TextBox 74"/>
          <xdr:cNvSpPr txBox="1"/>
        </xdr:nvSpPr>
        <xdr:spPr>
          <a:xfrm>
            <a:off x="3973403" y="11251872"/>
            <a:ext cx="1330846" cy="20541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400" b="0" baseline="0">
                <a:solidFill>
                  <a:schemeClr val="dk1"/>
                </a:solidFill>
                <a:effectLst/>
                <a:latin typeface="Franklin Gothic Medium Cond" pitchFamily="34" charset="0"/>
                <a:ea typeface="+mn-ea"/>
                <a:cs typeface="+mn-cs"/>
              </a:rPr>
              <a:t>Total Number of Households</a:t>
            </a:r>
            <a:endParaRPr lang="en-GB" sz="1400">
              <a:effectLst/>
              <a:latin typeface="Franklin Gothic Medium Cond" pitchFamily="34" charset="0"/>
            </a:endParaRPr>
          </a:p>
        </xdr:txBody>
      </xdr:sp>
    </xdr:grpSp>
    <xdr:clientData/>
  </xdr:twoCellAnchor>
  <xdr:twoCellAnchor>
    <xdr:from>
      <xdr:col>15</xdr:col>
      <xdr:colOff>90391</xdr:colOff>
      <xdr:row>9</xdr:row>
      <xdr:rowOff>5029</xdr:rowOff>
    </xdr:from>
    <xdr:to>
      <xdr:col>23</xdr:col>
      <xdr:colOff>44417</xdr:colOff>
      <xdr:row>11</xdr:row>
      <xdr:rowOff>56029</xdr:rowOff>
    </xdr:to>
    <xdr:grpSp>
      <xdr:nvGrpSpPr>
        <xdr:cNvPr id="76" name="Group 75"/>
        <xdr:cNvGrpSpPr/>
      </xdr:nvGrpSpPr>
      <xdr:grpSpPr>
        <a:xfrm>
          <a:off x="9297891" y="1719529"/>
          <a:ext cx="4864693" cy="432000"/>
          <a:chOff x="3956239" y="11251872"/>
          <a:chExt cx="1986497" cy="235677"/>
        </a:xfrm>
        <a:effectLst>
          <a:outerShdw blurRad="63500" sx="102000" sy="102000" algn="ctr" rotWithShape="0">
            <a:prstClr val="black">
              <a:alpha val="40000"/>
            </a:prstClr>
          </a:outerShdw>
        </a:effectLst>
      </xdr:grpSpPr>
      <xdr:sp macro="" textlink="'Analysis Tables'!C32">
        <xdr:nvSpPr>
          <xdr:cNvPr id="77" name="Rectangle 76"/>
          <xdr:cNvSpPr/>
        </xdr:nvSpPr>
        <xdr:spPr>
          <a:xfrm>
            <a:off x="5331915" y="11296650"/>
            <a:ext cx="610821" cy="190899"/>
          </a:xfrm>
          <a:prstGeom prst="rect">
            <a:avLst/>
          </a:prstGeom>
          <a:solidFill>
            <a:schemeClr val="tx1">
              <a:lumMod val="50000"/>
              <a:lumOff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B5A5D88-DE50-4827-B18F-0203483E36E4}" type="TxLink">
              <a:rPr lang="en-US" sz="1800" b="0">
                <a:latin typeface="Franklin Gothic Medium Cond" pitchFamily="34" charset="0"/>
              </a:rPr>
              <a:pPr algn="ctr"/>
              <a:t> 126 </a:t>
            </a:fld>
            <a:endParaRPr lang="en-US" sz="1800" b="0">
              <a:latin typeface="Franklin Gothic Medium Cond" pitchFamily="34" charset="0"/>
            </a:endParaRPr>
          </a:p>
        </xdr:txBody>
      </xdr:sp>
      <xdr:sp macro="" textlink="">
        <xdr:nvSpPr>
          <xdr:cNvPr id="78" name="Rectangle 77"/>
          <xdr:cNvSpPr/>
        </xdr:nvSpPr>
        <xdr:spPr>
          <a:xfrm>
            <a:off x="3978949" y="11300459"/>
            <a:ext cx="135946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800"/>
          </a:p>
        </xdr:txBody>
      </xdr:sp>
      <xdr:sp macro="" textlink="">
        <xdr:nvSpPr>
          <xdr:cNvPr id="79" name="TextBox 78"/>
          <xdr:cNvSpPr txBox="1"/>
        </xdr:nvSpPr>
        <xdr:spPr>
          <a:xfrm>
            <a:off x="3956239" y="11251872"/>
            <a:ext cx="1330846" cy="20541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pPr algn="l"/>
            <a:r>
              <a:rPr lang="en-GB" sz="1400" b="0" baseline="0">
                <a:solidFill>
                  <a:schemeClr val="dk1"/>
                </a:solidFill>
                <a:effectLst/>
                <a:latin typeface="Franklin Gothic Medium Cond" pitchFamily="34" charset="0"/>
                <a:ea typeface="+mn-ea"/>
                <a:cs typeface="+mn-cs"/>
              </a:rPr>
              <a:t>Total Number of Camps</a:t>
            </a:r>
          </a:p>
          <a:p>
            <a:pPr algn="l"/>
            <a:endParaRPr lang="en-GB" sz="1400">
              <a:effectLst/>
              <a:latin typeface="Franklin Gothic Medium Cond" pitchFamily="34" charset="0"/>
            </a:endParaRPr>
          </a:p>
        </xdr:txBody>
      </xdr:sp>
    </xdr:grpSp>
    <xdr:clientData/>
  </xdr:twoCellAnchor>
  <xdr:twoCellAnchor>
    <xdr:from>
      <xdr:col>13</xdr:col>
      <xdr:colOff>235325</xdr:colOff>
      <xdr:row>12</xdr:row>
      <xdr:rowOff>33618</xdr:rowOff>
    </xdr:from>
    <xdr:to>
      <xdr:col>18</xdr:col>
      <xdr:colOff>134469</xdr:colOff>
      <xdr:row>33</xdr:row>
      <xdr:rowOff>56478</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246531</xdr:colOff>
      <xdr:row>12</xdr:row>
      <xdr:rowOff>33618</xdr:rowOff>
    </xdr:from>
    <xdr:to>
      <xdr:col>23</xdr:col>
      <xdr:colOff>56030</xdr:colOff>
      <xdr:row>33</xdr:row>
      <xdr:rowOff>56478</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78440</xdr:colOff>
      <xdr:row>34</xdr:row>
      <xdr:rowOff>22410</xdr:rowOff>
    </xdr:from>
    <xdr:to>
      <xdr:col>7</xdr:col>
      <xdr:colOff>11205</xdr:colOff>
      <xdr:row>50</xdr:row>
      <xdr:rowOff>145676</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232286</xdr:colOff>
      <xdr:row>34</xdr:row>
      <xdr:rowOff>33616</xdr:rowOff>
    </xdr:from>
    <xdr:to>
      <xdr:col>23</xdr:col>
      <xdr:colOff>201706</xdr:colOff>
      <xdr:row>50</xdr:row>
      <xdr:rowOff>123265</xdr:rowOff>
    </xdr:to>
    <xdr:grpSp>
      <xdr:nvGrpSpPr>
        <xdr:cNvPr id="84" name="Group 83"/>
        <xdr:cNvGrpSpPr/>
      </xdr:nvGrpSpPr>
      <xdr:grpSpPr>
        <a:xfrm>
          <a:off x="8212119" y="6510616"/>
          <a:ext cx="6107754" cy="3137649"/>
          <a:chOff x="2075719" y="879087"/>
          <a:chExt cx="4205129" cy="1530703"/>
        </a:xfrm>
      </xdr:grpSpPr>
      <xdr:grpSp>
        <xdr:nvGrpSpPr>
          <xdr:cNvPr id="85" name="Group 84"/>
          <xdr:cNvGrpSpPr/>
        </xdr:nvGrpSpPr>
        <xdr:grpSpPr>
          <a:xfrm>
            <a:off x="2075719" y="879087"/>
            <a:ext cx="4105625" cy="1530703"/>
            <a:chOff x="1818797" y="1364862"/>
            <a:chExt cx="7320435" cy="1530703"/>
          </a:xfrm>
        </xdr:grpSpPr>
        <xdr:sp macro="" textlink="">
          <xdr:nvSpPr>
            <xdr:cNvPr id="91" name="TextBox 90"/>
            <xdr:cNvSpPr txBox="1"/>
          </xdr:nvSpPr>
          <xdr:spPr>
            <a:xfrm>
              <a:off x="1822580" y="1605395"/>
              <a:ext cx="7316652" cy="1290170"/>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Franklin Gothic Book" pitchFamily="34" charset="0"/>
              </a:endParaRPr>
            </a:p>
          </xdr:txBody>
        </xdr:sp>
        <xdr:sp macro="" textlink="">
          <xdr:nvSpPr>
            <xdr:cNvPr id="92" name="TextBox 1"/>
            <xdr:cNvSpPr txBox="1">
              <a:spLocks/>
            </xdr:cNvSpPr>
          </xdr:nvSpPr>
          <xdr:spPr>
            <a:xfrm>
              <a:off x="1818797" y="1364862"/>
              <a:ext cx="7316653" cy="224139"/>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latin typeface="Franklin Gothic Medium Cond" pitchFamily="34" charset="0"/>
                </a:rPr>
                <a:t>Age &amp; Gender</a:t>
              </a:r>
              <a:endParaRPr lang="en-GB" sz="1400">
                <a:latin typeface="Franklin Gothic Medium Cond" pitchFamily="34" charset="0"/>
              </a:endParaRPr>
            </a:p>
          </xdr:txBody>
        </xdr:sp>
      </xdr:grpSp>
      <xdr:grpSp>
        <xdr:nvGrpSpPr>
          <xdr:cNvPr id="86" name="Group 85"/>
          <xdr:cNvGrpSpPr/>
        </xdr:nvGrpSpPr>
        <xdr:grpSpPr>
          <a:xfrm>
            <a:off x="2177345" y="1118713"/>
            <a:ext cx="4103503" cy="1269037"/>
            <a:chOff x="20791057" y="16863210"/>
            <a:chExt cx="11486133" cy="2283423"/>
          </a:xfrm>
        </xdr:grpSpPr>
        <xdr:graphicFrame macro="">
          <xdr:nvGraphicFramePr>
            <xdr:cNvPr id="87" name="Chart 86"/>
            <xdr:cNvGraphicFramePr>
              <a:graphicFrameLocks/>
            </xdr:cNvGraphicFramePr>
          </xdr:nvGraphicFramePr>
          <xdr:xfrm>
            <a:off x="20791057" y="17135370"/>
            <a:ext cx="11486133" cy="2011263"/>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88" name="TextBox 87"/>
            <xdr:cNvSpPr txBox="1"/>
          </xdr:nvSpPr>
          <xdr:spPr>
            <a:xfrm>
              <a:off x="21961170" y="16863210"/>
              <a:ext cx="2647061" cy="418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800" b="0">
                  <a:solidFill>
                    <a:schemeClr val="tx1"/>
                  </a:solidFill>
                  <a:effectLst/>
                  <a:latin typeface="Franklin Gothic Medium" pitchFamily="34" charset="0"/>
                  <a:ea typeface="+mn-ea"/>
                  <a:cs typeface="+mn-cs"/>
                </a:rPr>
                <a:t>Age (Years)</a:t>
              </a:r>
            </a:p>
          </xdr:txBody>
        </xdr:sp>
        <xdr:sp macro="" textlink="">
          <xdr:nvSpPr>
            <xdr:cNvPr id="89" name="TextBox 88"/>
            <xdr:cNvSpPr txBox="1"/>
          </xdr:nvSpPr>
          <xdr:spPr>
            <a:xfrm>
              <a:off x="24797191" y="16863210"/>
              <a:ext cx="1685129" cy="286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800" b="0">
                  <a:solidFill>
                    <a:schemeClr val="tx1"/>
                  </a:solidFill>
                  <a:effectLst/>
                  <a:latin typeface="Franklin Gothic Medium" pitchFamily="34" charset="0"/>
                  <a:ea typeface="+mn-ea"/>
                  <a:cs typeface="+mn-cs"/>
                </a:rPr>
                <a:t>Male</a:t>
              </a:r>
            </a:p>
          </xdr:txBody>
        </xdr:sp>
        <xdr:sp macro="" textlink="">
          <xdr:nvSpPr>
            <xdr:cNvPr id="90" name="TextBox 89"/>
            <xdr:cNvSpPr txBox="1"/>
          </xdr:nvSpPr>
          <xdr:spPr>
            <a:xfrm>
              <a:off x="28227737" y="16863210"/>
              <a:ext cx="2395117" cy="362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800" b="0">
                  <a:solidFill>
                    <a:schemeClr val="tx1"/>
                  </a:solidFill>
                  <a:effectLst/>
                  <a:latin typeface="Franklin Gothic Medium" pitchFamily="34" charset="0"/>
                  <a:ea typeface="+mn-ea"/>
                  <a:cs typeface="+mn-cs"/>
                </a:rPr>
                <a:t>Female</a:t>
              </a:r>
            </a:p>
          </xdr:txBody>
        </xdr:sp>
      </xdr:grpSp>
    </xdr:grpSp>
    <xdr:clientData/>
  </xdr:twoCellAnchor>
  <xdr:twoCellAnchor>
    <xdr:from>
      <xdr:col>7</xdr:col>
      <xdr:colOff>112059</xdr:colOff>
      <xdr:row>34</xdr:row>
      <xdr:rowOff>33616</xdr:rowOff>
    </xdr:from>
    <xdr:to>
      <xdr:col>13</xdr:col>
      <xdr:colOff>134471</xdr:colOff>
      <xdr:row>50</xdr:row>
      <xdr:rowOff>156882</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78441</xdr:colOff>
      <xdr:row>51</xdr:row>
      <xdr:rowOff>67234</xdr:rowOff>
    </xdr:from>
    <xdr:to>
      <xdr:col>7</xdr:col>
      <xdr:colOff>11206</xdr:colOff>
      <xdr:row>68</xdr:row>
      <xdr:rowOff>0</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91671</xdr:colOff>
      <xdr:row>51</xdr:row>
      <xdr:rowOff>72328</xdr:rowOff>
    </xdr:from>
    <xdr:to>
      <xdr:col>16</xdr:col>
      <xdr:colOff>527100</xdr:colOff>
      <xdr:row>68</xdr:row>
      <xdr:rowOff>17318</xdr:rowOff>
    </xdr:to>
    <xdr:grpSp>
      <xdr:nvGrpSpPr>
        <xdr:cNvPr id="53" name="Group 52"/>
        <xdr:cNvGrpSpPr/>
      </xdr:nvGrpSpPr>
      <xdr:grpSpPr>
        <a:xfrm>
          <a:off x="4388504" y="9787828"/>
          <a:ext cx="5959929" cy="3183490"/>
          <a:chOff x="2053690" y="871968"/>
          <a:chExt cx="4107420" cy="1429590"/>
        </a:xfrm>
      </xdr:grpSpPr>
      <xdr:grpSp>
        <xdr:nvGrpSpPr>
          <xdr:cNvPr id="54" name="Group 53"/>
          <xdr:cNvGrpSpPr/>
        </xdr:nvGrpSpPr>
        <xdr:grpSpPr>
          <a:xfrm>
            <a:off x="2053690" y="871968"/>
            <a:ext cx="4107420" cy="1429590"/>
            <a:chOff x="1779519" y="1357743"/>
            <a:chExt cx="7323635" cy="1429590"/>
          </a:xfrm>
        </xdr:grpSpPr>
        <xdr:sp macro="" textlink="">
          <xdr:nvSpPr>
            <xdr:cNvPr id="60" name="TextBox 59"/>
            <xdr:cNvSpPr txBox="1"/>
          </xdr:nvSpPr>
          <xdr:spPr>
            <a:xfrm>
              <a:off x="1779519" y="1497163"/>
              <a:ext cx="7316652" cy="1290170"/>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Franklin Gothic Book" pitchFamily="34" charset="0"/>
              </a:endParaRPr>
            </a:p>
          </xdr:txBody>
        </xdr:sp>
        <xdr:sp macro="" textlink="">
          <xdr:nvSpPr>
            <xdr:cNvPr id="61" name="TextBox 1"/>
            <xdr:cNvSpPr txBox="1">
              <a:spLocks/>
            </xdr:cNvSpPr>
          </xdr:nvSpPr>
          <xdr:spPr>
            <a:xfrm>
              <a:off x="1786501" y="1357743"/>
              <a:ext cx="7316653" cy="133925"/>
            </a:xfrm>
            <a:prstGeom prst="rect">
              <a:avLst/>
            </a:prstGeom>
            <a:solidFill>
              <a:schemeClr val="bg1">
                <a:alpha val="90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400" baseline="0">
                  <a:solidFill>
                    <a:schemeClr val="dk1"/>
                  </a:solidFill>
                  <a:effectLst/>
                  <a:latin typeface="Franklin Gothic Medium Cond" pitchFamily="34" charset="0"/>
                  <a:ea typeface="+mn-ea"/>
                  <a:cs typeface="+mn-cs"/>
                </a:rPr>
                <a:t>Vulnerable Populations Living in Camps</a:t>
              </a:r>
              <a:endParaRPr lang="en-US" sz="1400">
                <a:effectLst/>
                <a:latin typeface="Franklin Gothic Medium Cond" pitchFamily="34" charset="0"/>
              </a:endParaRPr>
            </a:p>
          </xdr:txBody>
        </xdr:sp>
      </xdr:grpSp>
      <xdr:grpSp>
        <xdr:nvGrpSpPr>
          <xdr:cNvPr id="55" name="Group 54"/>
          <xdr:cNvGrpSpPr/>
        </xdr:nvGrpSpPr>
        <xdr:grpSpPr>
          <a:xfrm>
            <a:off x="2057606" y="1031229"/>
            <a:ext cx="4103503" cy="1263748"/>
            <a:chOff x="20455893" y="16705803"/>
            <a:chExt cx="11486133" cy="2273907"/>
          </a:xfrm>
        </xdr:grpSpPr>
        <xdr:graphicFrame macro="">
          <xdr:nvGraphicFramePr>
            <xdr:cNvPr id="56" name="Chart 55"/>
            <xdr:cNvGraphicFramePr>
              <a:graphicFrameLocks/>
            </xdr:cNvGraphicFramePr>
          </xdr:nvGraphicFramePr>
          <xdr:xfrm>
            <a:off x="20455893" y="16705803"/>
            <a:ext cx="11486133" cy="2273907"/>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57" name="TextBox 56"/>
            <xdr:cNvSpPr txBox="1"/>
          </xdr:nvSpPr>
          <xdr:spPr>
            <a:xfrm>
              <a:off x="21961170" y="16863210"/>
              <a:ext cx="2647061" cy="418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800" b="0">
                  <a:solidFill>
                    <a:schemeClr val="tx1"/>
                  </a:solidFill>
                  <a:effectLst/>
                  <a:latin typeface="Franklin Gothic Medium" pitchFamily="34" charset="0"/>
                  <a:ea typeface="+mn-ea"/>
                  <a:cs typeface="+mn-cs"/>
                </a:rPr>
                <a:t>Age (Years)</a:t>
              </a:r>
            </a:p>
          </xdr:txBody>
        </xdr:sp>
        <xdr:sp macro="" textlink="">
          <xdr:nvSpPr>
            <xdr:cNvPr id="58" name="TextBox 57"/>
            <xdr:cNvSpPr txBox="1"/>
          </xdr:nvSpPr>
          <xdr:spPr>
            <a:xfrm>
              <a:off x="23715145" y="16709282"/>
              <a:ext cx="1685128" cy="286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800" b="0">
                  <a:solidFill>
                    <a:schemeClr val="tx1"/>
                  </a:solidFill>
                  <a:effectLst/>
                  <a:latin typeface="Franklin Gothic Medium" pitchFamily="34" charset="0"/>
                  <a:ea typeface="+mn-ea"/>
                  <a:cs typeface="+mn-cs"/>
                </a:rPr>
                <a:t>Male</a:t>
              </a:r>
            </a:p>
          </xdr:txBody>
        </xdr:sp>
        <xdr:sp macro="" textlink="">
          <xdr:nvSpPr>
            <xdr:cNvPr id="59" name="TextBox 58"/>
            <xdr:cNvSpPr txBox="1"/>
          </xdr:nvSpPr>
          <xdr:spPr>
            <a:xfrm>
              <a:off x="28758552" y="16734938"/>
              <a:ext cx="2395117" cy="362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800" b="0">
                  <a:solidFill>
                    <a:schemeClr val="tx1"/>
                  </a:solidFill>
                  <a:effectLst/>
                  <a:latin typeface="Franklin Gothic Medium" pitchFamily="34" charset="0"/>
                  <a:ea typeface="+mn-ea"/>
                  <a:cs typeface="+mn-cs"/>
                </a:rPr>
                <a:t>Female</a:t>
              </a:r>
            </a:p>
          </xdr:txBody>
        </xdr:sp>
      </xdr:grpSp>
    </xdr:grpSp>
    <xdr:clientData/>
  </xdr:twoCellAnchor>
</xdr:wsDr>
</file>

<file path=xl/drawings/drawing50.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Camps with Female Children Attending School</a:t>
          </a:r>
          <a:endParaRPr lang="en-GB" sz="1400">
            <a:latin typeface="Franklin Gothic Medium Cond" pitchFamily="34" charset="0"/>
          </a:endParaRPr>
        </a:p>
      </cdr:txBody>
    </cdr:sp>
  </cdr:absSizeAnchor>
</c:userShapes>
</file>

<file path=xl/drawings/drawing51.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Camps with Male Children Attending School</a:t>
          </a:r>
          <a:endParaRPr lang="en-GB" sz="1400">
            <a:latin typeface="Franklin Gothic Medium Cond" pitchFamily="34" charset="0"/>
          </a:endParaRPr>
        </a:p>
      </cdr:txBody>
    </cdr:sp>
  </cdr:absSizeAnchor>
</c:userShapes>
</file>

<file path=xl/drawings/drawing52.xml><?xml version="1.0" encoding="utf-8"?>
<xdr:wsDr xmlns:xdr="http://schemas.openxmlformats.org/drawingml/2006/spreadsheetDrawing" xmlns:a="http://schemas.openxmlformats.org/drawingml/2006/main">
  <xdr:twoCellAnchor>
    <xdr:from>
      <xdr:col>20</xdr:col>
      <xdr:colOff>11208</xdr:colOff>
      <xdr:row>0</xdr:row>
      <xdr:rowOff>112059</xdr:rowOff>
    </xdr:from>
    <xdr:to>
      <xdr:col>21</xdr:col>
      <xdr:colOff>728382</xdr:colOff>
      <xdr:row>2</xdr:row>
      <xdr:rowOff>112059</xdr:rowOff>
    </xdr:to>
    <xdr:sp macro="" textlink="">
      <xdr:nvSpPr>
        <xdr:cNvPr id="6" name="Rounded Rectangle 5">
          <a:hlinkClick xmlns:r="http://schemas.openxmlformats.org/officeDocument/2006/relationships" r:id="rId1"/>
        </xdr:cNvPr>
        <xdr:cNvSpPr/>
      </xdr:nvSpPr>
      <xdr:spPr>
        <a:xfrm>
          <a:off x="15038296" y="112059"/>
          <a:ext cx="2263586"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134471</xdr:colOff>
      <xdr:row>1</xdr:row>
      <xdr:rowOff>56030</xdr:rowOff>
    </xdr:from>
    <xdr:to>
      <xdr:col>18</xdr:col>
      <xdr:colOff>204598</xdr:colOff>
      <xdr:row>76</xdr:row>
      <xdr:rowOff>179294</xdr:rowOff>
    </xdr:to>
    <xdr:sp macro="" textlink="">
      <xdr:nvSpPr>
        <xdr:cNvPr id="7" name="TextBox 6"/>
        <xdr:cNvSpPr txBox="1">
          <a:spLocks/>
        </xdr:cNvSpPr>
      </xdr:nvSpPr>
      <xdr:spPr>
        <a:xfrm>
          <a:off x="134471" y="246530"/>
          <a:ext cx="13886980" cy="15329646"/>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134471</xdr:colOff>
      <xdr:row>1</xdr:row>
      <xdr:rowOff>56030</xdr:rowOff>
    </xdr:from>
    <xdr:to>
      <xdr:col>18</xdr:col>
      <xdr:colOff>190500</xdr:colOff>
      <xdr:row>4</xdr:row>
      <xdr:rowOff>176674</xdr:rowOff>
    </xdr:to>
    <xdr:grpSp>
      <xdr:nvGrpSpPr>
        <xdr:cNvPr id="8" name="Group 7"/>
        <xdr:cNvGrpSpPr/>
      </xdr:nvGrpSpPr>
      <xdr:grpSpPr>
        <a:xfrm>
          <a:off x="134471" y="246530"/>
          <a:ext cx="13872882" cy="692144"/>
          <a:chOff x="1497969" y="3191134"/>
          <a:chExt cx="13626074" cy="692144"/>
        </a:xfrm>
      </xdr:grpSpPr>
      <xdr:grpSp>
        <xdr:nvGrpSpPr>
          <xdr:cNvPr id="9" name="Group 8"/>
          <xdr:cNvGrpSpPr/>
        </xdr:nvGrpSpPr>
        <xdr:grpSpPr>
          <a:xfrm>
            <a:off x="1497969" y="3194087"/>
            <a:ext cx="11557052" cy="630116"/>
            <a:chOff x="907660" y="2762250"/>
            <a:chExt cx="7738332" cy="630116"/>
          </a:xfrm>
        </xdr:grpSpPr>
        <xdr:grpSp>
          <xdr:nvGrpSpPr>
            <xdr:cNvPr id="11" name="Group 10"/>
            <xdr:cNvGrpSpPr/>
          </xdr:nvGrpSpPr>
          <xdr:grpSpPr>
            <a:xfrm>
              <a:off x="907660" y="2762250"/>
              <a:ext cx="7738332" cy="630116"/>
              <a:chOff x="1025028" y="1371599"/>
              <a:chExt cx="4642999" cy="630116"/>
            </a:xfrm>
          </xdr:grpSpPr>
          <xdr:sp macro="" textlink="">
            <xdr:nvSpPr>
              <xdr:cNvPr id="14" name="TextBox 13"/>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5"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Protection</a:t>
                </a:r>
                <a:endParaRPr lang="en-GB" sz="2400">
                  <a:latin typeface="Franklin Gothic Medium Cond" pitchFamily="34" charset="0"/>
                </a:endParaRPr>
              </a:p>
            </xdr:txBody>
          </xdr:sp>
        </xdr:grpSp>
        <xdr:sp macro="" textlink="">
          <xdr:nvSpPr>
            <xdr:cNvPr id="12" name="TextBox 11"/>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3" name="TextBox 12"/>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1</xdr:col>
      <xdr:colOff>795618</xdr:colOff>
      <xdr:row>1</xdr:row>
      <xdr:rowOff>89648</xdr:rowOff>
    </xdr:from>
    <xdr:to>
      <xdr:col>1</xdr:col>
      <xdr:colOff>1051416</xdr:colOff>
      <xdr:row>2</xdr:row>
      <xdr:rowOff>153116</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0736" y="280148"/>
          <a:ext cx="255798" cy="253968"/>
        </a:xfrm>
        <a:prstGeom prst="rect">
          <a:avLst/>
        </a:prstGeom>
      </xdr:spPr>
    </xdr:pic>
    <xdr:clientData/>
  </xdr:twoCellAnchor>
  <xdr:twoCellAnchor>
    <xdr:from>
      <xdr:col>0</xdr:col>
      <xdr:colOff>380999</xdr:colOff>
      <xdr:row>5</xdr:row>
      <xdr:rowOff>11206</xdr:rowOff>
    </xdr:from>
    <xdr:to>
      <xdr:col>8</xdr:col>
      <xdr:colOff>33618</xdr:colOff>
      <xdr:row>19</xdr:row>
      <xdr:rowOff>11206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212912</xdr:colOff>
      <xdr:row>5</xdr:row>
      <xdr:rowOff>11206</xdr:rowOff>
    </xdr:from>
    <xdr:to>
      <xdr:col>17</xdr:col>
      <xdr:colOff>571502</xdr:colOff>
      <xdr:row>19</xdr:row>
      <xdr:rowOff>11206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387722</xdr:colOff>
      <xdr:row>20</xdr:row>
      <xdr:rowOff>73960</xdr:rowOff>
    </xdr:from>
    <xdr:to>
      <xdr:col>8</xdr:col>
      <xdr:colOff>40341</xdr:colOff>
      <xdr:row>38</xdr:row>
      <xdr:rowOff>51547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219635</xdr:colOff>
      <xdr:row>20</xdr:row>
      <xdr:rowOff>73960</xdr:rowOff>
    </xdr:from>
    <xdr:to>
      <xdr:col>17</xdr:col>
      <xdr:colOff>578225</xdr:colOff>
      <xdr:row>38</xdr:row>
      <xdr:rowOff>51547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392207</xdr:colOff>
      <xdr:row>39</xdr:row>
      <xdr:rowOff>11206</xdr:rowOff>
    </xdr:from>
    <xdr:to>
      <xdr:col>8</xdr:col>
      <xdr:colOff>44826</xdr:colOff>
      <xdr:row>56</xdr:row>
      <xdr:rowOff>179294</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224120</xdr:colOff>
      <xdr:row>39</xdr:row>
      <xdr:rowOff>11206</xdr:rowOff>
    </xdr:from>
    <xdr:to>
      <xdr:col>17</xdr:col>
      <xdr:colOff>582710</xdr:colOff>
      <xdr:row>56</xdr:row>
      <xdr:rowOff>179294</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392206</xdr:colOff>
      <xdr:row>57</xdr:row>
      <xdr:rowOff>112060</xdr:rowOff>
    </xdr:from>
    <xdr:to>
      <xdr:col>8</xdr:col>
      <xdr:colOff>44825</xdr:colOff>
      <xdr:row>75</xdr:row>
      <xdr:rowOff>134471</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224119</xdr:colOff>
      <xdr:row>57</xdr:row>
      <xdr:rowOff>112060</xdr:rowOff>
    </xdr:from>
    <xdr:to>
      <xdr:col>17</xdr:col>
      <xdr:colOff>582709</xdr:colOff>
      <xdr:row>75</xdr:row>
      <xdr:rowOff>134471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3.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Physically Disabled Persons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1.21579E-7</cdr:x>
      <cdr:y>0.09151</cdr:y>
    </cdr:from>
    <cdr:to>
      <cdr:x>0.68529</cdr:x>
      <cdr:y>0.20656</cdr:y>
    </cdr:to>
    <cdr:sp macro="" textlink="">
      <cdr:nvSpPr>
        <cdr:cNvPr id="4" name="TextBox 3"/>
        <cdr:cNvSpPr txBox="1"/>
      </cdr:nvSpPr>
      <cdr:spPr>
        <a:xfrm xmlns:a="http://schemas.openxmlformats.org/drawingml/2006/main">
          <a:off x="1" y="348655"/>
          <a:ext cx="5636558" cy="4383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physically disabled males and females residing in the Kachin  State camps</a:t>
          </a:r>
        </a:p>
      </cdr:txBody>
    </cdr:sp>
  </cdr:relSizeAnchor>
</c:userShapes>
</file>

<file path=xl/drawings/drawing54.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Mentally Disabled Persons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1.21579E-7</cdr:x>
      <cdr:y>0.09151</cdr:y>
    </cdr:from>
    <cdr:to>
      <cdr:x>0.68529</cdr:x>
      <cdr:y>0.20656</cdr:y>
    </cdr:to>
    <cdr:sp macro="" textlink="">
      <cdr:nvSpPr>
        <cdr:cNvPr id="4" name="TextBox 3"/>
        <cdr:cNvSpPr txBox="1"/>
      </cdr:nvSpPr>
      <cdr:spPr>
        <a:xfrm xmlns:a="http://schemas.openxmlformats.org/drawingml/2006/main">
          <a:off x="1" y="348655"/>
          <a:ext cx="5636558" cy="4383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mentally disabled males and females residing in the Kachin  State camps</a:t>
          </a:r>
        </a:p>
      </cdr:txBody>
    </cdr:sp>
  </cdr:relSizeAnchor>
</c:userShapes>
</file>

<file path=xl/drawings/drawing55.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Chronically ill Persons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1.51252E-7</cdr:x>
      <cdr:y>0.09151</cdr:y>
    </cdr:from>
    <cdr:to>
      <cdr:x>0.80746</cdr:x>
      <cdr:y>0.20656</cdr:y>
    </cdr:to>
    <cdr:sp macro="" textlink="">
      <cdr:nvSpPr>
        <cdr:cNvPr id="4" name="TextBox 3"/>
        <cdr:cNvSpPr txBox="1"/>
      </cdr:nvSpPr>
      <cdr:spPr>
        <a:xfrm xmlns:a="http://schemas.openxmlformats.org/drawingml/2006/main">
          <a:off x="1" y="315839"/>
          <a:ext cx="5338483" cy="397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a:t>
          </a:r>
          <a:r>
            <a:rPr lang="en-GB" sz="1100" baseline="0">
              <a:solidFill>
                <a:schemeClr val="dk1"/>
              </a:solidFill>
              <a:effectLst/>
              <a:latin typeface="+mn-lt"/>
              <a:ea typeface="+mn-ea"/>
              <a:cs typeface="+mn-cs"/>
            </a:rPr>
            <a:t>Chronically ill </a:t>
          </a:r>
          <a:r>
            <a:rPr lang="en-GB" sz="1000" baseline="0">
              <a:latin typeface="Franklin Gothic Book" pitchFamily="34" charset="0"/>
            </a:rPr>
            <a:t>males and females residing in the Kachin  State camps</a:t>
          </a:r>
        </a:p>
      </cdr:txBody>
    </cdr:sp>
  </cdr:relSizeAnchor>
</c:userShapes>
</file>

<file path=xl/drawings/drawing56.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Unaccompanies Children (&lt;18)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1.51252E-7</cdr:x>
      <cdr:y>0.09151</cdr:y>
    </cdr:from>
    <cdr:to>
      <cdr:x>0.79898</cdr:x>
      <cdr:y>0.20656</cdr:y>
    </cdr:to>
    <cdr:sp macro="" textlink="">
      <cdr:nvSpPr>
        <cdr:cNvPr id="4" name="TextBox 3"/>
        <cdr:cNvSpPr txBox="1"/>
      </cdr:nvSpPr>
      <cdr:spPr>
        <a:xfrm xmlns:a="http://schemas.openxmlformats.org/drawingml/2006/main">
          <a:off x="1" y="315839"/>
          <a:ext cx="5282452" cy="397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unaccompanied children (&lt;18) males and females residing in the Kachin  State camps</a:t>
          </a:r>
        </a:p>
      </cdr:txBody>
    </cdr:sp>
  </cdr:relSizeAnchor>
</c:userShapes>
</file>

<file path=xl/drawings/drawing57.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Unaccompanied Elders (&gt;60)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1.51252E-7</cdr:x>
      <cdr:y>0.09151</cdr:y>
    </cdr:from>
    <cdr:to>
      <cdr:x>0.80746</cdr:x>
      <cdr:y>0.20656</cdr:y>
    </cdr:to>
    <cdr:sp macro="" textlink="">
      <cdr:nvSpPr>
        <cdr:cNvPr id="4" name="TextBox 3"/>
        <cdr:cNvSpPr txBox="1"/>
      </cdr:nvSpPr>
      <cdr:spPr>
        <a:xfrm xmlns:a="http://schemas.openxmlformats.org/drawingml/2006/main">
          <a:off x="1" y="315839"/>
          <a:ext cx="5338483" cy="397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a:t>
          </a:r>
          <a:r>
            <a:rPr lang="en-GB" sz="1100" baseline="0">
              <a:solidFill>
                <a:schemeClr val="dk1"/>
              </a:solidFill>
              <a:effectLst/>
              <a:latin typeface="+mn-lt"/>
              <a:ea typeface="+mn-ea"/>
              <a:cs typeface="+mn-cs"/>
            </a:rPr>
            <a:t>Unaccompanied Elders (&gt;60) </a:t>
          </a:r>
          <a:r>
            <a:rPr lang="en-GB" sz="1000" baseline="0">
              <a:latin typeface="Franklin Gothic Book" pitchFamily="34" charset="0"/>
            </a:rPr>
            <a:t>males and females residing in the Kachin  State camps</a:t>
          </a:r>
        </a:p>
      </cdr:txBody>
    </cdr:sp>
  </cdr:relSizeAnchor>
</c:userShapes>
</file>

<file path=xl/drawings/drawing58.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Single Headed Households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1.51252E-7</cdr:x>
      <cdr:y>0.09151</cdr:y>
    </cdr:from>
    <cdr:to>
      <cdr:x>0.79898</cdr:x>
      <cdr:y>0.20656</cdr:y>
    </cdr:to>
    <cdr:sp macro="" textlink="">
      <cdr:nvSpPr>
        <cdr:cNvPr id="4" name="TextBox 3"/>
        <cdr:cNvSpPr txBox="1"/>
      </cdr:nvSpPr>
      <cdr:spPr>
        <a:xfrm xmlns:a="http://schemas.openxmlformats.org/drawingml/2006/main">
          <a:off x="1" y="315839"/>
          <a:ext cx="5282452" cy="397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a:t>
          </a:r>
          <a:r>
            <a:rPr lang="en-GB" sz="1100" baseline="0">
              <a:solidFill>
                <a:schemeClr val="dk1"/>
              </a:solidFill>
              <a:effectLst/>
              <a:latin typeface="+mn-lt"/>
              <a:ea typeface="+mn-ea"/>
              <a:cs typeface="+mn-cs"/>
            </a:rPr>
            <a:t>Single Headed Households </a:t>
          </a:r>
          <a:r>
            <a:rPr lang="en-GB" sz="1000" baseline="0">
              <a:latin typeface="Franklin Gothic Book" pitchFamily="34" charset="0"/>
            </a:rPr>
            <a:t>males and females residing in the Kachin  State camps</a:t>
          </a:r>
        </a:p>
      </cdr:txBody>
    </cdr:sp>
  </cdr:relSizeAnchor>
</c:userShapes>
</file>

<file path=xl/drawings/drawing59.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Pregnant Women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1.51252E-7</cdr:x>
      <cdr:y>0.09151</cdr:y>
    </cdr:from>
    <cdr:to>
      <cdr:x>0.80746</cdr:x>
      <cdr:y>0.20656</cdr:y>
    </cdr:to>
    <cdr:sp macro="" textlink="">
      <cdr:nvSpPr>
        <cdr:cNvPr id="4" name="TextBox 3"/>
        <cdr:cNvSpPr txBox="1"/>
      </cdr:nvSpPr>
      <cdr:spPr>
        <a:xfrm xmlns:a="http://schemas.openxmlformats.org/drawingml/2006/main">
          <a:off x="1" y="315839"/>
          <a:ext cx="5338483" cy="397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a:t>
          </a:r>
          <a:r>
            <a:rPr lang="en-GB" sz="1100" baseline="0">
              <a:solidFill>
                <a:schemeClr val="dk1"/>
              </a:solidFill>
              <a:effectLst/>
              <a:latin typeface="+mn-lt"/>
              <a:ea typeface="+mn-ea"/>
              <a:cs typeface="+mn-cs"/>
            </a:rPr>
            <a:t>Pregnant Women </a:t>
          </a:r>
          <a:r>
            <a:rPr lang="en-GB" sz="1000" baseline="0">
              <a:latin typeface="Franklin Gothic Book" pitchFamily="34" charset="0"/>
            </a:rPr>
            <a:t> residing in the Kachin  State camps</a:t>
          </a:r>
        </a:p>
      </cdr:txBody>
    </cdr:sp>
  </cdr:relSizeAnchor>
</c:userShapes>
</file>

<file path=xl/drawings/drawing6.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US" sz="1100" b="1" i="0" baseline="0">
              <a:solidFill>
                <a:schemeClr val="dk1"/>
              </a:solidFill>
              <a:effectLst/>
              <a:latin typeface="+mn-lt"/>
              <a:ea typeface="+mn-ea"/>
              <a:cs typeface="+mn-cs"/>
            </a:rPr>
            <a:t>Number of Kachin Camps by Township</a:t>
          </a:r>
          <a:endParaRPr lang="en-US" sz="1400">
            <a:effectLst/>
          </a:endParaRPr>
        </a:p>
      </cdr:txBody>
    </cdr:sp>
  </cdr:absSizeAnchor>
</c:userShapes>
</file>

<file path=xl/drawings/drawing60.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Lactating Women in Camps- Kachin State</a:t>
          </a:r>
        </a:p>
        <a:p xmlns:a="http://schemas.openxmlformats.org/drawingml/2006/main">
          <a:endParaRPr lang="en-GB" sz="1400" baseline="0">
            <a:latin typeface="Franklin Gothic Medium Cond" pitchFamily="34" charset="0"/>
          </a:endParaRPr>
        </a:p>
      </cdr:txBody>
    </cdr:sp>
  </cdr:absSizeAnchor>
  <cdr:relSizeAnchor xmlns:cdr="http://schemas.openxmlformats.org/drawingml/2006/chartDrawing">
    <cdr:from>
      <cdr:x>1.51252E-7</cdr:x>
      <cdr:y>0.09151</cdr:y>
    </cdr:from>
    <cdr:to>
      <cdr:x>0.79898</cdr:x>
      <cdr:y>0.20656</cdr:y>
    </cdr:to>
    <cdr:sp macro="" textlink="">
      <cdr:nvSpPr>
        <cdr:cNvPr id="4" name="TextBox 3"/>
        <cdr:cNvSpPr txBox="1"/>
      </cdr:nvSpPr>
      <cdr:spPr>
        <a:xfrm xmlns:a="http://schemas.openxmlformats.org/drawingml/2006/main">
          <a:off x="1" y="315839"/>
          <a:ext cx="5282452" cy="397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latin typeface="Franklin Gothic Book" pitchFamily="34" charset="0"/>
            </a:rPr>
            <a:t>Number</a:t>
          </a:r>
          <a:r>
            <a:rPr lang="en-GB" sz="1000" baseline="0">
              <a:latin typeface="Franklin Gothic Book" pitchFamily="34" charset="0"/>
            </a:rPr>
            <a:t> of </a:t>
          </a:r>
          <a:r>
            <a:rPr lang="en-GB" sz="1100" baseline="0">
              <a:solidFill>
                <a:schemeClr val="dk1"/>
              </a:solidFill>
              <a:effectLst/>
              <a:latin typeface="+mn-lt"/>
              <a:ea typeface="+mn-ea"/>
              <a:cs typeface="+mn-cs"/>
            </a:rPr>
            <a:t>Lactating Women </a:t>
          </a:r>
          <a:r>
            <a:rPr lang="en-GB" sz="1000" baseline="0">
              <a:latin typeface="Franklin Gothic Book" pitchFamily="34" charset="0"/>
            </a:rPr>
            <a:t>residing in the Kachin  State camps</a:t>
          </a:r>
        </a:p>
      </cdr:txBody>
    </cdr:sp>
  </cdr:relSizeAnchor>
</c:userShapes>
</file>

<file path=xl/drawings/drawing61.xml><?xml version="1.0" encoding="utf-8"?>
<xdr:wsDr xmlns:xdr="http://schemas.openxmlformats.org/drawingml/2006/spreadsheetDrawing" xmlns:a="http://schemas.openxmlformats.org/drawingml/2006/main">
  <xdr:twoCellAnchor>
    <xdr:from>
      <xdr:col>20</xdr:col>
      <xdr:colOff>493059</xdr:colOff>
      <xdr:row>0</xdr:row>
      <xdr:rowOff>156882</xdr:rowOff>
    </xdr:from>
    <xdr:to>
      <xdr:col>24</xdr:col>
      <xdr:colOff>252053</xdr:colOff>
      <xdr:row>2</xdr:row>
      <xdr:rowOff>156882</xdr:rowOff>
    </xdr:to>
    <xdr:sp macro="" textlink="">
      <xdr:nvSpPr>
        <xdr:cNvPr id="4" name="Rounded Rectangle 3">
          <a:hlinkClick xmlns:r="http://schemas.openxmlformats.org/officeDocument/2006/relationships" r:id="rId1"/>
        </xdr:cNvPr>
        <xdr:cNvSpPr/>
      </xdr:nvSpPr>
      <xdr:spPr>
        <a:xfrm>
          <a:off x="15172765" y="156882"/>
          <a:ext cx="2179464"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168089</xdr:colOff>
      <xdr:row>1</xdr:row>
      <xdr:rowOff>0</xdr:rowOff>
    </xdr:from>
    <xdr:to>
      <xdr:col>18</xdr:col>
      <xdr:colOff>585598</xdr:colOff>
      <xdr:row>81</xdr:row>
      <xdr:rowOff>89646</xdr:rowOff>
    </xdr:to>
    <xdr:sp macro="" textlink="">
      <xdr:nvSpPr>
        <xdr:cNvPr id="5" name="TextBox 4"/>
        <xdr:cNvSpPr txBox="1">
          <a:spLocks/>
        </xdr:cNvSpPr>
      </xdr:nvSpPr>
      <xdr:spPr>
        <a:xfrm>
          <a:off x="168089" y="190500"/>
          <a:ext cx="13886980" cy="15329646"/>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168089</xdr:colOff>
      <xdr:row>1</xdr:row>
      <xdr:rowOff>0</xdr:rowOff>
    </xdr:from>
    <xdr:to>
      <xdr:col>18</xdr:col>
      <xdr:colOff>571500</xdr:colOff>
      <xdr:row>4</xdr:row>
      <xdr:rowOff>120644</xdr:rowOff>
    </xdr:to>
    <xdr:grpSp>
      <xdr:nvGrpSpPr>
        <xdr:cNvPr id="6" name="Group 5"/>
        <xdr:cNvGrpSpPr/>
      </xdr:nvGrpSpPr>
      <xdr:grpSpPr>
        <a:xfrm>
          <a:off x="168089" y="190500"/>
          <a:ext cx="13872882" cy="692144"/>
          <a:chOff x="1497969" y="3191134"/>
          <a:chExt cx="13626074" cy="692144"/>
        </a:xfrm>
      </xdr:grpSpPr>
      <xdr:grpSp>
        <xdr:nvGrpSpPr>
          <xdr:cNvPr id="7" name="Group 6"/>
          <xdr:cNvGrpSpPr/>
        </xdr:nvGrpSpPr>
        <xdr:grpSpPr>
          <a:xfrm>
            <a:off x="1497969" y="3194087"/>
            <a:ext cx="11557052" cy="630116"/>
            <a:chOff x="907660" y="2762250"/>
            <a:chExt cx="7738332" cy="630116"/>
          </a:xfrm>
        </xdr:grpSpPr>
        <xdr:grpSp>
          <xdr:nvGrpSpPr>
            <xdr:cNvPr id="9" name="Group 8"/>
            <xdr:cNvGrpSpPr/>
          </xdr:nvGrpSpPr>
          <xdr:grpSpPr>
            <a:xfrm>
              <a:off x="907660" y="2762250"/>
              <a:ext cx="7738332" cy="630116"/>
              <a:chOff x="1025028" y="1371599"/>
              <a:chExt cx="4642999" cy="630116"/>
            </a:xfrm>
          </xdr:grpSpPr>
          <xdr:sp macro="" textlink="">
            <xdr:nvSpPr>
              <xdr:cNvPr id="12" name="TextBox 11"/>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13"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Movement</a:t>
                </a:r>
                <a:endParaRPr lang="en-GB" sz="2400">
                  <a:latin typeface="Franklin Gothic Medium Cond" pitchFamily="34" charset="0"/>
                </a:endParaRPr>
              </a:p>
            </xdr:txBody>
          </xdr:sp>
        </xdr:grpSp>
        <xdr:sp macro="" textlink="">
          <xdr:nvSpPr>
            <xdr:cNvPr id="10" name="TextBox 9"/>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11" name="TextBox 10"/>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21</xdr:col>
      <xdr:colOff>134471</xdr:colOff>
      <xdr:row>0</xdr:row>
      <xdr:rowOff>123264</xdr:rowOff>
    </xdr:from>
    <xdr:to>
      <xdr:col>21</xdr:col>
      <xdr:colOff>2028265</xdr:colOff>
      <xdr:row>2</xdr:row>
      <xdr:rowOff>123264</xdr:rowOff>
    </xdr:to>
    <xdr:sp macro="" textlink="">
      <xdr:nvSpPr>
        <xdr:cNvPr id="3" name="Rounded Rectangle 2">
          <a:hlinkClick xmlns:r="http://schemas.openxmlformats.org/officeDocument/2006/relationships" r:id="rId1"/>
        </xdr:cNvPr>
        <xdr:cNvSpPr/>
      </xdr:nvSpPr>
      <xdr:spPr>
        <a:xfrm>
          <a:off x="15150353" y="123264"/>
          <a:ext cx="1893794" cy="381000"/>
        </a:xfrm>
        <a:prstGeom prst="roundRect">
          <a:avLst/>
        </a:prstGeom>
        <a:solidFill>
          <a:schemeClr val="tx2">
            <a:lumMod val="60000"/>
            <a:lumOff val="40000"/>
          </a:schemeClr>
        </a:solidFill>
        <a:ln>
          <a:solidFill>
            <a:schemeClr val="tx2">
              <a:lumMod val="20000"/>
              <a:lumOff val="8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solidFill>
                <a:sysClr val="windowText" lastClr="000000"/>
              </a:solidFill>
            </a:rPr>
            <a:t>BACK TO MAIN</a:t>
          </a:r>
          <a:r>
            <a:rPr lang="en-GB" sz="1600" b="1" baseline="0">
              <a:solidFill>
                <a:sysClr val="windowText" lastClr="000000"/>
              </a:solidFill>
            </a:rPr>
            <a:t> MENU</a:t>
          </a:r>
          <a:endParaRPr lang="en-GB" sz="1600" b="1">
            <a:solidFill>
              <a:sysClr val="windowText" lastClr="000000"/>
            </a:solidFill>
          </a:endParaRPr>
        </a:p>
      </xdr:txBody>
    </xdr:sp>
    <xdr:clientData/>
  </xdr:twoCellAnchor>
  <xdr:twoCellAnchor>
    <xdr:from>
      <xdr:col>0</xdr:col>
      <xdr:colOff>112059</xdr:colOff>
      <xdr:row>1</xdr:row>
      <xdr:rowOff>89648</xdr:rowOff>
    </xdr:from>
    <xdr:to>
      <xdr:col>19</xdr:col>
      <xdr:colOff>193392</xdr:colOff>
      <xdr:row>36</xdr:row>
      <xdr:rowOff>44824</xdr:rowOff>
    </xdr:to>
    <xdr:sp macro="" textlink="">
      <xdr:nvSpPr>
        <xdr:cNvPr id="6" name="TextBox 5"/>
        <xdr:cNvSpPr txBox="1">
          <a:spLocks/>
        </xdr:cNvSpPr>
      </xdr:nvSpPr>
      <xdr:spPr>
        <a:xfrm>
          <a:off x="112059" y="280148"/>
          <a:ext cx="13886980" cy="6622676"/>
        </a:xfrm>
        <a:prstGeom prst="rect">
          <a:avLst/>
        </a:prstGeom>
        <a:solidFill>
          <a:schemeClr val="bg1">
            <a:lumMod val="85000"/>
            <a:alpha val="34000"/>
          </a:schemeClr>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GB" sz="2400">
            <a:latin typeface="Franklin Gothic Medium Cond" pitchFamily="34" charset="0"/>
          </a:endParaRPr>
        </a:p>
      </xdr:txBody>
    </xdr:sp>
    <xdr:clientData/>
  </xdr:twoCellAnchor>
  <xdr:twoCellAnchor>
    <xdr:from>
      <xdr:col>0</xdr:col>
      <xdr:colOff>112059</xdr:colOff>
      <xdr:row>1</xdr:row>
      <xdr:rowOff>89647</xdr:rowOff>
    </xdr:from>
    <xdr:to>
      <xdr:col>19</xdr:col>
      <xdr:colOff>179294</xdr:colOff>
      <xdr:row>5</xdr:row>
      <xdr:rowOff>19791</xdr:rowOff>
    </xdr:to>
    <xdr:grpSp>
      <xdr:nvGrpSpPr>
        <xdr:cNvPr id="15" name="Group 14"/>
        <xdr:cNvGrpSpPr/>
      </xdr:nvGrpSpPr>
      <xdr:grpSpPr>
        <a:xfrm>
          <a:off x="112059" y="280147"/>
          <a:ext cx="13872882" cy="692144"/>
          <a:chOff x="1497969" y="3191134"/>
          <a:chExt cx="13626074" cy="692144"/>
        </a:xfrm>
      </xdr:grpSpPr>
      <xdr:grpSp>
        <xdr:nvGrpSpPr>
          <xdr:cNvPr id="16" name="Group 15"/>
          <xdr:cNvGrpSpPr/>
        </xdr:nvGrpSpPr>
        <xdr:grpSpPr>
          <a:xfrm>
            <a:off x="1497969" y="3194087"/>
            <a:ext cx="11557052" cy="630116"/>
            <a:chOff x="907660" y="2762250"/>
            <a:chExt cx="7738332" cy="630116"/>
          </a:xfrm>
        </xdr:grpSpPr>
        <xdr:grpSp>
          <xdr:nvGrpSpPr>
            <xdr:cNvPr id="18" name="Group 17"/>
            <xdr:cNvGrpSpPr/>
          </xdr:nvGrpSpPr>
          <xdr:grpSpPr>
            <a:xfrm>
              <a:off x="907660" y="2762250"/>
              <a:ext cx="7738332" cy="630116"/>
              <a:chOff x="1025028" y="1371599"/>
              <a:chExt cx="4642999" cy="630116"/>
            </a:xfrm>
          </xdr:grpSpPr>
          <xdr:sp macro="" textlink="">
            <xdr:nvSpPr>
              <xdr:cNvPr id="21" name="TextBox 20"/>
              <xdr:cNvSpPr txBox="1"/>
            </xdr:nvSpPr>
            <xdr:spPr>
              <a:xfrm>
                <a:off x="1025033" y="1723292"/>
                <a:ext cx="4642994" cy="2784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Franklin Gothic Book" pitchFamily="34" charset="0"/>
                </a:endParaRPr>
              </a:p>
            </xdr:txBody>
          </xdr:sp>
          <xdr:sp macro="" textlink="">
            <xdr:nvSpPr>
              <xdr:cNvPr id="22" name="TextBox 1"/>
              <xdr:cNvSpPr txBox="1">
                <a:spLocks/>
              </xdr:cNvSpPr>
            </xdr:nvSpPr>
            <xdr:spPr>
              <a:xfrm>
                <a:off x="1025028" y="1371599"/>
                <a:ext cx="4642999" cy="344365"/>
              </a:xfrm>
              <a:prstGeom prst="rect">
                <a:avLst/>
              </a:prstGeom>
              <a:solidFill>
                <a:schemeClr val="bg1"/>
              </a:solidFill>
              <a:ln w="9525" cmpd="sng">
                <a:noFill/>
              </a:ln>
              <a:effectLst>
                <a:outerShdw blurRad="88900" dist="25400" dir="5400000" algn="t" rotWithShape="0">
                  <a:prstClr val="black">
                    <a:alpha val="11000"/>
                  </a:prstClr>
                </a:outerShdw>
              </a:effectLst>
            </xdr:spPr>
            <xdr:style>
              <a:lnRef idx="0">
                <a:scrgbClr r="0" g="0" b="0"/>
              </a:lnRef>
              <a:fillRef idx="0">
                <a:scrgbClr r="0" g="0" b="0"/>
              </a:fillRef>
              <a:effectRef idx="0">
                <a:scrgbClr r="0" g="0" b="0"/>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2400" baseline="0">
                    <a:latin typeface="Franklin Gothic Medium Cond" pitchFamily="34" charset="0"/>
                  </a:rPr>
                  <a:t>Priority Needs</a:t>
                </a:r>
                <a:endParaRPr lang="en-GB" sz="2400">
                  <a:latin typeface="Franklin Gothic Medium Cond" pitchFamily="34" charset="0"/>
                </a:endParaRPr>
              </a:p>
            </xdr:txBody>
          </xdr:sp>
        </xdr:grpSp>
        <xdr:sp macro="" textlink="">
          <xdr:nvSpPr>
            <xdr:cNvPr id="19" name="TextBox 18"/>
            <xdr:cNvSpPr txBox="1"/>
          </xdr:nvSpPr>
          <xdr:spPr>
            <a:xfrm>
              <a:off x="7110370" y="2806214"/>
              <a:ext cx="146685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200" baseline="0">
                  <a:latin typeface="Franklin Gothic Medium Cond" pitchFamily="34" charset="0"/>
                </a:rPr>
                <a:t>1 November 2013</a:t>
              </a:r>
              <a:endParaRPr lang="en-GB" sz="1200">
                <a:latin typeface="Franklin Gothic Medium Cond" pitchFamily="34" charset="0"/>
              </a:endParaRPr>
            </a:p>
          </xdr:txBody>
        </xdr:sp>
        <xdr:sp macro="" textlink="">
          <xdr:nvSpPr>
            <xdr:cNvPr id="20" name="TextBox 19"/>
            <xdr:cNvSpPr txBox="1"/>
          </xdr:nvSpPr>
          <xdr:spPr>
            <a:xfrm>
              <a:off x="6800393" y="3120853"/>
              <a:ext cx="1795101" cy="243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Franklin Gothic Medium Cond" pitchFamily="34" charset="0"/>
              </a:endParaRPr>
            </a:p>
          </xdr:txBody>
        </xdr:sp>
      </xdr:grpSp>
      <xdr:pic>
        <xdr:nvPicPr>
          <xdr:cNvPr id="17"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20261" y="3191134"/>
            <a:ext cx="2103782" cy="692144"/>
          </a:xfrm>
          <a:prstGeom prst="rect">
            <a:avLst/>
          </a:prstGeom>
          <a:effectLst>
            <a:outerShdw blurRad="50800" dist="38100" dir="10800000" algn="r" rotWithShape="0">
              <a:prstClr val="black">
                <a:alpha val="40000"/>
              </a:prstClr>
            </a:outerShdw>
          </a:effectLst>
        </xdr:spPr>
      </xdr:pic>
    </xdr:grpSp>
    <xdr:clientData/>
  </xdr:twoCellAnchor>
  <xdr:twoCellAnchor>
    <xdr:from>
      <xdr:col>0</xdr:col>
      <xdr:colOff>347381</xdr:colOff>
      <xdr:row>5</xdr:row>
      <xdr:rowOff>100852</xdr:rowOff>
    </xdr:from>
    <xdr:to>
      <xdr:col>8</xdr:col>
      <xdr:colOff>190500</xdr:colOff>
      <xdr:row>34</xdr:row>
      <xdr:rowOff>134471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381000</xdr:colOff>
      <xdr:row>5</xdr:row>
      <xdr:rowOff>100852</xdr:rowOff>
    </xdr:from>
    <xdr:to>
      <xdr:col>18</xdr:col>
      <xdr:colOff>537883</xdr:colOff>
      <xdr:row>34</xdr:row>
      <xdr:rowOff>134471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 Managers Priority Needs</a:t>
          </a:r>
        </a:p>
      </cdr:txBody>
    </cdr:sp>
  </cdr:absSizeAnchor>
</c:userShapes>
</file>

<file path=xl/drawings/drawing64.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aseline="0">
              <a:latin typeface="Franklin Gothic Medium Cond" pitchFamily="34" charset="0"/>
            </a:rPr>
            <a:t>Camp Residents Priority Needs</a:t>
          </a:r>
        </a:p>
      </cdr:txBody>
    </cdr:sp>
  </cdr:absSizeAnchor>
</c:userShapes>
</file>

<file path=xl/drawings/drawing7.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US" sz="1100" b="1" i="0" baseline="0">
              <a:solidFill>
                <a:schemeClr val="dk1"/>
              </a:solidFill>
              <a:effectLst/>
              <a:latin typeface="+mn-lt"/>
              <a:ea typeface="+mn-ea"/>
              <a:cs typeface="+mn-cs"/>
            </a:rPr>
            <a:t>Number of Households in Kachin Camps by Township</a:t>
          </a:r>
          <a:endParaRPr lang="en-US" sz="1400">
            <a:effectLst/>
          </a:endParaRPr>
        </a:p>
      </cdr:txBody>
    </cdr:sp>
  </cdr:absSizeAnchor>
</c:userShapes>
</file>

<file path=xl/drawings/drawing8.xml><?xml version="1.0" encoding="utf-8"?>
<c:userShapes xmlns:c="http://schemas.openxmlformats.org/drawingml/2006/chart">
  <cdr:absSizeAnchor xmlns:cdr="http://schemas.openxmlformats.org/drawingml/2006/chartDrawing">
    <cdr:from>
      <cdr:x>0</cdr:x>
      <cdr:y>4.64543E-7</cdr:y>
    </cdr:from>
    <cdr:ext cx="5094194" cy="219075"/>
    <cdr:sp macro="" textlink="">
      <cdr:nvSpPr>
        <cdr:cNvPr id="3" name="TextBox 3"/>
        <cdr:cNvSpPr txBox="1">
          <a:spLocks xmlns:a="http://schemas.openxmlformats.org/drawingml/2006/main"/>
        </cdr:cNvSpPr>
      </cdr:nvSpPr>
      <cdr:spPr>
        <a:xfrm xmlns:a="http://schemas.openxmlformats.org/drawingml/2006/main">
          <a:off x="0" y="1"/>
          <a:ext cx="5094194" cy="219075"/>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US" sz="1100" b="1" i="0" baseline="0">
              <a:solidFill>
                <a:schemeClr val="dk1"/>
              </a:solidFill>
              <a:effectLst/>
              <a:latin typeface="+mn-lt"/>
              <a:ea typeface="+mn-ea"/>
              <a:cs typeface="+mn-cs"/>
            </a:rPr>
            <a:t>Number of Shan (Norht) Camps by Township</a:t>
          </a:r>
          <a:endParaRPr lang="en-US" sz="1400">
            <a:effectLst/>
          </a:endParaRPr>
        </a:p>
      </cdr:txBody>
    </cdr:sp>
  </cdr:absSizeAnchor>
</c:userShapes>
</file>

<file path=xl/drawings/drawing9.xml><?xml version="1.0" encoding="utf-8"?>
<c:userShapes xmlns:c="http://schemas.openxmlformats.org/drawingml/2006/chart">
  <cdr:absSizeAnchor xmlns:cdr="http://schemas.openxmlformats.org/drawingml/2006/chartDrawing">
    <cdr:from>
      <cdr:x>0</cdr:x>
      <cdr:y>4.97097E-7</cdr:y>
    </cdr:from>
    <cdr:ext cx="2835087" cy="380998"/>
    <cdr:sp macro="" textlink="">
      <cdr:nvSpPr>
        <cdr:cNvPr id="3" name="TextBox 3"/>
        <cdr:cNvSpPr txBox="1">
          <a:spLocks xmlns:a="http://schemas.openxmlformats.org/drawingml/2006/main"/>
        </cdr:cNvSpPr>
      </cdr:nvSpPr>
      <cdr:spPr>
        <a:xfrm xmlns:a="http://schemas.openxmlformats.org/drawingml/2006/main">
          <a:off x="0" y="2"/>
          <a:ext cx="2835087" cy="3809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US" sz="1100" b="1" i="0" baseline="0">
              <a:solidFill>
                <a:schemeClr val="dk1"/>
              </a:solidFill>
              <a:effectLst/>
              <a:latin typeface="+mn-lt"/>
              <a:ea typeface="+mn-ea"/>
              <a:cs typeface="+mn-cs"/>
            </a:rPr>
            <a:t>Number of Households in Kachin Camps by Township</a:t>
          </a:r>
          <a:endParaRPr lang="en-US" sz="1400">
            <a:effectLst/>
          </a:endParaRPr>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amp%20Management%20Tool%20template%20v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ina/AppData/Roaming/Microsoft/Excel/Infographics_Dashboard_toolkit_v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HCRuser/Documents/Kachin/Camp_Profiling/Dataentry/Infographics_Dashboard_toolkit_Templatev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Working%20Folder\Camps%20Profile\JIPS%20Documents\Database\MYN_JIPS_Camp%20Profiling%20in%20Kachin%20and%20Shan%20states_%20Data%20Entry%20For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NHCRuser/Documents/Kachin/Camp_Profiling/Data%20entry/IDP-Camp-Entry%20Shan_Shalom_Rani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NHCRuser/Documents/Kachin/Camp_Profiling/Dataentry/Database/Group%20(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er\Downloads\Users\Aye%20Htwe\Desktop\MNR\3WProjectData_AllOrgs_Rakhine_201207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NHCRuser/Documents/Kachin/Camp_Profiling/Dataentry/Database/group%20(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ina/Documents/UNHCR/Camp%20profiling%20reports/Individual%20Camp%20ProfilingInfographic%20-%20Excel%20-%20version%20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ina/AppData/Roaming/Microsoft/Excel/Infographics_Dashboard_toolkit_v1%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u_Township"/>
      <sheetName val="Lookup"/>
      <sheetName val="Infographics"/>
      <sheetName val="Data (2)"/>
      <sheetName val="Data"/>
      <sheetName val="Main"/>
      <sheetName val="Analysis Charts"/>
      <sheetName val="Analysis Tables"/>
      <sheetName val="HEALTH"/>
      <sheetName val="SHELTER"/>
      <sheetName val="WASH"/>
      <sheetName val="FOOD"/>
      <sheetName val="LIVELIHOOD"/>
      <sheetName val="EDUCATION"/>
      <sheetName val="PROTECTION"/>
      <sheetName val="MOVEMENT"/>
      <sheetName val="Needs"/>
      <sheetName val="Caprivi Report"/>
      <sheetName val="Kavango Region"/>
      <sheetName val="NAM Admin divisions"/>
    </sheetNames>
    <sheetDataSet>
      <sheetData sheetId="0"/>
      <sheetData sheetId="1">
        <row r="1">
          <cell r="AC1" t="str">
            <v>State_Division</v>
          </cell>
        </row>
        <row r="2">
          <cell r="A2" t="str">
            <v>DRC</v>
          </cell>
          <cell r="B2" t="str">
            <v>Enumerator from camp profiling  responsible organization</v>
          </cell>
          <cell r="C2" t="str">
            <v>Camp Manager</v>
          </cell>
          <cell r="D2" t="str">
            <v>Male</v>
          </cell>
          <cell r="E2" t="str">
            <v>Committee Member</v>
          </cell>
          <cell r="F2" t="str">
            <v>Yes</v>
          </cell>
          <cell r="G2" t="str">
            <v>Urban</v>
          </cell>
          <cell r="J2" t="str">
            <v>Elected camp residents</v>
          </cell>
          <cell r="K2" t="str">
            <v>Individual</v>
          </cell>
          <cell r="L2" t="str">
            <v>Open space (without roof/wall)</v>
          </cell>
          <cell r="M2" t="str">
            <v>0%</v>
          </cell>
          <cell r="N2" t="str">
            <v>Well</v>
          </cell>
          <cell r="O2" t="str">
            <v>Common identified waste dump inside camp</v>
          </cell>
          <cell r="P2" t="str">
            <v>Hospital</v>
          </cell>
          <cell r="Q2" t="str">
            <v>Farming</v>
          </cell>
          <cell r="R2" t="str">
            <v xml:space="preserve">Basic Food                                       </v>
          </cell>
          <cell r="V2" t="str">
            <v>AD-2000 Tharthana Compound</v>
          </cell>
          <cell r="X2">
            <v>1</v>
          </cell>
          <cell r="Z2">
            <v>2010</v>
          </cell>
          <cell r="AC2" t="str">
            <v>Kachin</v>
          </cell>
        </row>
        <row r="3">
          <cell r="A3" t="str">
            <v>RANIR</v>
          </cell>
          <cell r="B3" t="str">
            <v>CCCM Focal Point</v>
          </cell>
          <cell r="C3" t="str">
            <v>Camp Resident</v>
          </cell>
          <cell r="D3" t="str">
            <v>Female</v>
          </cell>
          <cell r="E3" t="str">
            <v>FBO/NGO Staff</v>
          </cell>
          <cell r="F3" t="str">
            <v>No</v>
          </cell>
          <cell r="G3" t="str">
            <v>Rural</v>
          </cell>
          <cell r="J3" t="str">
            <v>Appointed camp residents</v>
          </cell>
          <cell r="K3" t="str">
            <v>Communal</v>
          </cell>
          <cell r="L3" t="str">
            <v xml:space="preserve">Make-shift shelters </v>
          </cell>
          <cell r="M3" t="str">
            <v>&lt; 25%</v>
          </cell>
          <cell r="N3" t="str">
            <v>Rivers, springs, etc.</v>
          </cell>
          <cell r="O3" t="str">
            <v>Identified waste dump outside camp</v>
          </cell>
          <cell r="P3" t="str">
            <v>Clinic</v>
          </cell>
          <cell r="Q3" t="str">
            <v>Fishing</v>
          </cell>
          <cell r="R3" t="str">
            <v xml:space="preserve">Complementary Food                                 </v>
          </cell>
          <cell r="V3" t="str">
            <v>Aung Thar Church</v>
          </cell>
          <cell r="X3">
            <v>2</v>
          </cell>
          <cell r="Z3">
            <v>2011</v>
          </cell>
          <cell r="AC3" t="str">
            <v>Kachin</v>
          </cell>
        </row>
        <row r="4">
          <cell r="A4" t="str">
            <v>KBC</v>
          </cell>
          <cell r="B4" t="str">
            <v>Other</v>
          </cell>
          <cell r="C4" t="str">
            <v>Other</v>
          </cell>
          <cell r="E4" t="str">
            <v>Religious Leader</v>
          </cell>
          <cell r="G4" t="str">
            <v>Forest/bush</v>
          </cell>
          <cell r="J4" t="str">
            <v>Any camp resident</v>
          </cell>
          <cell r="K4" t="str">
            <v>Mixed</v>
          </cell>
          <cell r="L4" t="str">
            <v>Community/religious building</v>
          </cell>
          <cell r="M4" t="str">
            <v>25-50%</v>
          </cell>
          <cell r="N4" t="str">
            <v>Borehole/hand pump</v>
          </cell>
          <cell r="O4" t="str">
            <v>Dumped everywhere inside the camp</v>
          </cell>
          <cell r="P4" t="str">
            <v>Rural centre</v>
          </cell>
          <cell r="Q4" t="str">
            <v>Livestock</v>
          </cell>
          <cell r="R4" t="str">
            <v xml:space="preserve">Firewood / fuel                                                                      </v>
          </cell>
          <cell r="V4" t="str">
            <v>Daw Hpum Yang Ninghtawn</v>
          </cell>
          <cell r="X4">
            <v>3</v>
          </cell>
          <cell r="Z4">
            <v>2012</v>
          </cell>
          <cell r="AC4" t="str">
            <v>Kachin</v>
          </cell>
        </row>
        <row r="5">
          <cell r="A5" t="str">
            <v>UNHCR</v>
          </cell>
          <cell r="E5" t="str">
            <v>Teacher</v>
          </cell>
          <cell r="J5" t="str">
            <v xml:space="preserve">Elders </v>
          </cell>
          <cell r="L5" t="str">
            <v>Solid shelters</v>
          </cell>
          <cell r="M5" t="str">
            <v>51-75%</v>
          </cell>
          <cell r="N5" t="str">
            <v>Other? ____________________</v>
          </cell>
          <cell r="O5" t="str">
            <v>Is getting burnt</v>
          </cell>
          <cell r="P5" t="str">
            <v>Rural sub-centre</v>
          </cell>
          <cell r="Q5" t="str">
            <v>Manufacturing (food processing)</v>
          </cell>
          <cell r="R5" t="str">
            <v xml:space="preserve">Individual shelter/houses             </v>
          </cell>
          <cell r="V5" t="str">
            <v>Host Families</v>
          </cell>
          <cell r="X5">
            <v>4</v>
          </cell>
          <cell r="Z5">
            <v>2013</v>
          </cell>
          <cell r="AC5" t="str">
            <v>Kachin</v>
          </cell>
        </row>
        <row r="6">
          <cell r="A6" t="str">
            <v>KBSS/KMSS</v>
          </cell>
          <cell r="E6" t="str">
            <v>Doctor / Nurse / Midwife</v>
          </cell>
          <cell r="J6" t="str">
            <v>Religious leaders</v>
          </cell>
          <cell r="M6" t="str">
            <v>76-95%</v>
          </cell>
          <cell r="P6" t="str">
            <v>Referral centre</v>
          </cell>
          <cell r="Q6" t="str">
            <v>Mining</v>
          </cell>
          <cell r="R6" t="str">
            <v xml:space="preserve">Communal building                      </v>
          </cell>
          <cell r="V6" t="str">
            <v>Htoi San Church</v>
          </cell>
          <cell r="X6">
            <v>5</v>
          </cell>
          <cell r="AC6" t="str">
            <v>Kachin</v>
          </cell>
        </row>
        <row r="7">
          <cell r="A7" t="str">
            <v>SHALOM</v>
          </cell>
          <cell r="E7" t="str">
            <v>Authority</v>
          </cell>
          <cell r="J7" t="str">
            <v>Others?________________</v>
          </cell>
          <cell r="M7" t="str">
            <v>96-100%</v>
          </cell>
          <cell r="P7" t="str">
            <v>Other? _______________</v>
          </cell>
          <cell r="Q7" t="str">
            <v>Trade (buying and selling)</v>
          </cell>
          <cell r="R7" t="str">
            <v>Partitions within shelters</v>
          </cell>
          <cell r="V7" t="str">
            <v>Kannar Yeik Thar</v>
          </cell>
          <cell r="X7">
            <v>6</v>
          </cell>
          <cell r="AC7" t="str">
            <v>Kachin</v>
          </cell>
        </row>
        <row r="8">
          <cell r="A8" t="str">
            <v>OTHER</v>
          </cell>
          <cell r="E8" t="str">
            <v>Other</v>
          </cell>
          <cell r="J8" t="str">
            <v>Don't know</v>
          </cell>
          <cell r="Q8" t="str">
            <v>Manufacturing (non-food)</v>
          </cell>
          <cell r="R8" t="str">
            <v xml:space="preserve">Blankets/Winter Clothing                                         </v>
          </cell>
          <cell r="V8" t="str">
            <v>Lisu Boarding-House</v>
          </cell>
          <cell r="X8">
            <v>7</v>
          </cell>
          <cell r="AC8" t="str">
            <v>Kachin</v>
          </cell>
        </row>
        <row r="9">
          <cell r="Q9" t="str">
            <v>Handicrafts</v>
          </cell>
          <cell r="R9" t="str">
            <v xml:space="preserve">Hygiene kits                                         </v>
          </cell>
          <cell r="V9" t="str">
            <v>Mu-yin Baptist Church</v>
          </cell>
          <cell r="X9">
            <v>8</v>
          </cell>
          <cell r="AC9" t="str">
            <v>Kachin</v>
          </cell>
        </row>
        <row r="10">
          <cell r="Q10" t="str">
            <v>Other______________________</v>
          </cell>
          <cell r="R10" t="str">
            <v xml:space="preserve">Kitchen sets                                         </v>
          </cell>
          <cell r="V10" t="str">
            <v>Nant Hlaing Church</v>
          </cell>
          <cell r="X10">
            <v>9</v>
          </cell>
          <cell r="AC10" t="str">
            <v>Kachin</v>
          </cell>
        </row>
        <row r="11">
          <cell r="Q11" t="str">
            <v>None</v>
          </cell>
          <cell r="R11" t="str">
            <v>Women NFIs (sanitary pads, underwear, etc.)</v>
          </cell>
          <cell r="V11" t="str">
            <v>Phan Khar Kone</v>
          </cell>
          <cell r="X11">
            <v>10</v>
          </cell>
          <cell r="AC11" t="str">
            <v>Kachin</v>
          </cell>
        </row>
        <row r="12">
          <cell r="R12" t="str">
            <v xml:space="preserve">Health facility / Clinic                                         </v>
          </cell>
          <cell r="V12" t="str">
            <v>Robert Church</v>
          </cell>
          <cell r="X12">
            <v>11</v>
          </cell>
          <cell r="AC12" t="str">
            <v>Kachin</v>
          </cell>
        </row>
        <row r="13">
          <cell r="R13" t="str">
            <v>Medicines</v>
          </cell>
          <cell r="V13" t="str">
            <v>Ta Gun Taing Monastery (Shwe Kyi Na)</v>
          </cell>
          <cell r="X13">
            <v>12</v>
          </cell>
          <cell r="AC13" t="str">
            <v>Kachin</v>
          </cell>
        </row>
        <row r="14">
          <cell r="R14" t="str">
            <v>Medical staff (doctor, nurse, etc)</v>
          </cell>
          <cell r="V14" t="str">
            <v>Yoe Kyi Monastery</v>
          </cell>
          <cell r="X14">
            <v>13</v>
          </cell>
          <cell r="AC14" t="str">
            <v>Kachin</v>
          </cell>
        </row>
        <row r="15">
          <cell r="R15" t="str">
            <v>School facilities</v>
          </cell>
          <cell r="V15" t="str">
            <v>Chipwi KBC camp</v>
          </cell>
          <cell r="X15">
            <v>14</v>
          </cell>
          <cell r="AC15" t="str">
            <v>Kachin</v>
          </cell>
        </row>
        <row r="16">
          <cell r="R16" t="str">
            <v xml:space="preserve">School materials / supplies                                         </v>
          </cell>
          <cell r="V16" t="str">
            <v>Gant Gwin</v>
          </cell>
          <cell r="X16">
            <v>15</v>
          </cell>
          <cell r="AC16" t="str">
            <v>Kachin</v>
          </cell>
        </row>
        <row r="17">
          <cell r="R17" t="str">
            <v xml:space="preserve">Transport to school                     </v>
          </cell>
          <cell r="V17" t="str">
            <v>Hpare Hkyer - BP6</v>
          </cell>
          <cell r="X17">
            <v>16</v>
          </cell>
          <cell r="AC17" t="str">
            <v>Kachin</v>
          </cell>
        </row>
        <row r="18">
          <cell r="R18" t="str">
            <v xml:space="preserve">Well / water tank                          </v>
          </cell>
          <cell r="V18" t="str">
            <v xml:space="preserve">Lan Jaw </v>
          </cell>
          <cell r="X18">
            <v>17</v>
          </cell>
          <cell r="AC18" t="str">
            <v>Kachin</v>
          </cell>
        </row>
        <row r="19">
          <cell r="R19" t="str">
            <v xml:space="preserve">Bathing spaces                                      </v>
          </cell>
          <cell r="V19" t="str">
            <v>Lhaovao Baptist Church (LBC)</v>
          </cell>
          <cell r="X19">
            <v>18</v>
          </cell>
          <cell r="AC19" t="str">
            <v>Kachin</v>
          </cell>
        </row>
        <row r="20">
          <cell r="R20" t="str">
            <v xml:space="preserve">Latrines/toilets                                      </v>
          </cell>
          <cell r="V20" t="str">
            <v>Women's Affairs Association Building</v>
          </cell>
          <cell r="X20">
            <v>19</v>
          </cell>
          <cell r="AC20" t="str">
            <v>Shan (North)</v>
          </cell>
        </row>
        <row r="21">
          <cell r="R21" t="str">
            <v xml:space="preserve">Access to job opportunities        </v>
          </cell>
          <cell r="V21" t="str">
            <v>1 Ward, Sein Yadanar Company(Lon Khin)</v>
          </cell>
          <cell r="X21">
            <v>20</v>
          </cell>
          <cell r="AC21" t="str">
            <v>Shan (North)</v>
          </cell>
        </row>
        <row r="22">
          <cell r="R22" t="str">
            <v>Cash/money assistance</v>
          </cell>
          <cell r="V22" t="str">
            <v>5 Ward Baptist Church(lon Khin)</v>
          </cell>
          <cell r="X22">
            <v>21</v>
          </cell>
          <cell r="AC22" t="str">
            <v>Shan (North)</v>
          </cell>
        </row>
        <row r="23">
          <cell r="R23" t="str">
            <v xml:space="preserve">Vocational training                       </v>
          </cell>
          <cell r="V23" t="str">
            <v>5 Ward RC Church(lon Khin)</v>
          </cell>
          <cell r="X23">
            <v>22</v>
          </cell>
          <cell r="AC23" t="str">
            <v>Shan (North)</v>
          </cell>
        </row>
        <row r="24">
          <cell r="R24" t="str">
            <v>Other</v>
          </cell>
          <cell r="V24" t="str">
            <v>AG Church, Hmaw Si Sa</v>
          </cell>
          <cell r="X24">
            <v>23</v>
          </cell>
          <cell r="AC24" t="str">
            <v>Shan (North)</v>
          </cell>
        </row>
        <row r="25">
          <cell r="V25" t="str">
            <v>AG Church, Maw Wan</v>
          </cell>
          <cell r="X25">
            <v>24</v>
          </cell>
          <cell r="AC25" t="str">
            <v>Shan (North)</v>
          </cell>
        </row>
        <row r="26">
          <cell r="V26" t="str">
            <v>Anglican Church, Hmaw Si Sar</v>
          </cell>
          <cell r="X26">
            <v>25</v>
          </cell>
          <cell r="AC26" t="str">
            <v>Shan (North)</v>
          </cell>
        </row>
        <row r="27">
          <cell r="V27" t="str">
            <v>Association of Christ, Nam Ma Phyit</v>
          </cell>
          <cell r="X27">
            <v>26</v>
          </cell>
          <cell r="AC27" t="str">
            <v>Shan (North)</v>
          </cell>
        </row>
        <row r="28">
          <cell r="V28" t="str">
            <v>Away Yar Rama Monastery, Ka Day village</v>
          </cell>
          <cell r="X28">
            <v>27</v>
          </cell>
          <cell r="AC28" t="str">
            <v>Shan (North)</v>
          </cell>
        </row>
        <row r="29">
          <cell r="V29" t="str">
            <v xml:space="preserve">Aye Mya Tharyar Church of Christ </v>
          </cell>
          <cell r="X29">
            <v>28</v>
          </cell>
          <cell r="AC29" t="str">
            <v>Shan (North)</v>
          </cell>
        </row>
        <row r="30">
          <cell r="V30" t="str">
            <v>Baptist Church, Hmaw Si Sar(Lon Khin)</v>
          </cell>
          <cell r="X30">
            <v>29</v>
          </cell>
          <cell r="AC30" t="str">
            <v>Shan (North)</v>
          </cell>
        </row>
        <row r="31">
          <cell r="V31" t="str">
            <v>Baptist Church, Naung Hmee VT</v>
          </cell>
          <cell r="X31">
            <v>30</v>
          </cell>
          <cell r="AC31" t="str">
            <v>Shan (North)</v>
          </cell>
        </row>
        <row r="32">
          <cell r="V32" t="str">
            <v>Baptist Church, Sai Ra village</v>
          </cell>
          <cell r="X32">
            <v>31</v>
          </cell>
          <cell r="AC32" t="str">
            <v>Shan (North)</v>
          </cell>
        </row>
        <row r="33">
          <cell r="V33" t="str">
            <v>Chin Church, Seik Mu</v>
          </cell>
          <cell r="AC33" t="str">
            <v>Shan (North)</v>
          </cell>
        </row>
        <row r="34">
          <cell r="V34" t="str">
            <v>Chin(Zomi) Baptist Church</v>
          </cell>
          <cell r="AC34" t="str">
            <v>Shan (North)</v>
          </cell>
        </row>
        <row r="35">
          <cell r="V35" t="str">
            <v>Dhama Rakhita, Nyein Chan Tar Yar Ward(Lon Khin)</v>
          </cell>
          <cell r="AC35" t="str">
            <v>Shan (North)</v>
          </cell>
        </row>
        <row r="36">
          <cell r="V36" t="str">
            <v>Ei Wan Gali Asso., Ward 1, Seik Mu</v>
          </cell>
          <cell r="AC36" t="str">
            <v>Shan (North)</v>
          </cell>
        </row>
        <row r="37">
          <cell r="V37" t="str">
            <v>Free Christian Asso., Ward 1, Seik Mu</v>
          </cell>
          <cell r="AC37" t="str">
            <v>Shan (North)</v>
          </cell>
        </row>
        <row r="38">
          <cell r="V38" t="str">
            <v>Hlaing Naung Baptist</v>
          </cell>
          <cell r="AC38" t="str">
            <v>Shan (North)</v>
          </cell>
        </row>
        <row r="39">
          <cell r="V39" t="str">
            <v>Hmaw Wan, Anglican</v>
          </cell>
          <cell r="AC39" t="str">
            <v>Shan (North)</v>
          </cell>
        </row>
        <row r="40">
          <cell r="V40" t="str">
            <v>Hmaw Wan, Baptist Christian Church</v>
          </cell>
          <cell r="AC40" t="str">
            <v>Shan (North)</v>
          </cell>
        </row>
        <row r="41">
          <cell r="V41" t="str">
            <v>Lisu Baptist Church, Maw Shan Vil,. Seik Mu</v>
          </cell>
          <cell r="AC41" t="str">
            <v>Shan (North)</v>
          </cell>
        </row>
        <row r="42">
          <cell r="V42" t="str">
            <v>Lisu Baptist Church, Maw Wan Ward</v>
          </cell>
          <cell r="AC42" t="str">
            <v>Shan (North)</v>
          </cell>
        </row>
        <row r="43">
          <cell r="V43" t="str">
            <v>Ma Mon Buddhist Monastery</v>
          </cell>
          <cell r="AC43" t="str">
            <v>Shan (North)</v>
          </cell>
        </row>
        <row r="44">
          <cell r="V44" t="str">
            <v>Mashi Kahtawng Baptist  Church</v>
          </cell>
          <cell r="AC44" t="str">
            <v>Shan (North)</v>
          </cell>
        </row>
        <row r="45">
          <cell r="V45" t="str">
            <v>Mashi Kahtawng Catholic Church</v>
          </cell>
          <cell r="AC45" t="str">
            <v>Shan (North)</v>
          </cell>
        </row>
        <row r="46">
          <cell r="V46" t="str">
            <v>Mashi Kahtawng Evangelical Church</v>
          </cell>
          <cell r="AC46" t="str">
            <v>Shan (North)</v>
          </cell>
        </row>
        <row r="47">
          <cell r="V47" t="str">
            <v>Mashi Kahtawng Municipal Dammar Yone</v>
          </cell>
          <cell r="AC47" t="str">
            <v>Shan (North)</v>
          </cell>
        </row>
        <row r="48">
          <cell r="V48" t="str">
            <v>Mashi Kahtawng Myo Oo Taw Ya Monestry</v>
          </cell>
          <cell r="AC48" t="str">
            <v>Shan (North)</v>
          </cell>
        </row>
        <row r="49">
          <cell r="V49" t="str">
            <v>Mashi Kahtawng Rakhine traditional group</v>
          </cell>
          <cell r="AC49" t="str">
            <v>Shan (North)</v>
          </cell>
        </row>
        <row r="50">
          <cell r="V50" t="str">
            <v>Mashi Kahtawng Shan Traditional Monestry</v>
          </cell>
          <cell r="AC50" t="str">
            <v>Shan (North)</v>
          </cell>
        </row>
        <row r="51">
          <cell r="V51" t="str">
            <v>Mashi Kahtawng Yaung Chi Oo Thi la shin Monestry</v>
          </cell>
          <cell r="AC51" t="str">
            <v>Shan (North)</v>
          </cell>
        </row>
        <row r="52">
          <cell r="V52" t="str">
            <v>Maw Si Zar, Thiriyardanar Sein, Damma Compound, Lone Khin</v>
          </cell>
          <cell r="AC52" t="str">
            <v>Shan (North)</v>
          </cell>
        </row>
        <row r="53">
          <cell r="V53" t="str">
            <v>Maw Wan, Catholic Church</v>
          </cell>
          <cell r="AC53" t="str">
            <v>Shan (North)</v>
          </cell>
        </row>
        <row r="54">
          <cell r="V54" t="str">
            <v>Maw Wan, Kachin Baptist Church</v>
          </cell>
          <cell r="AC54" t="str">
            <v>Shan (North)</v>
          </cell>
        </row>
        <row r="55">
          <cell r="V55" t="str">
            <v>Maw Wan, Kyauk Hlaing Gu Pagoda Compound</v>
          </cell>
          <cell r="AC55" t="str">
            <v>Shan (North)</v>
          </cell>
        </row>
        <row r="56">
          <cell r="V56" t="str">
            <v>Maw Wan, Mu-yin Baptist Church</v>
          </cell>
          <cell r="AC56" t="str">
            <v>Shan (North)</v>
          </cell>
        </row>
        <row r="57">
          <cell r="V57" t="str">
            <v>Maw Wan, Myo Oo Pagoda</v>
          </cell>
          <cell r="AC57" t="str">
            <v>Shan (North)</v>
          </cell>
        </row>
        <row r="58">
          <cell r="V58" t="str">
            <v>May Di Ka Rama Monastery(Lon Khin)</v>
          </cell>
          <cell r="AC58" t="str">
            <v>Shan (North)</v>
          </cell>
        </row>
        <row r="59">
          <cell r="V59" t="str">
            <v>Muring Baptist Church, Awng Ra, Wa Ra Zut VT</v>
          </cell>
          <cell r="AC59" t="str">
            <v>Shan (North)</v>
          </cell>
        </row>
        <row r="60">
          <cell r="V60" t="str">
            <v>Nant Ma Hpit Catholic Church</v>
          </cell>
          <cell r="AC60" t="str">
            <v>Shan (North)</v>
          </cell>
        </row>
        <row r="61">
          <cell r="V61" t="str">
            <v xml:space="preserve">Nga Pyaw Taw Baptist Nursery School </v>
          </cell>
          <cell r="AC61" t="str">
            <v>Shan (North)</v>
          </cell>
        </row>
        <row r="62">
          <cell r="V62" t="str">
            <v>Nga Pyaw Taw Roman Catholic Church</v>
          </cell>
          <cell r="AC62" t="str">
            <v>Shan (North)</v>
          </cell>
        </row>
        <row r="63">
          <cell r="V63" t="str">
            <v>Parami, Charity Office, MyoMa Quarter</v>
          </cell>
          <cell r="AC63" t="str">
            <v>Shan (North)</v>
          </cell>
        </row>
        <row r="64">
          <cell r="V64" t="str">
            <v>Rawan Baptist Church, Maw Shan Vil., Seik Mu</v>
          </cell>
          <cell r="AC64" t="str">
            <v>Shan (North)</v>
          </cell>
        </row>
        <row r="65">
          <cell r="V65" t="str">
            <v>Sa Baw Sarsana Parla Monastery</v>
          </cell>
          <cell r="AC65" t="str">
            <v>Shan (North)</v>
          </cell>
        </row>
        <row r="66">
          <cell r="V66" t="str">
            <v>Sai Nai Baptish Church, Maw Shan Vil., Seki Mu</v>
          </cell>
        </row>
        <row r="67">
          <cell r="V67" t="str">
            <v>San Kyel, Masoe Yein Monestry</v>
          </cell>
        </row>
        <row r="68">
          <cell r="V68" t="str">
            <v>Tar Ma Hkan Buddhist Monastery, Haung Par</v>
          </cell>
        </row>
        <row r="69">
          <cell r="V69" t="str">
            <v>Thiri Mingalar Manizay Yone, Myoma Quarter</v>
          </cell>
        </row>
        <row r="70">
          <cell r="V70" t="str">
            <v>Ward 2 Cahotlic Church, Seik Mu</v>
          </cell>
        </row>
        <row r="71">
          <cell r="V71" t="str">
            <v xml:space="preserve">Ward 2 Sai Taung Baptist Church, Seik Mu </v>
          </cell>
        </row>
        <row r="72">
          <cell r="V72" t="str">
            <v>Wrad(5) Christian Association</v>
          </cell>
        </row>
        <row r="73">
          <cell r="V73" t="str">
            <v>Yumar Baptist Church</v>
          </cell>
        </row>
        <row r="74">
          <cell r="V74" t="str">
            <v>Lawk Hkawng Ginwang</v>
          </cell>
        </row>
        <row r="75">
          <cell r="V75" t="str">
            <v>La Ja</v>
          </cell>
        </row>
        <row r="76">
          <cell r="V76" t="str">
            <v>Kone Khem Camp</v>
          </cell>
        </row>
        <row r="77">
          <cell r="V77" t="str">
            <v>Kutkai downtown (KBC Church)</v>
          </cell>
        </row>
        <row r="78">
          <cell r="V78" t="str">
            <v>Kutkai downtown (RC Church)</v>
          </cell>
        </row>
        <row r="79">
          <cell r="V79" t="str">
            <v>Mine Yu Lay village</v>
          </cell>
        </row>
        <row r="80">
          <cell r="V80" t="str">
            <v xml:space="preserve">Mungji Pa Dabang (Baptist Church)         </v>
          </cell>
        </row>
        <row r="81">
          <cell r="V81" t="str">
            <v xml:space="preserve">Mungji Pa Dabang (RC Church)         </v>
          </cell>
        </row>
        <row r="82">
          <cell r="V82" t="str">
            <v xml:space="preserve">Nam Hpak Ka Mare </v>
          </cell>
        </row>
        <row r="83">
          <cell r="V83" t="str">
            <v>Zup Aung Camp</v>
          </cell>
        </row>
        <row r="84">
          <cell r="V84" t="str">
            <v>Host Families</v>
          </cell>
        </row>
        <row r="85">
          <cell r="V85" t="str">
            <v>Lung Kawk  ( Hka Hkye Zup)</v>
          </cell>
        </row>
        <row r="86">
          <cell r="V86" t="str">
            <v>Man Wing Baptist Church</v>
          </cell>
        </row>
        <row r="87">
          <cell r="V87" t="str">
            <v>Man Wing Catholic Church</v>
          </cell>
        </row>
        <row r="88">
          <cell r="V88" t="str">
            <v>Man Wing Host Families</v>
          </cell>
        </row>
        <row r="89">
          <cell r="V89" t="str">
            <v>Mansi Baptist Church</v>
          </cell>
        </row>
        <row r="90">
          <cell r="V90" t="str">
            <v>Nam Hka Mare (west of Man Wing)</v>
          </cell>
        </row>
        <row r="91">
          <cell r="V91" t="str">
            <v>Nam Lim Pa - Scattered IDPs in forest</v>
          </cell>
        </row>
        <row r="92">
          <cell r="V92" t="str">
            <v xml:space="preserve">Lagatyan </v>
          </cell>
        </row>
        <row r="93">
          <cell r="V93" t="str">
            <v>Mandung - Jinghpaw</v>
          </cell>
        </row>
        <row r="94">
          <cell r="V94" t="str">
            <v>Howa</v>
          </cell>
        </row>
        <row r="95">
          <cell r="V95" t="str">
            <v>Nam Hkyet</v>
          </cell>
        </row>
        <row r="96">
          <cell r="V96" t="str">
            <v xml:space="preserve">Kyun Taw Baptist Church </v>
          </cell>
        </row>
        <row r="97">
          <cell r="V97" t="str">
            <v>Mang Hawng Baptist Church</v>
          </cell>
        </row>
        <row r="98">
          <cell r="V98" t="str">
            <v xml:space="preserve">Nat Gyi Kone Baptist Church </v>
          </cell>
        </row>
        <row r="99">
          <cell r="V99" t="str">
            <v>Nant Mun</v>
          </cell>
        </row>
        <row r="100">
          <cell r="V100" t="str">
            <v xml:space="preserve">Nawng Ing (Indawgyi) Baptist Church  </v>
          </cell>
        </row>
        <row r="101">
          <cell r="V101" t="str">
            <v xml:space="preserve">St. Patrick Catholic Church </v>
          </cell>
        </row>
        <row r="102">
          <cell r="V102" t="str">
            <v xml:space="preserve">Bum Tsit Pa </v>
          </cell>
        </row>
        <row r="103">
          <cell r="V103" t="str">
            <v xml:space="preserve">Dum Bung </v>
          </cell>
        </row>
        <row r="104">
          <cell r="V104" t="str">
            <v xml:space="preserve">Hpun Lum Yang </v>
          </cell>
        </row>
        <row r="105">
          <cell r="V105" t="str">
            <v xml:space="preserve">Je Yang Hka </v>
          </cell>
        </row>
        <row r="106">
          <cell r="V106" t="str">
            <v xml:space="preserve">Lana Zup Ja </v>
          </cell>
        </row>
        <row r="107">
          <cell r="V107" t="str">
            <v xml:space="preserve">Nhkawng Pa </v>
          </cell>
        </row>
        <row r="108">
          <cell r="V108" t="str">
            <v xml:space="preserve">Pa Kahtawng </v>
          </cell>
        </row>
        <row r="109">
          <cell r="V109" t="str">
            <v>Host Families</v>
          </cell>
        </row>
        <row r="110">
          <cell r="V110" t="str">
            <v>Loi Je Baptist Church</v>
          </cell>
        </row>
        <row r="111">
          <cell r="V111" t="str">
            <v>Loi Je Catholic Church</v>
          </cell>
        </row>
        <row r="112">
          <cell r="V112" t="str">
            <v>Loi Je Lisu Camp</v>
          </cell>
        </row>
        <row r="113">
          <cell r="V113" t="str">
            <v xml:space="preserve">Mai Khat </v>
          </cell>
        </row>
        <row r="114">
          <cell r="V114" t="str">
            <v>Man Bung Catholic compound</v>
          </cell>
        </row>
        <row r="115">
          <cell r="V115" t="str">
            <v xml:space="preserve">Man Nawng </v>
          </cell>
        </row>
        <row r="116">
          <cell r="V116" t="str">
            <v>Man Ting</v>
          </cell>
        </row>
        <row r="117">
          <cell r="V117" t="str">
            <v>Mandalay Monestry</v>
          </cell>
        </row>
        <row r="118">
          <cell r="V118" t="str">
            <v>Momauk Baptist Church</v>
          </cell>
        </row>
        <row r="119">
          <cell r="V119" t="str">
            <v>Momauk Catholic Church (St. Patrick)</v>
          </cell>
        </row>
        <row r="120">
          <cell r="V120" t="str">
            <v xml:space="preserve">Myo Thit </v>
          </cell>
        </row>
        <row r="121">
          <cell r="V121" t="str">
            <v>Ni Thaw Ka Monestry</v>
          </cell>
        </row>
        <row r="122">
          <cell r="V122" t="str">
            <v xml:space="preserve">Nyaung Na Pin </v>
          </cell>
        </row>
        <row r="123">
          <cell r="V123" t="str">
            <v xml:space="preserve">Phar Kay/Nant Waing </v>
          </cell>
        </row>
        <row r="124">
          <cell r="V124" t="str">
            <v xml:space="preserve">Seng Ja </v>
          </cell>
        </row>
        <row r="125">
          <cell r="V125" t="str">
            <v xml:space="preserve">Tarli </v>
          </cell>
        </row>
        <row r="126">
          <cell r="V126" t="str">
            <v>Hka San Camp</v>
          </cell>
        </row>
        <row r="127">
          <cell r="V127" t="str">
            <v xml:space="preserve">Munekoe Pa (Giwang) - Hka San (Mung  Go  Pa ) </v>
          </cell>
        </row>
        <row r="128">
          <cell r="V128" t="str">
            <v>Hpai Kawng Mare</v>
          </cell>
        </row>
        <row r="129">
          <cell r="V129" t="str">
            <v xml:space="preserve">Mung Baw </v>
          </cell>
        </row>
        <row r="130">
          <cell r="V130" t="str">
            <v>Du Kahtawng Qtr. 14</v>
          </cell>
        </row>
        <row r="131">
          <cell r="V131" t="str">
            <v>Du Kahtawng Qtr. 4</v>
          </cell>
        </row>
        <row r="132">
          <cell r="V132" t="str">
            <v>Du Kahtawng Qtr. 5</v>
          </cell>
        </row>
        <row r="133">
          <cell r="V133" t="str">
            <v>Jan Mai Kawng Baptist Church</v>
          </cell>
        </row>
        <row r="134">
          <cell r="V134" t="str">
            <v>Jan Mai Kawng Catholic Church</v>
          </cell>
        </row>
        <row r="135">
          <cell r="V135" t="str">
            <v>Kyun Pin Thar Baptist Church</v>
          </cell>
        </row>
        <row r="136">
          <cell r="V136" t="str">
            <v>Le Kone Bethlehem Church</v>
          </cell>
        </row>
        <row r="137">
          <cell r="V137" t="str">
            <v xml:space="preserve">Le Kone Ziun Baptist Church </v>
          </cell>
        </row>
        <row r="138">
          <cell r="V138" t="str">
            <v>Maliyang Baptist Church</v>
          </cell>
        </row>
        <row r="139">
          <cell r="V139" t="str">
            <v>Man Hkring Baptist Church</v>
          </cell>
        </row>
        <row r="140">
          <cell r="V140" t="str">
            <v>Maw Hpawng Hka Nan Baptist Church</v>
          </cell>
        </row>
        <row r="141">
          <cell r="V141" t="str">
            <v>Maw Hpawng Lhaovo Baptist Church</v>
          </cell>
        </row>
        <row r="142">
          <cell r="V142" t="str">
            <v>Myay Myint Baptist Church</v>
          </cell>
        </row>
        <row r="143">
          <cell r="V143" t="str">
            <v>Nan Kway St. John Catholic Church</v>
          </cell>
        </row>
        <row r="144">
          <cell r="V144" t="str">
            <v xml:space="preserve">Njang Dung Baptist Church </v>
          </cell>
        </row>
        <row r="145">
          <cell r="V145" t="str">
            <v>Nong Pong Camp</v>
          </cell>
        </row>
        <row r="146">
          <cell r="V146" t="str">
            <v>Pa Dauk Myaing(Pa La Na)</v>
          </cell>
        </row>
        <row r="147">
          <cell r="V147" t="str">
            <v>Shatapru Sut Ngai Tawng</v>
          </cell>
        </row>
        <row r="148">
          <cell r="V148" t="str">
            <v>Shatapru Thida Aye Baptist Church</v>
          </cell>
        </row>
        <row r="149">
          <cell r="V149" t="str">
            <v>Shwe Zet Baptist Church</v>
          </cell>
        </row>
        <row r="150">
          <cell r="V150" t="str">
            <v>Tat Kone Baptist Church</v>
          </cell>
        </row>
        <row r="151">
          <cell r="V151" t="str">
            <v>Tat Kone COC Baptist / Tat Kone Htoi San</v>
          </cell>
        </row>
        <row r="152">
          <cell r="V152" t="str">
            <v>Tat Kone Emanuel Church</v>
          </cell>
        </row>
        <row r="153">
          <cell r="V153" t="str">
            <v>Tat Kone Galile Baptist Church</v>
          </cell>
        </row>
        <row r="154">
          <cell r="V154" t="str">
            <v>Tat Kone San Pya Baptist Church</v>
          </cell>
        </row>
        <row r="155">
          <cell r="V155" t="str">
            <v>Wun Tho Buddhist Monastery</v>
          </cell>
        </row>
        <row r="156">
          <cell r="V156" t="str">
            <v xml:space="preserve">Mung Ding Pa </v>
          </cell>
        </row>
        <row r="157">
          <cell r="V157" t="str">
            <v xml:space="preserve">Nam Hkam Malut Jak </v>
          </cell>
        </row>
        <row r="158">
          <cell r="V158" t="str">
            <v>Nam Hkam - Nay Win Ni (Palawng)</v>
          </cell>
        </row>
        <row r="159">
          <cell r="V159" t="str">
            <v>Nam Hkam (KBC Jaw Wang)</v>
          </cell>
        </row>
        <row r="160">
          <cell r="V160" t="str">
            <v>Nam Hkam Catholic Church ( St. Thomas I)</v>
          </cell>
        </row>
        <row r="161">
          <cell r="V161" t="str">
            <v>Nam Hkam Catholic Church ( St. Thomas II)</v>
          </cell>
        </row>
        <row r="162">
          <cell r="V162" t="str">
            <v>Nam Hkawng</v>
          </cell>
        </row>
        <row r="163">
          <cell r="V163" t="str">
            <v>Nam Tu</v>
          </cell>
        </row>
        <row r="164">
          <cell r="V164" t="str">
            <v>Tote Tan Ward</v>
          </cell>
        </row>
        <row r="165">
          <cell r="V165" t="str">
            <v>Lawk Awng Mare D. (Sinbo Area)</v>
          </cell>
        </row>
        <row r="166">
          <cell r="V166" t="str">
            <v>Host Families</v>
          </cell>
        </row>
        <row r="167">
          <cell r="V167" t="str">
            <v>Shwe Gu Baptist Church</v>
          </cell>
        </row>
        <row r="168">
          <cell r="V168" t="str">
            <v>Shwe Gu Catholic Church</v>
          </cell>
        </row>
        <row r="169">
          <cell r="V169" t="str">
            <v>Moke Lwe Village / Hkar Shi</v>
          </cell>
        </row>
        <row r="170">
          <cell r="V170" t="str">
            <v>Nawng Si Paw Village / Inn Lay</v>
          </cell>
        </row>
        <row r="171">
          <cell r="V171" t="str">
            <v>Border Post 10</v>
          </cell>
        </row>
        <row r="172">
          <cell r="V172" t="str">
            <v>Border Post 8</v>
          </cell>
        </row>
        <row r="173">
          <cell r="V173" t="str">
            <v xml:space="preserve">Hkat Cho </v>
          </cell>
        </row>
        <row r="174">
          <cell r="V174" t="str">
            <v>Hkau Shau (BP 12)</v>
          </cell>
        </row>
        <row r="175">
          <cell r="V175" t="str">
            <v>Laiza Market 3 / Laiza Gat</v>
          </cell>
        </row>
        <row r="176">
          <cell r="V176" t="str">
            <v>Laiza Muklum Hpyen  Yen Mungshawa ni</v>
          </cell>
        </row>
        <row r="177">
          <cell r="V177" t="str">
            <v>Mading Baptist Church</v>
          </cell>
        </row>
        <row r="178">
          <cell r="V178" t="str">
            <v xml:space="preserve">Maga Yang </v>
          </cell>
        </row>
        <row r="179">
          <cell r="V179" t="str">
            <v>Maina AG Church</v>
          </cell>
        </row>
        <row r="180">
          <cell r="V180" t="str">
            <v>Maina Catholic Church (St. Joseph)</v>
          </cell>
        </row>
        <row r="181">
          <cell r="V181" t="str">
            <v>Maina KBC (Bawng Ring)</v>
          </cell>
        </row>
        <row r="182">
          <cell r="V182" t="str">
            <v>Maina Lawang Baptist Church</v>
          </cell>
        </row>
        <row r="183">
          <cell r="V183" t="str">
            <v>Manau Compound</v>
          </cell>
        </row>
        <row r="184">
          <cell r="V184" t="str">
            <v>Nawng Hee Village</v>
          </cell>
        </row>
        <row r="185">
          <cell r="V185" t="str">
            <v>Pajau / Jan Mai</v>
          </cell>
        </row>
        <row r="186">
          <cell r="V186" t="str">
            <v>Post 6 Camp</v>
          </cell>
        </row>
        <row r="187">
          <cell r="V187" t="str">
            <v>Qtr. 2 Lhaovo Baptist Church</v>
          </cell>
        </row>
        <row r="188">
          <cell r="V188" t="str">
            <v>Qtr. 2 Myoma Baptist Church</v>
          </cell>
        </row>
        <row r="189">
          <cell r="V189" t="str">
            <v>Qtr. 3 Mu-yin  Baptist Church</v>
          </cell>
        </row>
        <row r="190">
          <cell r="V190" t="str">
            <v>Qtr. 4 Monestry (Thargaya Thayett Taw)</v>
          </cell>
        </row>
        <row r="191">
          <cell r="V191" t="str">
            <v>Shing Jai</v>
          </cell>
        </row>
        <row r="192">
          <cell r="V192" t="str">
            <v>Thargaya Lisu Baptist Church</v>
          </cell>
        </row>
        <row r="193">
          <cell r="V193" t="str">
            <v>Waingmaw AG Church</v>
          </cell>
        </row>
        <row r="194">
          <cell r="V194" t="str">
            <v>Waingmaw Baptist Zonal Office</v>
          </cell>
        </row>
        <row r="195">
          <cell r="V195" t="str">
            <v xml:space="preserve">Woi Chyai </v>
          </cell>
        </row>
        <row r="196">
          <cell r="V196" t="str">
            <v>Zai Awng / Mung Ga Zup</v>
          </cell>
        </row>
        <row r="197">
          <cell r="V197" t="str">
            <v>Khun Sint Village</v>
          </cell>
        </row>
        <row r="198">
          <cell r="V198" t="str">
            <v>Zomee Baptist Church camp, Hmaw Wan</v>
          </cell>
        </row>
      </sheetData>
      <sheetData sheetId="2"/>
      <sheetData sheetId="3"/>
      <sheetData sheetId="4">
        <row r="1">
          <cell r="M1" t="str">
            <v>Province/Region</v>
          </cell>
          <cell r="CJ1" t="str">
            <v>Health : Problems - % High Fever (malaria)</v>
          </cell>
          <cell r="CK1" t="str">
            <v>Health : Problems - % Skin problems</v>
          </cell>
          <cell r="CL1" t="str">
            <v>Health : Problems - % Measles</v>
          </cell>
          <cell r="CM1" t="str">
            <v>Health : Problems - % Acute Water Diarrhoea</v>
          </cell>
          <cell r="CN1" t="str">
            <v>Health : Problems - % Respiratory Infection</v>
          </cell>
          <cell r="CS1" t="str">
            <v>Health : % of Unimmunised Children against measles</v>
          </cell>
          <cell r="CT1" t="str">
            <v>Health : % of Unimmunised Children against Polio</v>
          </cell>
          <cell r="DA1" t="str">
            <v>Shelter : % Received  Plastic Sheeting</v>
          </cell>
          <cell r="DB1" t="str">
            <v>Shelter : % Received Blanket</v>
          </cell>
          <cell r="DC1" t="str">
            <v>Shelter : % Received Mosquito Nets</v>
          </cell>
          <cell r="DD1" t="str">
            <v>Shelter : % Received Stoves</v>
          </cell>
          <cell r="DE1" t="str">
            <v>Shelter : % Received Lighting</v>
          </cell>
          <cell r="DF1" t="str">
            <v>Shelter : % Received Hygiene Kits</v>
          </cell>
          <cell r="DG1" t="str">
            <v>Shelter : % Received Kitchen Sets</v>
          </cell>
          <cell r="DH1" t="str">
            <v>Shelter : % Received Toolkits</v>
          </cell>
        </row>
        <row r="2">
          <cell r="M2" t="str">
            <v>Caprivi</v>
          </cell>
          <cell r="CJ2">
            <v>25</v>
          </cell>
          <cell r="CK2">
            <v>0</v>
          </cell>
          <cell r="CL2">
            <v>0</v>
          </cell>
          <cell r="CM2">
            <v>0</v>
          </cell>
          <cell r="CN2">
            <v>0</v>
          </cell>
          <cell r="CS2">
            <v>15</v>
          </cell>
          <cell r="CT2">
            <v>25</v>
          </cell>
          <cell r="DA2">
            <v>100</v>
          </cell>
          <cell r="DB2">
            <v>100</v>
          </cell>
          <cell r="DC2">
            <v>50</v>
          </cell>
          <cell r="DD2">
            <v>0</v>
          </cell>
          <cell r="DE2">
            <v>0</v>
          </cell>
          <cell r="DF2">
            <v>100</v>
          </cell>
          <cell r="DG2">
            <v>50</v>
          </cell>
          <cell r="DH2">
            <v>0</v>
          </cell>
        </row>
        <row r="3">
          <cell r="M3" t="str">
            <v>Erongo</v>
          </cell>
          <cell r="CJ3">
            <v>0</v>
          </cell>
          <cell r="CK3">
            <v>15</v>
          </cell>
          <cell r="CL3">
            <v>0</v>
          </cell>
          <cell r="CM3">
            <v>0</v>
          </cell>
          <cell r="CN3">
            <v>0</v>
          </cell>
          <cell r="CS3">
            <v>0</v>
          </cell>
          <cell r="DA3">
            <v>50</v>
          </cell>
          <cell r="DB3">
            <v>50</v>
          </cell>
          <cell r="DC3">
            <v>50</v>
          </cell>
          <cell r="DD3">
            <v>0</v>
          </cell>
          <cell r="DE3">
            <v>0</v>
          </cell>
          <cell r="DF3">
            <v>0</v>
          </cell>
          <cell r="DH3">
            <v>0</v>
          </cell>
        </row>
        <row r="4">
          <cell r="M4" t="str">
            <v>Hardap</v>
          </cell>
          <cell r="CJ4">
            <v>0</v>
          </cell>
          <cell r="CK4">
            <v>0</v>
          </cell>
          <cell r="CL4">
            <v>0</v>
          </cell>
          <cell r="CM4">
            <v>0</v>
          </cell>
          <cell r="CN4">
            <v>0</v>
          </cell>
          <cell r="CS4">
            <v>0</v>
          </cell>
          <cell r="DA4">
            <v>0</v>
          </cell>
          <cell r="DB4">
            <v>0</v>
          </cell>
          <cell r="DC4">
            <v>0</v>
          </cell>
          <cell r="DD4">
            <v>0</v>
          </cell>
          <cell r="DE4">
            <v>0</v>
          </cell>
          <cell r="DF4">
            <v>0</v>
          </cell>
          <cell r="DH4">
            <v>0</v>
          </cell>
        </row>
        <row r="5">
          <cell r="M5" t="str">
            <v>Karas</v>
          </cell>
          <cell r="CJ5">
            <v>0</v>
          </cell>
          <cell r="CK5">
            <v>0</v>
          </cell>
          <cell r="CL5">
            <v>0</v>
          </cell>
          <cell r="CM5">
            <v>0</v>
          </cell>
          <cell r="CN5">
            <v>0</v>
          </cell>
          <cell r="CS5">
            <v>0</v>
          </cell>
          <cell r="DA5">
            <v>20</v>
          </cell>
          <cell r="DB5">
            <v>0</v>
          </cell>
          <cell r="DC5">
            <v>50</v>
          </cell>
          <cell r="DD5">
            <v>100</v>
          </cell>
          <cell r="DE5">
            <v>0</v>
          </cell>
          <cell r="DF5">
            <v>100</v>
          </cell>
          <cell r="DH5">
            <v>0</v>
          </cell>
        </row>
        <row r="6">
          <cell r="M6" t="str">
            <v>Kavango</v>
          </cell>
          <cell r="CJ6">
            <v>0</v>
          </cell>
          <cell r="CK6">
            <v>10</v>
          </cell>
          <cell r="CL6">
            <v>0</v>
          </cell>
          <cell r="CM6">
            <v>0</v>
          </cell>
          <cell r="CN6">
            <v>0</v>
          </cell>
          <cell r="CS6">
            <v>0</v>
          </cell>
          <cell r="DA6">
            <v>10</v>
          </cell>
          <cell r="DB6">
            <v>0</v>
          </cell>
          <cell r="DC6">
            <v>30</v>
          </cell>
          <cell r="DD6">
            <v>0</v>
          </cell>
          <cell r="DE6">
            <v>0</v>
          </cell>
          <cell r="DF6">
            <v>0</v>
          </cell>
          <cell r="DH6">
            <v>0</v>
          </cell>
        </row>
        <row r="7">
          <cell r="M7" t="str">
            <v>Khomas</v>
          </cell>
          <cell r="CS7">
            <v>0</v>
          </cell>
          <cell r="DA7">
            <v>50</v>
          </cell>
          <cell r="DB7">
            <v>50</v>
          </cell>
          <cell r="DC7">
            <v>50</v>
          </cell>
          <cell r="DD7">
            <v>0</v>
          </cell>
          <cell r="DE7">
            <v>0</v>
          </cell>
          <cell r="DF7">
            <v>70</v>
          </cell>
          <cell r="DH7">
            <v>0</v>
          </cell>
        </row>
        <row r="8">
          <cell r="M8" t="str">
            <v>Caprivi</v>
          </cell>
          <cell r="CJ8">
            <v>25</v>
          </cell>
          <cell r="CK8">
            <v>0</v>
          </cell>
          <cell r="CL8">
            <v>0</v>
          </cell>
          <cell r="CM8">
            <v>0</v>
          </cell>
          <cell r="CN8">
            <v>0</v>
          </cell>
          <cell r="CS8">
            <v>15</v>
          </cell>
          <cell r="CT8">
            <v>25</v>
          </cell>
          <cell r="DA8">
            <v>100</v>
          </cell>
          <cell r="DB8">
            <v>100</v>
          </cell>
          <cell r="DC8">
            <v>50</v>
          </cell>
          <cell r="DD8">
            <v>0</v>
          </cell>
          <cell r="DE8">
            <v>0</v>
          </cell>
          <cell r="DF8">
            <v>100</v>
          </cell>
          <cell r="DG8">
            <v>50</v>
          </cell>
          <cell r="DH8">
            <v>0</v>
          </cell>
        </row>
        <row r="9">
          <cell r="M9" t="str">
            <v>Caprivi</v>
          </cell>
          <cell r="CJ9">
            <v>20</v>
          </cell>
          <cell r="CK9">
            <v>20</v>
          </cell>
          <cell r="CL9">
            <v>25</v>
          </cell>
          <cell r="CM9">
            <v>30</v>
          </cell>
          <cell r="CN9">
            <v>30</v>
          </cell>
          <cell r="CS9">
            <v>10</v>
          </cell>
          <cell r="CT9">
            <v>10</v>
          </cell>
          <cell r="DA9">
            <v>50</v>
          </cell>
          <cell r="DB9">
            <v>60</v>
          </cell>
          <cell r="DC9">
            <v>50</v>
          </cell>
          <cell r="DE9">
            <v>60</v>
          </cell>
          <cell r="DF9">
            <v>70</v>
          </cell>
          <cell r="DG9">
            <v>5</v>
          </cell>
          <cell r="DH9">
            <v>20</v>
          </cell>
        </row>
        <row r="10">
          <cell r="M10" t="str">
            <v>Kavango</v>
          </cell>
          <cell r="CJ10">
            <v>20</v>
          </cell>
          <cell r="CK10">
            <v>25</v>
          </cell>
          <cell r="CL10">
            <v>30</v>
          </cell>
          <cell r="CM10">
            <v>35</v>
          </cell>
          <cell r="CN10">
            <v>40</v>
          </cell>
          <cell r="CS10">
            <v>35</v>
          </cell>
          <cell r="CT10">
            <v>65</v>
          </cell>
          <cell r="DA10">
            <v>50</v>
          </cell>
          <cell r="DB10">
            <v>60</v>
          </cell>
          <cell r="DC10">
            <v>25</v>
          </cell>
          <cell r="DD10">
            <v>30</v>
          </cell>
          <cell r="DE10">
            <v>5</v>
          </cell>
          <cell r="DF10">
            <v>10</v>
          </cell>
          <cell r="DG10">
            <v>8</v>
          </cell>
          <cell r="DH10">
            <v>9</v>
          </cell>
        </row>
        <row r="11">
          <cell r="M11" t="str">
            <v>Caprivi</v>
          </cell>
          <cell r="CJ11">
            <v>20</v>
          </cell>
          <cell r="CK11">
            <v>20</v>
          </cell>
          <cell r="CL11">
            <v>25</v>
          </cell>
          <cell r="CM11">
            <v>30</v>
          </cell>
          <cell r="CN11">
            <v>40</v>
          </cell>
          <cell r="CS11">
            <v>10</v>
          </cell>
          <cell r="CT11">
            <v>10</v>
          </cell>
          <cell r="DA11">
            <v>50</v>
          </cell>
          <cell r="DB11">
            <v>60</v>
          </cell>
          <cell r="DC11">
            <v>25</v>
          </cell>
          <cell r="DD11">
            <v>30</v>
          </cell>
          <cell r="DE11">
            <v>23</v>
          </cell>
          <cell r="DF11">
            <v>45</v>
          </cell>
          <cell r="DG11">
            <v>70</v>
          </cell>
          <cell r="DH11">
            <v>5</v>
          </cell>
        </row>
        <row r="12">
          <cell r="M12" t="str">
            <v>Caprivi</v>
          </cell>
          <cell r="CJ12">
            <v>20</v>
          </cell>
          <cell r="CK12">
            <v>20</v>
          </cell>
          <cell r="CL12">
            <v>30</v>
          </cell>
          <cell r="CM12">
            <v>35</v>
          </cell>
          <cell r="CN12">
            <v>40</v>
          </cell>
          <cell r="CS12">
            <v>10</v>
          </cell>
          <cell r="CT12">
            <v>10</v>
          </cell>
          <cell r="DA12">
            <v>50</v>
          </cell>
          <cell r="DB12">
            <v>60</v>
          </cell>
          <cell r="DC12">
            <v>25</v>
          </cell>
          <cell r="DD12">
            <v>30</v>
          </cell>
          <cell r="DE12">
            <v>23</v>
          </cell>
          <cell r="DF12">
            <v>45</v>
          </cell>
          <cell r="DG12">
            <v>70</v>
          </cell>
          <cell r="DH12">
            <v>5</v>
          </cell>
        </row>
        <row r="13">
          <cell r="M13" t="str">
            <v>Caprivi</v>
          </cell>
          <cell r="CJ13">
            <v>20</v>
          </cell>
          <cell r="CK13">
            <v>20</v>
          </cell>
          <cell r="CL13">
            <v>25</v>
          </cell>
          <cell r="CM13">
            <v>30</v>
          </cell>
          <cell r="CN13">
            <v>40</v>
          </cell>
          <cell r="CS13">
            <v>10</v>
          </cell>
          <cell r="CT13">
            <v>10</v>
          </cell>
          <cell r="DA13">
            <v>50</v>
          </cell>
          <cell r="DB13">
            <v>60</v>
          </cell>
          <cell r="DC13">
            <v>25</v>
          </cell>
          <cell r="DD13">
            <v>30</v>
          </cell>
          <cell r="DE13">
            <v>23</v>
          </cell>
          <cell r="DF13">
            <v>45</v>
          </cell>
          <cell r="DG13">
            <v>70</v>
          </cell>
          <cell r="DH13">
            <v>5</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0</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0</v>
          </cell>
        </row>
        <row r="65">
          <cell r="M65">
            <v>0</v>
          </cell>
        </row>
        <row r="66">
          <cell r="M66">
            <v>0</v>
          </cell>
        </row>
        <row r="67">
          <cell r="M67">
            <v>0</v>
          </cell>
        </row>
        <row r="68">
          <cell r="M68">
            <v>0</v>
          </cell>
        </row>
        <row r="69">
          <cell r="M69">
            <v>0</v>
          </cell>
        </row>
        <row r="70">
          <cell r="M70">
            <v>0</v>
          </cell>
        </row>
        <row r="71">
          <cell r="M71">
            <v>0</v>
          </cell>
        </row>
        <row r="72">
          <cell r="M72">
            <v>0</v>
          </cell>
        </row>
        <row r="73">
          <cell r="M73">
            <v>0</v>
          </cell>
        </row>
        <row r="74">
          <cell r="M74">
            <v>0</v>
          </cell>
        </row>
        <row r="75">
          <cell r="M75">
            <v>0</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3">
          <cell r="M103">
            <v>0</v>
          </cell>
        </row>
        <row r="104">
          <cell r="M104">
            <v>0</v>
          </cell>
        </row>
        <row r="105">
          <cell r="M105">
            <v>0</v>
          </cell>
        </row>
      </sheetData>
      <sheetData sheetId="5"/>
      <sheetData sheetId="6"/>
      <sheetData sheetId="7">
        <row r="7">
          <cell r="C7" t="str">
            <v>Total Number of Settlements</v>
          </cell>
        </row>
      </sheetData>
      <sheetData sheetId="8">
        <row r="6">
          <cell r="E6" t="str">
            <v>High fever (i.e. Malaria)</v>
          </cell>
        </row>
      </sheetData>
      <sheetData sheetId="9">
        <row r="5">
          <cell r="E5" t="str">
            <v>Plastic Sheeting</v>
          </cell>
        </row>
      </sheetData>
      <sheetData sheetId="10">
        <row r="5">
          <cell r="C5" t="str">
            <v>Total Number of Sites</v>
          </cell>
        </row>
      </sheetData>
      <sheetData sheetId="11">
        <row r="4">
          <cell r="B4" t="str">
            <v>FOOD DISTRIBUTION FREQUENCY</v>
          </cell>
        </row>
      </sheetData>
      <sheetData sheetId="12">
        <row r="5">
          <cell r="D5" t="str">
            <v>% WITH a source of income</v>
          </cell>
        </row>
      </sheetData>
      <sheetData sheetId="13">
        <row r="5">
          <cell r="C5" t="str">
            <v>Total Number of Sites</v>
          </cell>
        </row>
      </sheetData>
      <sheetData sheetId="14">
        <row r="5">
          <cell r="E5" t="str">
            <v>Total Female Households</v>
          </cell>
        </row>
      </sheetData>
      <sheetData sheetId="15">
        <row r="5">
          <cell r="E5" t="str">
            <v>Vacated/damaged homes</v>
          </cell>
        </row>
      </sheetData>
      <sheetData sheetId="16">
        <row r="5">
          <cell r="C5" t="str">
            <v>Priority 1</v>
          </cell>
        </row>
      </sheetData>
      <sheetData sheetId="17">
        <row r="7">
          <cell r="D7" t="str">
            <v>Total Number of Families</v>
          </cell>
        </row>
      </sheetData>
      <sheetData sheetId="18">
        <row r="7">
          <cell r="D7" t="str">
            <v>Total Number of Families</v>
          </cell>
        </row>
      </sheetData>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Poster"/>
      <sheetName val="Example 1"/>
      <sheetName val="Example2"/>
      <sheetName val="Example3"/>
      <sheetName val="Example4"/>
      <sheetName val="Catalogue"/>
      <sheetName val="Blank Worksheet"/>
    </sheetNames>
    <sheetDataSet>
      <sheetData sheetId="0"/>
      <sheetData sheetId="1"/>
      <sheetData sheetId="2"/>
      <sheetData sheetId="3"/>
      <sheetData sheetId="4"/>
      <sheetData sheetId="5"/>
      <sheetData sheetId="6">
        <row r="36">
          <cell r="Q36" t="str">
            <v>Registered</v>
          </cell>
          <cell r="S36">
            <v>0.8</v>
          </cell>
        </row>
        <row r="37">
          <cell r="Q37" t="str">
            <v>Unregistered</v>
          </cell>
          <cell r="S37">
            <v>0.2</v>
          </cell>
        </row>
        <row r="105">
          <cell r="R105" t="str">
            <v>Apr</v>
          </cell>
          <cell r="S105" t="str">
            <v>May</v>
          </cell>
          <cell r="T105" t="str">
            <v>Jun</v>
          </cell>
          <cell r="U105" t="str">
            <v>Jul</v>
          </cell>
          <cell r="V105" t="str">
            <v>Aug</v>
          </cell>
          <cell r="W105" t="str">
            <v>Sept</v>
          </cell>
        </row>
        <row r="106">
          <cell r="Q106" t="str">
            <v>Individiuals</v>
          </cell>
          <cell r="R106">
            <v>6529</v>
          </cell>
          <cell r="S106">
            <v>13858</v>
          </cell>
          <cell r="T106">
            <v>21432</v>
          </cell>
          <cell r="U106">
            <v>27344</v>
          </cell>
          <cell r="V106">
            <v>37488</v>
          </cell>
          <cell r="W106">
            <v>46111</v>
          </cell>
        </row>
        <row r="107">
          <cell r="Q107" t="str">
            <v>Households</v>
          </cell>
          <cell r="R107">
            <v>4325</v>
          </cell>
          <cell r="S107">
            <v>5514</v>
          </cell>
          <cell r="T107">
            <v>5698</v>
          </cell>
          <cell r="U107">
            <v>7720</v>
          </cell>
          <cell r="V107">
            <v>9784</v>
          </cell>
          <cell r="W107">
            <v>15899</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Poster"/>
      <sheetName val="Example 1"/>
      <sheetName val="Example2"/>
      <sheetName val="Example3"/>
      <sheetName val="Example4"/>
      <sheetName val="Catalogue"/>
      <sheetName val="Blank Worksheet"/>
      <sheetName val="Infographics_Dashboard_toolkit_"/>
    </sheetNames>
    <sheetDataSet>
      <sheetData sheetId="0"/>
      <sheetData sheetId="1"/>
      <sheetData sheetId="2"/>
      <sheetData sheetId="3"/>
      <sheetData sheetId="4"/>
      <sheetData sheetId="5">
        <row r="73">
          <cell r="B73">
            <v>13.3</v>
          </cell>
        </row>
        <row r="83">
          <cell r="B83">
            <v>101</v>
          </cell>
        </row>
        <row r="93">
          <cell r="B93">
            <v>0.02</v>
          </cell>
        </row>
      </sheetData>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Form Revised - Draft"/>
      <sheetName val="Para"/>
      <sheetName val="AdminNames"/>
      <sheetName val="Drop down lists"/>
    </sheetNames>
    <sheetDataSet>
      <sheetData sheetId="0"/>
      <sheetData sheetId="1"/>
      <sheetData sheetId="2">
        <row r="1">
          <cell r="A1" t="str">
            <v>Country List</v>
          </cell>
          <cell r="D1" t="str">
            <v>State/Region</v>
          </cell>
          <cell r="H1" t="str">
            <v>Township</v>
          </cell>
          <cell r="L1" t="str">
            <v>Village_Tract/Town</v>
          </cell>
        </row>
        <row r="2">
          <cell r="A2" t="str">
            <v>Myanmar</v>
          </cell>
          <cell r="D2" t="str">
            <v>Kachin</v>
          </cell>
          <cell r="H2" t="str">
            <v>Bhamo</v>
          </cell>
          <cell r="L2" t="str">
            <v>Bhamo Town</v>
          </cell>
        </row>
        <row r="3">
          <cell r="D3" t="str">
            <v>Shan (North)</v>
          </cell>
          <cell r="H3" t="str">
            <v>Chipwi</v>
          </cell>
          <cell r="L3" t="str">
            <v>Chipwi Town</v>
          </cell>
        </row>
        <row r="4">
          <cell r="H4" t="str">
            <v>Hpakan</v>
          </cell>
          <cell r="L4" t="str">
            <v>Pang War Town</v>
          </cell>
        </row>
        <row r="5">
          <cell r="H5" t="str">
            <v>Injangyang</v>
          </cell>
          <cell r="L5" t="str">
            <v>Hpakan Town</v>
          </cell>
        </row>
        <row r="6">
          <cell r="H6" t="str">
            <v>Khaunglanhpu</v>
          </cell>
          <cell r="L6" t="str">
            <v>Kamaing Town</v>
          </cell>
        </row>
        <row r="7">
          <cell r="H7" t="str">
            <v>Machanbaw</v>
          </cell>
          <cell r="L7" t="str">
            <v>Injangyang Town</v>
          </cell>
        </row>
        <row r="8">
          <cell r="H8" t="str">
            <v>Mansi</v>
          </cell>
          <cell r="L8" t="str">
            <v>Khaunglanhpu Town</v>
          </cell>
        </row>
        <row r="9">
          <cell r="H9" t="str">
            <v>Mogaung</v>
          </cell>
          <cell r="L9" t="str">
            <v>Machanbaw Town</v>
          </cell>
        </row>
        <row r="10">
          <cell r="H10" t="str">
            <v>Mohnyin</v>
          </cell>
          <cell r="L10" t="str">
            <v>Mansi Town</v>
          </cell>
        </row>
        <row r="11">
          <cell r="H11" t="str">
            <v>Momauk</v>
          </cell>
          <cell r="L11" t="str">
            <v>Mogaung Town</v>
          </cell>
        </row>
        <row r="12">
          <cell r="H12" t="str">
            <v>Myitkyina</v>
          </cell>
          <cell r="L12" t="str">
            <v>Hopin Town</v>
          </cell>
        </row>
        <row r="13">
          <cell r="H13" t="str">
            <v>Nawngmun</v>
          </cell>
          <cell r="L13" t="str">
            <v>Mohnyin Town</v>
          </cell>
        </row>
        <row r="14">
          <cell r="H14" t="str">
            <v>Puta-O</v>
          </cell>
          <cell r="L14" t="str">
            <v>Dawthponeyan  Town</v>
          </cell>
        </row>
        <row r="15">
          <cell r="H15" t="str">
            <v>Shwegu</v>
          </cell>
          <cell r="L15" t="str">
            <v>Lwegel Town</v>
          </cell>
        </row>
        <row r="16">
          <cell r="H16" t="str">
            <v>Sumprabum</v>
          </cell>
          <cell r="L16" t="str">
            <v>Momauk Town</v>
          </cell>
        </row>
        <row r="17">
          <cell r="H17" t="str">
            <v>Tanai</v>
          </cell>
          <cell r="L17" t="str">
            <v>Myitkyina Town</v>
          </cell>
        </row>
        <row r="18">
          <cell r="H18" t="str">
            <v>Tsawlaw</v>
          </cell>
          <cell r="L18" t="str">
            <v>Sinbo  Town</v>
          </cell>
        </row>
        <row r="19">
          <cell r="H19" t="str">
            <v>Waingmaw</v>
          </cell>
          <cell r="L19" t="str">
            <v>Nawngmun Town</v>
          </cell>
        </row>
        <row r="20">
          <cell r="H20" t="str">
            <v>Aik Chan (Ai' Chun)</v>
          </cell>
          <cell r="L20" t="str">
            <v>Pannandin Town</v>
          </cell>
        </row>
        <row r="21">
          <cell r="H21" t="str">
            <v>Chinshwehaw Sub-township_SR I</v>
          </cell>
          <cell r="L21" t="str">
            <v>Puta-O Town</v>
          </cell>
        </row>
        <row r="22">
          <cell r="H22" t="str">
            <v>Hkun Mar (Hkwin Ma)</v>
          </cell>
          <cell r="L22" t="str">
            <v>Myo Hla Town</v>
          </cell>
        </row>
        <row r="23">
          <cell r="H23" t="str">
            <v>Hopang</v>
          </cell>
          <cell r="L23" t="str">
            <v>Shwegu Town</v>
          </cell>
        </row>
        <row r="24">
          <cell r="H24" t="str">
            <v>Hsawng Hpa (Saun Pha)</v>
          </cell>
          <cell r="L24" t="str">
            <v>Sumprabum Town</v>
          </cell>
        </row>
        <row r="25">
          <cell r="H25" t="str">
            <v>Hseni</v>
          </cell>
          <cell r="L25" t="str">
            <v>Shin Bway Yang Town</v>
          </cell>
        </row>
        <row r="26">
          <cell r="H26" t="str">
            <v>Hsipaw</v>
          </cell>
          <cell r="L26" t="str">
            <v>Tanai Town</v>
          </cell>
        </row>
        <row r="27">
          <cell r="H27" t="str">
            <v>Ka Lawng Hpar</v>
          </cell>
          <cell r="L27" t="str">
            <v>Tsawlaw Town</v>
          </cell>
        </row>
        <row r="28">
          <cell r="H28" t="str">
            <v>Kawng Min Hsang</v>
          </cell>
          <cell r="L28" t="str">
            <v>Kan Paik Ti Town</v>
          </cell>
        </row>
        <row r="29">
          <cell r="H29" t="str">
            <v>Konkyan</v>
          </cell>
          <cell r="L29" t="str">
            <v>Sadung Town</v>
          </cell>
        </row>
        <row r="30">
          <cell r="H30" t="str">
            <v>Konkyan_SR I</v>
          </cell>
          <cell r="L30" t="str">
            <v>Waingmaw Town</v>
          </cell>
        </row>
        <row r="31">
          <cell r="H31" t="str">
            <v>Kunlong</v>
          </cell>
          <cell r="L31" t="str">
            <v>Aik Chan (Ai' Chun) Town</v>
          </cell>
        </row>
        <row r="32">
          <cell r="H32" t="str">
            <v>Kutkai</v>
          </cell>
          <cell r="L32" t="str">
            <v>Hkun Mar (Hkwin Ma) Town</v>
          </cell>
        </row>
        <row r="33">
          <cell r="H33" t="str">
            <v>Kyaukme</v>
          </cell>
          <cell r="L33" t="str">
            <v>Hopang Town</v>
          </cell>
        </row>
        <row r="34">
          <cell r="H34" t="str">
            <v>Lashio</v>
          </cell>
          <cell r="L34" t="str">
            <v>Namtit  Town</v>
          </cell>
        </row>
        <row r="35">
          <cell r="H35" t="str">
            <v>Laukkaing</v>
          </cell>
          <cell r="L35" t="str">
            <v>Pan Lon Town</v>
          </cell>
        </row>
        <row r="36">
          <cell r="H36" t="str">
            <v>Laukkaing_SR I</v>
          </cell>
          <cell r="L36" t="str">
            <v>Hsawng Hpa (Saun Pha) Town</v>
          </cell>
        </row>
        <row r="37">
          <cell r="H37" t="str">
            <v>Lin Haw</v>
          </cell>
          <cell r="L37" t="str">
            <v>Hseni Town</v>
          </cell>
        </row>
        <row r="38">
          <cell r="H38" t="str">
            <v>Long Htan</v>
          </cell>
          <cell r="L38" t="str">
            <v>Hsipaw Town</v>
          </cell>
        </row>
        <row r="39">
          <cell r="H39" t="str">
            <v>Mabein</v>
          </cell>
          <cell r="L39" t="str">
            <v>Ka Lawng Hpar Town</v>
          </cell>
        </row>
        <row r="40">
          <cell r="H40" t="str">
            <v>Man Man Hseng</v>
          </cell>
          <cell r="L40" t="str">
            <v>Mong Maw Town</v>
          </cell>
        </row>
        <row r="41">
          <cell r="H41" t="str">
            <v>Man Tun</v>
          </cell>
          <cell r="L41" t="str">
            <v>Konkyan  Town</v>
          </cell>
        </row>
        <row r="42">
          <cell r="H42" t="str">
            <v>Manton</v>
          </cell>
          <cell r="L42" t="str">
            <v>Maw Hteik</v>
          </cell>
        </row>
        <row r="43">
          <cell r="H43" t="str">
            <v>Matman</v>
          </cell>
          <cell r="L43" t="str">
            <v>Kunlong Town</v>
          </cell>
        </row>
        <row r="44">
          <cell r="H44" t="str">
            <v>Mongmao</v>
          </cell>
          <cell r="L44" t="str">
            <v>Kutkai Town</v>
          </cell>
        </row>
        <row r="45">
          <cell r="H45" t="str">
            <v>Mongmit</v>
          </cell>
          <cell r="L45" t="str">
            <v>Tarmoenye Town</v>
          </cell>
        </row>
        <row r="46">
          <cell r="H46" t="str">
            <v>Mongyai</v>
          </cell>
          <cell r="L46" t="str">
            <v>Kyaukme Town</v>
          </cell>
        </row>
        <row r="47">
          <cell r="H47" t="str">
            <v>Muse</v>
          </cell>
          <cell r="L47" t="str">
            <v>Monglon Town</v>
          </cell>
        </row>
        <row r="48">
          <cell r="H48" t="str">
            <v>Nam Hkam Wu</v>
          </cell>
          <cell r="L48" t="str">
            <v>Mongngawt Town</v>
          </cell>
        </row>
        <row r="49">
          <cell r="H49" t="str">
            <v>Nam Tit</v>
          </cell>
          <cell r="L49" t="str">
            <v>Lashio Town</v>
          </cell>
        </row>
        <row r="50">
          <cell r="H50" t="str">
            <v>Namhkan</v>
          </cell>
          <cell r="L50" t="str">
            <v>Chinshwehaw  Town</v>
          </cell>
        </row>
        <row r="51">
          <cell r="H51" t="str">
            <v>Namhsan</v>
          </cell>
          <cell r="L51" t="str">
            <v>Laukkaing Town</v>
          </cell>
        </row>
        <row r="52">
          <cell r="H52" t="str">
            <v>Namtu</v>
          </cell>
          <cell r="L52" t="str">
            <v>Lin Haw Town</v>
          </cell>
        </row>
        <row r="53">
          <cell r="H53" t="str">
            <v>Nar Kawng</v>
          </cell>
          <cell r="L53" t="str">
            <v>Long Htan Town</v>
          </cell>
        </row>
        <row r="54">
          <cell r="H54" t="str">
            <v>Nar Wee (Na Wi)</v>
          </cell>
          <cell r="L54" t="str">
            <v>Mabein Town</v>
          </cell>
        </row>
        <row r="55">
          <cell r="H55" t="str">
            <v>Narphan</v>
          </cell>
          <cell r="L55" t="str">
            <v>Man Man Hseng Town</v>
          </cell>
        </row>
        <row r="56">
          <cell r="H56" t="str">
            <v>Nawng Hkit</v>
          </cell>
          <cell r="L56" t="str">
            <v>Man Tun Town</v>
          </cell>
        </row>
        <row r="57">
          <cell r="H57" t="str">
            <v>Nawnghkio</v>
          </cell>
          <cell r="L57" t="str">
            <v>Manton Town</v>
          </cell>
        </row>
        <row r="58">
          <cell r="H58" t="str">
            <v>Pang Hkam</v>
          </cell>
          <cell r="L58" t="str">
            <v>Matman Town</v>
          </cell>
        </row>
        <row r="59">
          <cell r="H59" t="str">
            <v>Pang Yang</v>
          </cell>
          <cell r="L59" t="str">
            <v>Mongmao Town</v>
          </cell>
        </row>
        <row r="60">
          <cell r="H60" t="str">
            <v>Pangsang</v>
          </cell>
          <cell r="L60" t="str">
            <v>Mongmit Town</v>
          </cell>
        </row>
        <row r="61">
          <cell r="H61" t="str">
            <v>Pangwaun</v>
          </cell>
          <cell r="L61" t="str">
            <v>Mongyai Town</v>
          </cell>
        </row>
        <row r="62">
          <cell r="H62" t="str">
            <v>Tangyan</v>
          </cell>
          <cell r="L62" t="str">
            <v>Manhlyoe (Manhero) Town</v>
          </cell>
        </row>
        <row r="63">
          <cell r="H63" t="str">
            <v>Yawng Lin</v>
          </cell>
          <cell r="L63" t="str">
            <v>Monekoe Town</v>
          </cell>
        </row>
        <row r="64">
          <cell r="H64" t="str">
            <v>Yin Pang</v>
          </cell>
          <cell r="L64" t="str">
            <v>Muse Town</v>
          </cell>
        </row>
        <row r="65">
          <cell r="L65" t="str">
            <v>Pang Hseng (Kyu Koke) Town</v>
          </cell>
        </row>
        <row r="66">
          <cell r="L66" t="str">
            <v>Nam Hkam Wu Town</v>
          </cell>
        </row>
        <row r="67">
          <cell r="L67" t="str">
            <v>Nam Tit Town</v>
          </cell>
        </row>
        <row r="68">
          <cell r="L68" t="str">
            <v>Namhkan Town</v>
          </cell>
        </row>
        <row r="69">
          <cell r="L69" t="str">
            <v>Namhsan Town</v>
          </cell>
        </row>
        <row r="70">
          <cell r="L70" t="str">
            <v>Narphan Town</v>
          </cell>
        </row>
        <row r="71">
          <cell r="L71" t="str">
            <v>Namtu Town</v>
          </cell>
        </row>
        <row r="72">
          <cell r="L72" t="str">
            <v>Nar Kawng Town</v>
          </cell>
        </row>
        <row r="73">
          <cell r="L73" t="str">
            <v>Nar Wee (Na Wi) Town</v>
          </cell>
        </row>
        <row r="74">
          <cell r="L74" t="str">
            <v>Nawng Hkit Town</v>
          </cell>
        </row>
        <row r="75">
          <cell r="L75" t="str">
            <v>Wein Kawn Town</v>
          </cell>
        </row>
        <row r="76">
          <cell r="L76" t="str">
            <v>Nawnghkio Town</v>
          </cell>
        </row>
        <row r="77">
          <cell r="L77" t="str">
            <v>Pang Hkam Town</v>
          </cell>
        </row>
        <row r="78">
          <cell r="L78" t="str">
            <v>Pang Yang Town</v>
          </cell>
        </row>
        <row r="79">
          <cell r="L79" t="str">
            <v>Man Kan Town</v>
          </cell>
        </row>
        <row r="80">
          <cell r="L80" t="str">
            <v>Pangsang Town</v>
          </cell>
        </row>
        <row r="81">
          <cell r="L81" t="str">
            <v>Pangwaun Town</v>
          </cell>
        </row>
        <row r="82">
          <cell r="L82" t="str">
            <v>Tangyan Town</v>
          </cell>
        </row>
        <row r="83">
          <cell r="L83" t="str">
            <v>Yawng Lin Town</v>
          </cell>
        </row>
        <row r="84">
          <cell r="L84" t="str">
            <v>Yin Pang Town</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 profile"/>
      <sheetName val="Para"/>
      <sheetName val="AdminNames"/>
    </sheetNames>
    <sheetDataSet>
      <sheetData sheetId="0"/>
      <sheetData sheetId="1"/>
      <sheetData sheetId="2">
        <row r="1">
          <cell r="G1" t="str">
            <v>State/Region</v>
          </cell>
        </row>
        <row r="2">
          <cell r="D2" t="str">
            <v>Kachin</v>
          </cell>
          <cell r="G2" t="str">
            <v>Kachin</v>
          </cell>
        </row>
        <row r="3">
          <cell r="D3" t="str">
            <v>Shan (North)</v>
          </cell>
          <cell r="G3" t="str">
            <v>Kachin</v>
          </cell>
        </row>
        <row r="4">
          <cell r="G4" t="str">
            <v>Kachin</v>
          </cell>
        </row>
        <row r="5">
          <cell r="G5" t="str">
            <v>Kachin</v>
          </cell>
        </row>
        <row r="6">
          <cell r="G6" t="str">
            <v>Kachin</v>
          </cell>
        </row>
        <row r="7">
          <cell r="G7" t="str">
            <v>Kachin</v>
          </cell>
        </row>
        <row r="8">
          <cell r="G8" t="str">
            <v>Kachin</v>
          </cell>
        </row>
        <row r="9">
          <cell r="G9" t="str">
            <v>Kachin</v>
          </cell>
        </row>
        <row r="10">
          <cell r="G10" t="str">
            <v>Kachin</v>
          </cell>
        </row>
        <row r="11">
          <cell r="G11" t="str">
            <v>Kachin</v>
          </cell>
        </row>
        <row r="12">
          <cell r="G12" t="str">
            <v>Kachin</v>
          </cell>
        </row>
        <row r="13">
          <cell r="G13" t="str">
            <v>Kachin</v>
          </cell>
        </row>
        <row r="14">
          <cell r="G14" t="str">
            <v>Kachin</v>
          </cell>
        </row>
        <row r="15">
          <cell r="G15" t="str">
            <v>Kachin</v>
          </cell>
        </row>
        <row r="16">
          <cell r="G16" t="str">
            <v>Kachin</v>
          </cell>
        </row>
        <row r="17">
          <cell r="G17" t="str">
            <v>Kachin</v>
          </cell>
        </row>
        <row r="18">
          <cell r="G18" t="str">
            <v>Kachin</v>
          </cell>
        </row>
        <row r="19">
          <cell r="G19" t="str">
            <v>Kachin</v>
          </cell>
        </row>
        <row r="20">
          <cell r="G20" t="str">
            <v>Shan (North)</v>
          </cell>
        </row>
        <row r="21">
          <cell r="G21" t="str">
            <v>Shan (North)</v>
          </cell>
        </row>
        <row r="22">
          <cell r="G22" t="str">
            <v>Shan (North)</v>
          </cell>
        </row>
        <row r="23">
          <cell r="G23" t="str">
            <v>Shan (North)</v>
          </cell>
        </row>
        <row r="24">
          <cell r="G24" t="str">
            <v>Shan (North)</v>
          </cell>
        </row>
        <row r="25">
          <cell r="G25" t="str">
            <v>Shan (North)</v>
          </cell>
        </row>
        <row r="26">
          <cell r="G26" t="str">
            <v>Shan (North)</v>
          </cell>
        </row>
        <row r="27">
          <cell r="G27" t="str">
            <v>Shan (North)</v>
          </cell>
        </row>
        <row r="28">
          <cell r="G28" t="str">
            <v>Shan (North)</v>
          </cell>
        </row>
        <row r="29">
          <cell r="G29" t="str">
            <v>Shan (North)</v>
          </cell>
        </row>
        <row r="30">
          <cell r="G30" t="str">
            <v>Shan (North)</v>
          </cell>
        </row>
        <row r="31">
          <cell r="G31" t="str">
            <v>Shan (North)</v>
          </cell>
        </row>
        <row r="32">
          <cell r="G32" t="str">
            <v>Shan (North)</v>
          </cell>
        </row>
        <row r="33">
          <cell r="G33" t="str">
            <v>Shan (North)</v>
          </cell>
        </row>
        <row r="34">
          <cell r="G34" t="str">
            <v>Shan (North)</v>
          </cell>
        </row>
        <row r="35">
          <cell r="G35" t="str">
            <v>Shan (North)</v>
          </cell>
        </row>
        <row r="36">
          <cell r="G36" t="str">
            <v>Shan (North)</v>
          </cell>
        </row>
        <row r="37">
          <cell r="G37" t="str">
            <v>Shan (North)</v>
          </cell>
        </row>
        <row r="38">
          <cell r="G38" t="str">
            <v>Shan (North)</v>
          </cell>
        </row>
        <row r="39">
          <cell r="G39" t="str">
            <v>Shan (North)</v>
          </cell>
        </row>
        <row r="40">
          <cell r="G40" t="str">
            <v>Shan (North)</v>
          </cell>
        </row>
        <row r="41">
          <cell r="G41" t="str">
            <v>Shan (North)</v>
          </cell>
        </row>
        <row r="42">
          <cell r="G42" t="str">
            <v>Shan (North)</v>
          </cell>
        </row>
        <row r="43">
          <cell r="G43" t="str">
            <v>Shan (North)</v>
          </cell>
        </row>
        <row r="44">
          <cell r="G44" t="str">
            <v>Shan (North)</v>
          </cell>
        </row>
        <row r="45">
          <cell r="G45" t="str">
            <v>Shan (North)</v>
          </cell>
        </row>
        <row r="46">
          <cell r="G46" t="str">
            <v>Shan (North)</v>
          </cell>
        </row>
        <row r="47">
          <cell r="G47" t="str">
            <v>Shan (North)</v>
          </cell>
        </row>
        <row r="48">
          <cell r="G48" t="str">
            <v>Shan (North)</v>
          </cell>
        </row>
        <row r="49">
          <cell r="G49" t="str">
            <v>Shan (North)</v>
          </cell>
        </row>
        <row r="50">
          <cell r="G50" t="str">
            <v>Shan (North)</v>
          </cell>
        </row>
        <row r="51">
          <cell r="G51" t="str">
            <v>Shan (North)</v>
          </cell>
        </row>
        <row r="52">
          <cell r="G52" t="str">
            <v>Shan (North)</v>
          </cell>
        </row>
        <row r="53">
          <cell r="G53" t="str">
            <v>Shan (North)</v>
          </cell>
        </row>
        <row r="54">
          <cell r="G54" t="str">
            <v>Shan (North)</v>
          </cell>
        </row>
        <row r="55">
          <cell r="G55" t="str">
            <v>Shan (North)</v>
          </cell>
        </row>
        <row r="56">
          <cell r="G56" t="str">
            <v>Shan (North)</v>
          </cell>
        </row>
        <row r="57">
          <cell r="G57" t="str">
            <v>Shan (North)</v>
          </cell>
        </row>
        <row r="58">
          <cell r="G58" t="str">
            <v>Shan (North)</v>
          </cell>
        </row>
        <row r="59">
          <cell r="G59" t="str">
            <v>Shan (North)</v>
          </cell>
        </row>
        <row r="60">
          <cell r="G60" t="str">
            <v>Shan (North)</v>
          </cell>
        </row>
        <row r="61">
          <cell r="G61" t="str">
            <v>Shan (North)</v>
          </cell>
        </row>
        <row r="62">
          <cell r="G62" t="str">
            <v>Shan (North)</v>
          </cell>
        </row>
        <row r="63">
          <cell r="G63" t="str">
            <v>Shan (North)</v>
          </cell>
        </row>
        <row r="64">
          <cell r="G64" t="str">
            <v>Shan (North)</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
      <sheetName val="Lookup"/>
      <sheetName val="Sheet1"/>
    </sheetNames>
    <sheetDataSet>
      <sheetData sheetId="0" refreshError="1"/>
      <sheetData sheetId="1">
        <row r="1">
          <cell r="AK1">
            <v>1</v>
          </cell>
        </row>
        <row r="2">
          <cell r="I2" t="str">
            <v>Place of origin</v>
          </cell>
          <cell r="U2" t="str">
            <v>Bhamo</v>
          </cell>
          <cell r="AK2">
            <v>2</v>
          </cell>
        </row>
        <row r="3">
          <cell r="I3" t="str">
            <v>Host families</v>
          </cell>
          <cell r="U3" t="str">
            <v>Bhamo</v>
          </cell>
          <cell r="AK3">
            <v>3</v>
          </cell>
        </row>
        <row r="4">
          <cell r="I4" t="str">
            <v>Other IDP camps</v>
          </cell>
          <cell r="U4" t="str">
            <v>Bhamo</v>
          </cell>
          <cell r="AK4">
            <v>4</v>
          </cell>
        </row>
        <row r="5">
          <cell r="I5" t="str">
            <v>Abroad</v>
          </cell>
          <cell r="U5" t="str">
            <v>Bhamo</v>
          </cell>
          <cell r="AK5">
            <v>5</v>
          </cell>
        </row>
        <row r="6">
          <cell r="I6" t="str">
            <v>Other?</v>
          </cell>
          <cell r="U6" t="str">
            <v>Bhamo</v>
          </cell>
          <cell r="AK6">
            <v>6</v>
          </cell>
        </row>
        <row r="7">
          <cell r="I7" t="str">
            <v>Don't know</v>
          </cell>
          <cell r="U7" t="str">
            <v>Bhamo</v>
          </cell>
          <cell r="AK7">
            <v>7</v>
          </cell>
        </row>
        <row r="8">
          <cell r="U8" t="str">
            <v>Bhamo</v>
          </cell>
          <cell r="AK8">
            <v>8</v>
          </cell>
        </row>
        <row r="9">
          <cell r="U9" t="str">
            <v>Bhamo</v>
          </cell>
          <cell r="AK9">
            <v>9</v>
          </cell>
        </row>
        <row r="10">
          <cell r="U10" t="str">
            <v>Bhamo</v>
          </cell>
          <cell r="AK10">
            <v>10</v>
          </cell>
        </row>
        <row r="11">
          <cell r="U11" t="str">
            <v>Bhamo</v>
          </cell>
          <cell r="AK11">
            <v>11</v>
          </cell>
        </row>
        <row r="12">
          <cell r="U12" t="str">
            <v>Bhamo</v>
          </cell>
          <cell r="AK12">
            <v>12</v>
          </cell>
        </row>
        <row r="13">
          <cell r="U13" t="str">
            <v>Bhamo</v>
          </cell>
        </row>
        <row r="14">
          <cell r="U14" t="str">
            <v>Bhamo</v>
          </cell>
        </row>
        <row r="15">
          <cell r="U15" t="str">
            <v>Chipwi</v>
          </cell>
        </row>
        <row r="16">
          <cell r="U16" t="str">
            <v>Chipwi</v>
          </cell>
        </row>
        <row r="17">
          <cell r="U17" t="str">
            <v>Chipwi</v>
          </cell>
        </row>
        <row r="18">
          <cell r="U18" t="str">
            <v>Chipwi</v>
          </cell>
        </row>
        <row r="19">
          <cell r="U19" t="str">
            <v>Chipwi</v>
          </cell>
        </row>
        <row r="20">
          <cell r="U20" t="str">
            <v>Chipwi</v>
          </cell>
        </row>
        <row r="21">
          <cell r="U21" t="str">
            <v>Hpakan</v>
          </cell>
        </row>
        <row r="22">
          <cell r="U22" t="str">
            <v>Hpakan</v>
          </cell>
        </row>
        <row r="23">
          <cell r="U23" t="str">
            <v>Hpakan</v>
          </cell>
        </row>
        <row r="24">
          <cell r="U24" t="str">
            <v>Hpakan</v>
          </cell>
        </row>
        <row r="25">
          <cell r="U25" t="str">
            <v>Hpakan</v>
          </cell>
        </row>
        <row r="26">
          <cell r="U26" t="str">
            <v>Hpakan</v>
          </cell>
        </row>
        <row r="27">
          <cell r="U27" t="str">
            <v>Hpakan</v>
          </cell>
        </row>
        <row r="28">
          <cell r="U28" t="str">
            <v>Hpakan</v>
          </cell>
        </row>
        <row r="29">
          <cell r="U29" t="str">
            <v>Hpakan</v>
          </cell>
        </row>
        <row r="30">
          <cell r="U30" t="str">
            <v>Hpakan</v>
          </cell>
        </row>
        <row r="31">
          <cell r="U31" t="str">
            <v>Hpakan</v>
          </cell>
        </row>
        <row r="32">
          <cell r="U32" t="str">
            <v>Hpakan</v>
          </cell>
        </row>
        <row r="33">
          <cell r="U33" t="str">
            <v>Hpakan</v>
          </cell>
        </row>
        <row r="34">
          <cell r="U34" t="str">
            <v>Hpakan</v>
          </cell>
        </row>
        <row r="35">
          <cell r="U35" t="str">
            <v>Hpakan</v>
          </cell>
        </row>
        <row r="36">
          <cell r="U36" t="str">
            <v>Hpakan</v>
          </cell>
        </row>
        <row r="37">
          <cell r="U37" t="str">
            <v>Hpakan</v>
          </cell>
        </row>
        <row r="38">
          <cell r="U38" t="str">
            <v>Hpakan</v>
          </cell>
        </row>
        <row r="39">
          <cell r="U39" t="str">
            <v>Hpakan</v>
          </cell>
        </row>
        <row r="40">
          <cell r="U40" t="str">
            <v>Hpakan</v>
          </cell>
        </row>
        <row r="41">
          <cell r="U41" t="str">
            <v>Hpakan</v>
          </cell>
        </row>
        <row r="42">
          <cell r="U42" t="str">
            <v>Hpakan</v>
          </cell>
        </row>
        <row r="43">
          <cell r="U43" t="str">
            <v>Hpakan</v>
          </cell>
        </row>
        <row r="44">
          <cell r="U44" t="str">
            <v>Injangyang</v>
          </cell>
        </row>
        <row r="45">
          <cell r="U45" t="str">
            <v>Khaunglanhpu</v>
          </cell>
        </row>
        <row r="46">
          <cell r="U46" t="str">
            <v>Kutkai</v>
          </cell>
        </row>
        <row r="47">
          <cell r="U47" t="str">
            <v>Kutkai</v>
          </cell>
        </row>
        <row r="48">
          <cell r="U48" t="str">
            <v>Kutkai</v>
          </cell>
        </row>
        <row r="49">
          <cell r="U49" t="str">
            <v>Kutkai</v>
          </cell>
        </row>
        <row r="50">
          <cell r="U50" t="str">
            <v>Kutkai</v>
          </cell>
        </row>
        <row r="51">
          <cell r="U51" t="str">
            <v>Kutkai</v>
          </cell>
        </row>
        <row r="52">
          <cell r="U52" t="str">
            <v>Kutkai</v>
          </cell>
        </row>
        <row r="53">
          <cell r="U53" t="str">
            <v>Kutkai</v>
          </cell>
        </row>
        <row r="54">
          <cell r="U54" t="str">
            <v>Kutkai</v>
          </cell>
        </row>
        <row r="55">
          <cell r="U55" t="str">
            <v>Mansi</v>
          </cell>
        </row>
        <row r="56">
          <cell r="U56" t="str">
            <v>Mansi</v>
          </cell>
        </row>
        <row r="57">
          <cell r="U57" t="str">
            <v>Mansi</v>
          </cell>
        </row>
        <row r="58">
          <cell r="U58" t="str">
            <v>Mansi</v>
          </cell>
        </row>
        <row r="59">
          <cell r="U59" t="str">
            <v>Mansi</v>
          </cell>
        </row>
        <row r="60">
          <cell r="U60" t="str">
            <v>Mansi</v>
          </cell>
        </row>
        <row r="61">
          <cell r="U61" t="str">
            <v>Mansi</v>
          </cell>
        </row>
        <row r="62">
          <cell r="U62" t="str">
            <v>Mansi</v>
          </cell>
        </row>
        <row r="63">
          <cell r="U63" t="str">
            <v>Mansi</v>
          </cell>
        </row>
        <row r="64">
          <cell r="U64" t="str">
            <v>Mansi</v>
          </cell>
        </row>
        <row r="65">
          <cell r="U65" t="str">
            <v>Mansi</v>
          </cell>
        </row>
        <row r="66">
          <cell r="U66" t="str">
            <v>Manton</v>
          </cell>
        </row>
        <row r="67">
          <cell r="U67" t="str">
            <v>Manton</v>
          </cell>
        </row>
        <row r="68">
          <cell r="U68" t="str">
            <v>Manton</v>
          </cell>
        </row>
        <row r="69">
          <cell r="U69" t="str">
            <v>Mogaung</v>
          </cell>
        </row>
        <row r="70">
          <cell r="U70" t="str">
            <v>Mogaung</v>
          </cell>
        </row>
        <row r="71">
          <cell r="U71" t="str">
            <v>Mogaung</v>
          </cell>
        </row>
        <row r="72">
          <cell r="U72" t="str">
            <v>Mohnyin</v>
          </cell>
        </row>
        <row r="73">
          <cell r="U73" t="str">
            <v>Mohnyin</v>
          </cell>
        </row>
        <row r="74">
          <cell r="U74" t="str">
            <v>Mohnyin</v>
          </cell>
        </row>
        <row r="75">
          <cell r="U75" t="str">
            <v>Mansi</v>
          </cell>
        </row>
        <row r="76">
          <cell r="U76" t="str">
            <v>Momauk</v>
          </cell>
        </row>
        <row r="77">
          <cell r="U77" t="str">
            <v>Momauk</v>
          </cell>
        </row>
        <row r="78">
          <cell r="U78" t="str">
            <v>Momauk</v>
          </cell>
        </row>
        <row r="79">
          <cell r="U79" t="str">
            <v>Momauk</v>
          </cell>
        </row>
        <row r="80">
          <cell r="U80" t="str">
            <v>Momauk</v>
          </cell>
        </row>
        <row r="81">
          <cell r="U81" t="str">
            <v>Mansi</v>
          </cell>
        </row>
        <row r="82">
          <cell r="U82" t="str">
            <v>Momauk</v>
          </cell>
        </row>
        <row r="83">
          <cell r="U83" t="str">
            <v>Momauk</v>
          </cell>
        </row>
        <row r="84">
          <cell r="U84" t="str">
            <v>Momauk</v>
          </cell>
        </row>
        <row r="85">
          <cell r="U85" t="str">
            <v>Momauk</v>
          </cell>
        </row>
        <row r="86">
          <cell r="U86" t="str">
            <v>Momauk</v>
          </cell>
        </row>
        <row r="87">
          <cell r="U87" t="str">
            <v>Momauk</v>
          </cell>
        </row>
        <row r="88">
          <cell r="U88" t="str">
            <v>Momauk</v>
          </cell>
        </row>
        <row r="89">
          <cell r="U89" t="str">
            <v>Momauk</v>
          </cell>
        </row>
        <row r="90">
          <cell r="U90" t="str">
            <v>Momauk</v>
          </cell>
        </row>
        <row r="91">
          <cell r="U91" t="str">
            <v>Momauk</v>
          </cell>
        </row>
        <row r="92">
          <cell r="U92" t="str">
            <v>Momauk</v>
          </cell>
        </row>
        <row r="93">
          <cell r="U93" t="str">
            <v>Momauk</v>
          </cell>
        </row>
        <row r="94">
          <cell r="U94" t="str">
            <v>Momauk</v>
          </cell>
        </row>
        <row r="95">
          <cell r="U95" t="str">
            <v>Momauk</v>
          </cell>
        </row>
        <row r="96">
          <cell r="U96" t="str">
            <v>Momauk</v>
          </cell>
        </row>
        <row r="97">
          <cell r="U97" t="str">
            <v>Momauk</v>
          </cell>
        </row>
        <row r="98">
          <cell r="U98" t="str">
            <v>Momauk</v>
          </cell>
        </row>
        <row r="99">
          <cell r="U99" t="str">
            <v>Momauk</v>
          </cell>
        </row>
        <row r="100">
          <cell r="U100" t="str">
            <v>Muse</v>
          </cell>
        </row>
        <row r="101">
          <cell r="U101" t="str">
            <v>Muse</v>
          </cell>
        </row>
        <row r="102">
          <cell r="U102" t="str">
            <v>Muse</v>
          </cell>
        </row>
        <row r="103">
          <cell r="U103" t="str">
            <v>Muse</v>
          </cell>
        </row>
        <row r="104">
          <cell r="U104" t="str">
            <v>Myitkyina</v>
          </cell>
        </row>
        <row r="105">
          <cell r="U105" t="str">
            <v>Myitkyina</v>
          </cell>
        </row>
        <row r="106">
          <cell r="U106" t="str">
            <v>Myitkyina</v>
          </cell>
        </row>
        <row r="107">
          <cell r="U107" t="str">
            <v>Myitkyina</v>
          </cell>
        </row>
        <row r="108">
          <cell r="U108" t="str">
            <v>Myitkyina</v>
          </cell>
        </row>
        <row r="109">
          <cell r="U109" t="str">
            <v>Myitkyina</v>
          </cell>
        </row>
        <row r="110">
          <cell r="U110" t="str">
            <v>Myitkyina</v>
          </cell>
        </row>
        <row r="111">
          <cell r="U111" t="str">
            <v>Myitkyina</v>
          </cell>
        </row>
        <row r="112">
          <cell r="U112" t="str">
            <v>Myitkyina</v>
          </cell>
        </row>
        <row r="113">
          <cell r="U113" t="str">
            <v>Myitkyina</v>
          </cell>
        </row>
        <row r="114">
          <cell r="U114" t="str">
            <v>Myitkyina</v>
          </cell>
        </row>
        <row r="115">
          <cell r="U115" t="str">
            <v>Myitkyina</v>
          </cell>
        </row>
        <row r="116">
          <cell r="U116" t="str">
            <v>Myitkyina</v>
          </cell>
        </row>
        <row r="117">
          <cell r="U117" t="str">
            <v>Myitkyina</v>
          </cell>
        </row>
        <row r="118">
          <cell r="U118" t="str">
            <v>Myitkyina</v>
          </cell>
        </row>
        <row r="119">
          <cell r="U119" t="str">
            <v>Myitkyina</v>
          </cell>
        </row>
        <row r="120">
          <cell r="U120" t="str">
            <v>Myitkyina</v>
          </cell>
        </row>
        <row r="121">
          <cell r="U121" t="str">
            <v>Myitkyina</v>
          </cell>
        </row>
        <row r="122">
          <cell r="U122" t="str">
            <v>Myitkyina</v>
          </cell>
        </row>
        <row r="123">
          <cell r="U123" t="str">
            <v>Myitkyina</v>
          </cell>
        </row>
        <row r="124">
          <cell r="U124" t="str">
            <v>Myitkyina</v>
          </cell>
        </row>
        <row r="125">
          <cell r="U125" t="str">
            <v>Myitkyina</v>
          </cell>
        </row>
        <row r="126">
          <cell r="U126" t="str">
            <v>Myitkyina</v>
          </cell>
        </row>
        <row r="127">
          <cell r="U127" t="str">
            <v>Myitkyina</v>
          </cell>
        </row>
        <row r="128">
          <cell r="U128" t="str">
            <v>Myitkyina</v>
          </cell>
        </row>
        <row r="129">
          <cell r="U129" t="str">
            <v>Namhkan</v>
          </cell>
        </row>
        <row r="130">
          <cell r="U130" t="str">
            <v>Namhkan</v>
          </cell>
        </row>
        <row r="131">
          <cell r="U131" t="str">
            <v>Namhkan</v>
          </cell>
        </row>
        <row r="132">
          <cell r="U132" t="str">
            <v>Namhkan</v>
          </cell>
        </row>
        <row r="133">
          <cell r="U133" t="str">
            <v>Namhkan</v>
          </cell>
        </row>
        <row r="134">
          <cell r="U134" t="str">
            <v>Namhkan</v>
          </cell>
        </row>
        <row r="135">
          <cell r="U135" t="str">
            <v>Namhkan</v>
          </cell>
        </row>
        <row r="136">
          <cell r="U136" t="str">
            <v>Namtu</v>
          </cell>
        </row>
        <row r="137">
          <cell r="U137" t="str">
            <v>Puta-O</v>
          </cell>
        </row>
        <row r="138">
          <cell r="U138" t="str">
            <v>Shwegu</v>
          </cell>
        </row>
        <row r="139">
          <cell r="U139" t="str">
            <v>Shwegu</v>
          </cell>
        </row>
        <row r="140">
          <cell r="U140" t="str">
            <v>Shwegu</v>
          </cell>
        </row>
        <row r="141">
          <cell r="U141" t="str">
            <v>Shwegu</v>
          </cell>
        </row>
        <row r="142">
          <cell r="U142" t="str">
            <v>Sumprabum</v>
          </cell>
        </row>
        <row r="143">
          <cell r="U143" t="str">
            <v>Waingmaw</v>
          </cell>
        </row>
        <row r="144">
          <cell r="U144" t="str">
            <v>Waingmaw</v>
          </cell>
        </row>
        <row r="145">
          <cell r="U145" t="str">
            <v>Waingmaw</v>
          </cell>
        </row>
        <row r="146">
          <cell r="U146" t="str">
            <v>Waingmaw</v>
          </cell>
        </row>
        <row r="147">
          <cell r="U147" t="str">
            <v>Waingmaw</v>
          </cell>
        </row>
        <row r="148">
          <cell r="U148" t="str">
            <v>Waingmaw</v>
          </cell>
        </row>
        <row r="149">
          <cell r="U149" t="str">
            <v>Waingmaw</v>
          </cell>
        </row>
        <row r="150">
          <cell r="U150" t="str">
            <v>Waingmaw</v>
          </cell>
        </row>
        <row r="151">
          <cell r="U151" t="str">
            <v>Waingmaw</v>
          </cell>
        </row>
        <row r="152">
          <cell r="U152" t="str">
            <v>Waingmaw</v>
          </cell>
        </row>
        <row r="153">
          <cell r="U153" t="str">
            <v>Waingmaw</v>
          </cell>
        </row>
        <row r="154">
          <cell r="U154" t="str">
            <v>Waingmaw</v>
          </cell>
        </row>
        <row r="155">
          <cell r="U155" t="str">
            <v>Waingmaw</v>
          </cell>
        </row>
        <row r="156">
          <cell r="U156" t="str">
            <v>Waingmaw</v>
          </cell>
        </row>
        <row r="157">
          <cell r="U157" t="str">
            <v>Waingmaw</v>
          </cell>
        </row>
        <row r="158">
          <cell r="U158" t="str">
            <v>Waingmaw</v>
          </cell>
        </row>
        <row r="159">
          <cell r="U159" t="str">
            <v>Waingmaw</v>
          </cell>
        </row>
        <row r="160">
          <cell r="U160" t="str">
            <v>Waingmaw</v>
          </cell>
        </row>
        <row r="161">
          <cell r="U161" t="str">
            <v>Waingmaw</v>
          </cell>
        </row>
        <row r="162">
          <cell r="U162" t="str">
            <v>Waingmaw</v>
          </cell>
        </row>
        <row r="163">
          <cell r="U163" t="str">
            <v>Waingmaw</v>
          </cell>
        </row>
        <row r="164">
          <cell r="U164" t="str">
            <v>Waingmaw</v>
          </cell>
        </row>
        <row r="165">
          <cell r="U165" t="str">
            <v>Waingmaw</v>
          </cell>
        </row>
        <row r="166">
          <cell r="U166" t="str">
            <v>Waingmaw</v>
          </cell>
        </row>
        <row r="167">
          <cell r="U167" t="str">
            <v>Waingmaw</v>
          </cell>
        </row>
        <row r="168">
          <cell r="U168" t="str">
            <v>Mansi</v>
          </cell>
        </row>
        <row r="169">
          <cell r="U169" t="str">
            <v>Theinni</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ata Entry"/>
      <sheetName val="Organization"/>
      <sheetName val="ControlVocabularies"/>
      <sheetName val="AdminNames"/>
    </sheetNames>
    <sheetDataSet>
      <sheetData sheetId="0" refreshError="1"/>
      <sheetData sheetId="1">
        <row r="1">
          <cell r="A1" t="str">
            <v>Organization List</v>
          </cell>
        </row>
      </sheetData>
      <sheetData sheetId="2">
        <row r="1">
          <cell r="C1" t="str">
            <v>Sector/Cluster
(This sector column is related to the sub sector.  Populate this column as per the sub sector)</v>
          </cell>
        </row>
        <row r="2">
          <cell r="A2" t="str">
            <v>Community Based Organisation</v>
          </cell>
          <cell r="B2" t="str">
            <v>Agriculture</v>
          </cell>
          <cell r="C2" t="str">
            <v>Agriculture</v>
          </cell>
          <cell r="D2" t="str">
            <v>Agricultural Assessment</v>
          </cell>
          <cell r="E2" t="str">
            <v>Completed</v>
          </cell>
          <cell r="F2" t="str">
            <v>Jan</v>
          </cell>
        </row>
        <row r="3">
          <cell r="A3" t="str">
            <v>Donor</v>
          </cell>
          <cell r="B3" t="str">
            <v>Coordination</v>
          </cell>
          <cell r="C3" t="str">
            <v>Agriculture</v>
          </cell>
          <cell r="E3" t="str">
            <v>Planned</v>
          </cell>
          <cell r="F3" t="str">
            <v>Feb</v>
          </cell>
        </row>
        <row r="4">
          <cell r="A4" t="str">
            <v>Embassy</v>
          </cell>
          <cell r="B4" t="str">
            <v>DisasterRiskReduction</v>
          </cell>
          <cell r="C4" t="str">
            <v>Agriculture</v>
          </cell>
          <cell r="E4" t="str">
            <v>Under Implementation</v>
          </cell>
          <cell r="F4" t="str">
            <v>Mar</v>
          </cell>
        </row>
        <row r="5">
          <cell r="A5" t="str">
            <v>Government</v>
          </cell>
          <cell r="B5" t="str">
            <v>NonAgriculturalLivelihoodsInfrastructure</v>
          </cell>
          <cell r="C5" t="str">
            <v>Agriculture</v>
          </cell>
          <cell r="F5" t="str">
            <v>Apr</v>
          </cell>
        </row>
        <row r="6">
          <cell r="A6" t="str">
            <v>International NGO</v>
          </cell>
          <cell r="B6" t="str">
            <v>Education</v>
          </cell>
          <cell r="C6" t="str">
            <v>Agriculture</v>
          </cell>
          <cell r="F6" t="str">
            <v>May</v>
          </cell>
        </row>
        <row r="7">
          <cell r="A7" t="str">
            <v>International Organization</v>
          </cell>
          <cell r="B7" t="str">
            <v>Environment</v>
          </cell>
          <cell r="C7" t="str">
            <v>Agriculture</v>
          </cell>
          <cell r="F7" t="str">
            <v>Jun</v>
          </cell>
        </row>
        <row r="8">
          <cell r="A8" t="str">
            <v>Military</v>
          </cell>
          <cell r="B8" t="str">
            <v>Food</v>
          </cell>
          <cell r="C8" t="str">
            <v>Agriculture</v>
          </cell>
          <cell r="F8" t="str">
            <v>Jul</v>
          </cell>
        </row>
        <row r="9">
          <cell r="A9" t="str">
            <v>National NGO</v>
          </cell>
          <cell r="B9" t="str">
            <v>Health</v>
          </cell>
          <cell r="C9" t="str">
            <v>Agriculture</v>
          </cell>
          <cell r="F9" t="str">
            <v>Aug</v>
          </cell>
        </row>
        <row r="10">
          <cell r="A10" t="str">
            <v>Research Institute</v>
          </cell>
          <cell r="B10" t="str">
            <v>Logistics</v>
          </cell>
          <cell r="C10" t="str">
            <v>Agriculture</v>
          </cell>
          <cell r="F10" t="str">
            <v>Sep</v>
          </cell>
        </row>
        <row r="11">
          <cell r="A11" t="str">
            <v>United Nations</v>
          </cell>
          <cell r="B11" t="str">
            <v>Nutrition</v>
          </cell>
          <cell r="C11" t="str">
            <v>Agriculture</v>
          </cell>
          <cell r="F11" t="str">
            <v>Oct</v>
          </cell>
        </row>
        <row r="12">
          <cell r="B12" t="str">
            <v>Protection</v>
          </cell>
          <cell r="C12" t="str">
            <v>Agriculture</v>
          </cell>
          <cell r="F12" t="str">
            <v>Nov</v>
          </cell>
        </row>
        <row r="13">
          <cell r="B13" t="str">
            <v>Shelter</v>
          </cell>
          <cell r="C13" t="str">
            <v>Agriculture</v>
          </cell>
          <cell r="F13" t="str">
            <v>Dec</v>
          </cell>
        </row>
        <row r="14">
          <cell r="B14" t="str">
            <v>Telecommunications</v>
          </cell>
          <cell r="C14" t="str">
            <v>Agriculture</v>
          </cell>
        </row>
        <row r="15">
          <cell r="B15" t="str">
            <v>Wash</v>
          </cell>
          <cell r="C15" t="str">
            <v>Agriculture</v>
          </cell>
        </row>
        <row r="16">
          <cell r="C16" t="str">
            <v>Agriculture</v>
          </cell>
        </row>
        <row r="17">
          <cell r="C17" t="str">
            <v>Coordination</v>
          </cell>
        </row>
        <row r="18">
          <cell r="C18" t="str">
            <v>Coordination</v>
          </cell>
        </row>
        <row r="19">
          <cell r="C19" t="str">
            <v>Coordination</v>
          </cell>
        </row>
        <row r="20">
          <cell r="C20" t="str">
            <v>Coordination</v>
          </cell>
        </row>
        <row r="21">
          <cell r="C21" t="str">
            <v>Coordination</v>
          </cell>
        </row>
        <row r="22">
          <cell r="C22" t="str">
            <v>Disaster Risk Reduction</v>
          </cell>
        </row>
        <row r="23">
          <cell r="C23" t="str">
            <v>Disaster Risk Reduction</v>
          </cell>
        </row>
        <row r="24">
          <cell r="C24" t="str">
            <v>Disaster Risk Reduction</v>
          </cell>
        </row>
        <row r="25">
          <cell r="C25" t="str">
            <v>Disaster Risk Reduction</v>
          </cell>
        </row>
        <row r="26">
          <cell r="C26" t="str">
            <v>Disaster Risk Reduction</v>
          </cell>
        </row>
        <row r="27">
          <cell r="C27" t="str">
            <v>Disaster Risk Reduction</v>
          </cell>
        </row>
        <row r="28">
          <cell r="C28" t="str">
            <v>Disaster Risk Reduction</v>
          </cell>
        </row>
        <row r="29">
          <cell r="C29" t="str">
            <v>Non‐Agricultural Livelihoods/Infrastructure</v>
          </cell>
        </row>
        <row r="30">
          <cell r="C30" t="str">
            <v>Non‐Agricultural Livelihoods/Infrastructure</v>
          </cell>
        </row>
        <row r="31">
          <cell r="C31" t="str">
            <v>Non‐Agricultural Livelihoods/Infrastructure</v>
          </cell>
        </row>
        <row r="32">
          <cell r="C32" t="str">
            <v>Non‐Agricultural Livelihoods/Infrastructure</v>
          </cell>
        </row>
        <row r="33">
          <cell r="C33" t="str">
            <v>Non‐Agricultural Livelihoods/Infrastructure</v>
          </cell>
        </row>
        <row r="34">
          <cell r="C34" t="str">
            <v>Non‐Agricultural Livelihoods/Infrastructure</v>
          </cell>
        </row>
        <row r="35">
          <cell r="C35" t="str">
            <v>Education</v>
          </cell>
        </row>
        <row r="36">
          <cell r="C36" t="str">
            <v>Education</v>
          </cell>
        </row>
        <row r="37">
          <cell r="C37" t="str">
            <v>Education</v>
          </cell>
        </row>
        <row r="38">
          <cell r="C38" t="str">
            <v>Education</v>
          </cell>
        </row>
        <row r="39">
          <cell r="C39" t="str">
            <v>Food</v>
          </cell>
        </row>
        <row r="40">
          <cell r="C40" t="str">
            <v>Food</v>
          </cell>
        </row>
        <row r="41">
          <cell r="C41" t="str">
            <v>Food</v>
          </cell>
        </row>
        <row r="42">
          <cell r="C42" t="str">
            <v>Food</v>
          </cell>
        </row>
        <row r="43">
          <cell r="C43" t="str">
            <v>Food</v>
          </cell>
        </row>
        <row r="44">
          <cell r="C44" t="str">
            <v>Health</v>
          </cell>
        </row>
        <row r="45">
          <cell r="C45" t="str">
            <v>Health</v>
          </cell>
        </row>
        <row r="46">
          <cell r="C46" t="str">
            <v>Health</v>
          </cell>
        </row>
        <row r="47">
          <cell r="C47" t="str">
            <v>Health</v>
          </cell>
        </row>
        <row r="48">
          <cell r="C48" t="str">
            <v>Health</v>
          </cell>
        </row>
        <row r="49">
          <cell r="C49" t="str">
            <v>Health</v>
          </cell>
        </row>
        <row r="50">
          <cell r="C50" t="str">
            <v>Health</v>
          </cell>
        </row>
        <row r="51">
          <cell r="C51" t="str">
            <v>Health</v>
          </cell>
        </row>
        <row r="52">
          <cell r="C52" t="str">
            <v>Health</v>
          </cell>
        </row>
        <row r="53">
          <cell r="C53" t="str">
            <v>Health</v>
          </cell>
        </row>
        <row r="54">
          <cell r="C54" t="str">
            <v>Health</v>
          </cell>
        </row>
        <row r="55">
          <cell r="C55" t="str">
            <v>Health</v>
          </cell>
        </row>
        <row r="56">
          <cell r="C56" t="str">
            <v>Health</v>
          </cell>
        </row>
        <row r="57">
          <cell r="C57" t="str">
            <v>Health</v>
          </cell>
        </row>
        <row r="58">
          <cell r="C58" t="str">
            <v>Health</v>
          </cell>
        </row>
        <row r="59">
          <cell r="C59" t="str">
            <v>Health</v>
          </cell>
        </row>
        <row r="60">
          <cell r="C60" t="str">
            <v>Health</v>
          </cell>
        </row>
        <row r="61">
          <cell r="C61" t="str">
            <v>Health</v>
          </cell>
        </row>
        <row r="62">
          <cell r="C62" t="str">
            <v>Health</v>
          </cell>
        </row>
        <row r="63">
          <cell r="C63" t="str">
            <v>Nutrition</v>
          </cell>
        </row>
        <row r="64">
          <cell r="C64" t="str">
            <v>Nutrition</v>
          </cell>
        </row>
        <row r="65">
          <cell r="C65" t="str">
            <v>Nutrition</v>
          </cell>
        </row>
        <row r="66">
          <cell r="C66" t="str">
            <v>Nutrition</v>
          </cell>
        </row>
        <row r="67">
          <cell r="C67" t="str">
            <v>Nutrition</v>
          </cell>
        </row>
        <row r="68">
          <cell r="C68" t="str">
            <v>Nutrition</v>
          </cell>
        </row>
        <row r="69">
          <cell r="C69" t="str">
            <v>Nutrition</v>
          </cell>
        </row>
        <row r="70">
          <cell r="C70" t="str">
            <v>Nutrition</v>
          </cell>
        </row>
        <row r="71">
          <cell r="C71" t="str">
            <v>Nutrition</v>
          </cell>
        </row>
        <row r="72">
          <cell r="C72" t="str">
            <v>Nutrition</v>
          </cell>
        </row>
        <row r="73">
          <cell r="C73" t="str">
            <v>Nutrition</v>
          </cell>
        </row>
        <row r="74">
          <cell r="C74" t="str">
            <v>Protection</v>
          </cell>
        </row>
        <row r="75">
          <cell r="C75" t="str">
            <v>Protection</v>
          </cell>
        </row>
        <row r="76">
          <cell r="C76" t="str">
            <v>Protection</v>
          </cell>
        </row>
        <row r="77">
          <cell r="C77" t="str">
            <v>Protection</v>
          </cell>
        </row>
        <row r="78">
          <cell r="C78" t="str">
            <v>Protection</v>
          </cell>
        </row>
        <row r="79">
          <cell r="C79" t="str">
            <v>Protection</v>
          </cell>
        </row>
        <row r="80">
          <cell r="C80" t="str">
            <v>Protection</v>
          </cell>
        </row>
        <row r="81">
          <cell r="C81" t="str">
            <v>Protection</v>
          </cell>
        </row>
        <row r="82">
          <cell r="C82" t="str">
            <v>Protection</v>
          </cell>
        </row>
        <row r="83">
          <cell r="C83" t="str">
            <v>Protection</v>
          </cell>
        </row>
        <row r="84">
          <cell r="C84" t="str">
            <v>Protection</v>
          </cell>
        </row>
        <row r="85">
          <cell r="C85" t="str">
            <v>Shelter</v>
          </cell>
        </row>
        <row r="86">
          <cell r="C86" t="str">
            <v>Shelter</v>
          </cell>
        </row>
        <row r="87">
          <cell r="C87" t="str">
            <v>Shelter</v>
          </cell>
        </row>
        <row r="88">
          <cell r="C88" t="str">
            <v>Shelter</v>
          </cell>
        </row>
        <row r="89">
          <cell r="C89" t="str">
            <v>Shelter</v>
          </cell>
        </row>
        <row r="90">
          <cell r="C90" t="str">
            <v>Shelter</v>
          </cell>
        </row>
        <row r="91">
          <cell r="C91" t="str">
            <v>Shelter</v>
          </cell>
        </row>
        <row r="92">
          <cell r="C92" t="str">
            <v>Shelter</v>
          </cell>
        </row>
        <row r="93">
          <cell r="C93" t="str">
            <v>Shelter</v>
          </cell>
        </row>
        <row r="94">
          <cell r="C94" t="str">
            <v>Wash</v>
          </cell>
        </row>
        <row r="95">
          <cell r="C95" t="str">
            <v>Wash</v>
          </cell>
        </row>
        <row r="96">
          <cell r="C96" t="str">
            <v>Wash</v>
          </cell>
        </row>
        <row r="97">
          <cell r="C97" t="str">
            <v>Wash</v>
          </cell>
        </row>
        <row r="98">
          <cell r="C98" t="str">
            <v>Wash</v>
          </cell>
        </row>
        <row r="99">
          <cell r="C99" t="str">
            <v>Wash</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
      <sheetName val="Lookup"/>
      <sheetName val="Sheet1"/>
    </sheetNames>
    <sheetDataSet>
      <sheetData sheetId="0" refreshError="1"/>
      <sheetData sheetId="1">
        <row r="1">
          <cell r="AK1">
            <v>1</v>
          </cell>
        </row>
        <row r="2">
          <cell r="AK2">
            <v>2</v>
          </cell>
        </row>
        <row r="3">
          <cell r="AK3">
            <v>3</v>
          </cell>
        </row>
        <row r="4">
          <cell r="AK4">
            <v>4</v>
          </cell>
        </row>
        <row r="5">
          <cell r="AK5">
            <v>5</v>
          </cell>
        </row>
        <row r="6">
          <cell r="AK6">
            <v>6</v>
          </cell>
        </row>
        <row r="7">
          <cell r="AK7">
            <v>7</v>
          </cell>
        </row>
        <row r="8">
          <cell r="AK8">
            <v>8</v>
          </cell>
        </row>
        <row r="9">
          <cell r="AK9">
            <v>9</v>
          </cell>
        </row>
        <row r="10">
          <cell r="AK10">
            <v>10</v>
          </cell>
        </row>
        <row r="11">
          <cell r="AK11">
            <v>11</v>
          </cell>
        </row>
        <row r="12">
          <cell r="AK12">
            <v>12</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Questionnaire"/>
      <sheetName val="Lookup"/>
      <sheetName val="Camp List"/>
      <sheetName val="Mimu_Township"/>
      <sheetName val="Stat_01"/>
      <sheetName val="NFI_3Ws"/>
      <sheetName val="CCCMShelter"/>
      <sheetName val="Infographics"/>
    </sheetNames>
    <sheetDataSet>
      <sheetData sheetId="0">
        <row r="2">
          <cell r="E2" t="str">
            <v>DRC</v>
          </cell>
        </row>
      </sheetData>
      <sheetData sheetId="1">
        <row r="1">
          <cell r="BX1">
            <v>1</v>
          </cell>
        </row>
      </sheetData>
      <sheetData sheetId="2">
        <row r="1">
          <cell r="AC1" t="str">
            <v>State_Division</v>
          </cell>
        </row>
      </sheetData>
      <sheetData sheetId="3"/>
      <sheetData sheetId="4"/>
      <sheetData sheetId="5"/>
      <sheetData sheetId="6"/>
      <sheetData sheetId="7"/>
      <sheetData sheetId="8">
        <row r="1">
          <cell r="Y1">
            <v>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Poster"/>
      <sheetName val="Example 1"/>
      <sheetName val="Example2"/>
      <sheetName val="Example3"/>
      <sheetName val="Example4"/>
      <sheetName val="Catalogue"/>
      <sheetName val="Blank Worksheet"/>
    </sheetNames>
    <sheetDataSet>
      <sheetData sheetId="0"/>
      <sheetData sheetId="1"/>
      <sheetData sheetId="2"/>
      <sheetData sheetId="3"/>
      <sheetData sheetId="4"/>
      <sheetData sheetId="5"/>
      <sheetData sheetId="6">
        <row r="9">
          <cell r="Q9" t="str">
            <v>Apr</v>
          </cell>
        </row>
        <row r="36">
          <cell r="S36">
            <v>0.8</v>
          </cell>
        </row>
        <row r="37">
          <cell r="Q37" t="str">
            <v>Unregistered</v>
          </cell>
          <cell r="S37">
            <v>0.2</v>
          </cell>
        </row>
      </sheetData>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UNHCRuser" refreshedDate="41485.680631481482" missingItemsLimit="0" createdVersion="4" refreshedVersion="4" minRefreshableVersion="3" recordCount="198">
  <cacheSource type="worksheet">
    <worksheetSource ref="A1:Y199" sheet="Camp List"/>
  </cacheSource>
  <cacheFields count="25">
    <cacheField name="Sr.No" numFmtId="0">
      <sharedItems containsSemiMixedTypes="0" containsString="0" containsNumber="1" containsInteger="1" minValue="1" maxValue="198"/>
    </cacheField>
    <cacheField name="Update Date" numFmtId="0">
      <sharedItems containsNonDate="0" containsString="0" containsBlank="1"/>
    </cacheField>
    <cacheField name="Status" numFmtId="0">
      <sharedItems/>
    </cacheField>
    <cacheField name="State" numFmtId="0">
      <sharedItems count="2">
        <s v="Kachin"/>
        <s v="Shan (North)"/>
      </sharedItems>
    </cacheField>
    <cacheField name="State_Pcode" numFmtId="0">
      <sharedItems/>
    </cacheField>
    <cacheField name="District" numFmtId="0">
      <sharedItems count="6">
        <s v="Bhamo"/>
        <s v="Myitkyina"/>
        <s v="Mohnyin"/>
        <s v="Puta-O"/>
        <s v="Muse"/>
        <s v="Kyaukme"/>
      </sharedItems>
    </cacheField>
    <cacheField name="District_Pcode" numFmtId="0">
      <sharedItems/>
    </cacheField>
    <cacheField name="TOWNSHIP_NAME" numFmtId="0">
      <sharedItems count="18">
        <s v="Bhamo"/>
        <s v="Chipwi"/>
        <s v="Hpakant"/>
        <s v="Injangyang"/>
        <s v="Khaunglanhpu"/>
        <s v="Kutkai"/>
        <s v="Mansi"/>
        <s v="Manton"/>
        <s v="Mogaung"/>
        <s v="Mohnyin"/>
        <s v="Momauk"/>
        <s v="Muse"/>
        <s v="Myitkyina"/>
        <s v="Namhkan"/>
        <s v="Namtu"/>
        <s v="Puta-O"/>
        <s v="Shwegu"/>
        <s v="Waingmaw"/>
      </sharedItems>
    </cacheField>
    <cacheField name="Township_Pcode" numFmtId="0">
      <sharedItems/>
    </cacheField>
    <cacheField name="VillageTracKTown_Name" numFmtId="0">
      <sharedItems containsNonDate="0" containsString="0" containsBlank="1"/>
    </cacheField>
    <cacheField name="VillageTrackTown_Pcode" numFmtId="0">
      <sharedItems containsNonDate="0" containsString="0" containsBlank="1"/>
    </cacheField>
    <cacheField name="VillageWard_Name" numFmtId="0">
      <sharedItems containsNonDate="0" containsString="0" containsBlank="1"/>
    </cacheField>
    <cacheField name="VillageWard_Pcode" numFmtId="0">
      <sharedItems containsNonDate="0" containsString="0" containsBlank="1"/>
    </cacheField>
    <cacheField name="Camp Name" numFmtId="0">
      <sharedItems count="195">
        <s v="AD-2000 Tharthana Compound"/>
        <s v="Aung Thar Church"/>
        <s v="Daw Hpum Yang Ninghtawn"/>
        <s v="Host Families"/>
        <s v="Htoi San Church"/>
        <s v="Kannar Yeik Thar"/>
        <s v="Lisu Boarding-House"/>
        <s v="Mu-yin Baptist Church"/>
        <s v="Nant Hlaing Church"/>
        <s v="Phan Khar Kone"/>
        <s v="Robert Church"/>
        <s v="Ta Gun Taing Monastery (Shwe Kyi Na)"/>
        <s v="Yoe Kyi Monastery"/>
        <s v="Chipwi KBC camp"/>
        <s v="Gant Gwin"/>
        <s v="Hpare Hkyer - BP6"/>
        <s v="Lan Jaw "/>
        <s v="Lhaovao Baptist Church (LBC)"/>
        <s v="Women's Affairs Association Building"/>
        <s v="5 Ward Baptist Church(lon Khin)"/>
        <s v="5 Ward RC Church(lon Khin)"/>
        <s v="AG Church, Hmaw Si Sa"/>
        <s v="AG Church, Maw Wan"/>
        <s v="Association of Christ, Nam Ma Phyit"/>
        <s v="Baptist Church, Hmaw Si Sar(Lon Khin)"/>
        <s v="Baptist Church, Naung Hmee VT"/>
        <s v="Baptist Church, Sai Ra village"/>
        <s v="Chin Church, Seik Mu"/>
        <s v="Dhama Rakhita, Nyein Chan Tar Yar Ward(Lon Khin)"/>
        <s v="Hlaing Naung Baptist"/>
        <s v="Hmaw Wan, Anglican"/>
        <s v="Lisu Baptist Church, Maw Shan Vil,. Seik Mu"/>
        <s v="Lisu Baptist Church, Maw Wan Ward"/>
        <s v="Maw Wan, Mu-yin Baptist Church"/>
        <s v="Muring Baptist Church, Awng Ra, Wa Ra Zut VT"/>
        <s v="Nant Ma Hpit Catholic Church"/>
        <s v="Nga Pyaw Taw Baptist Nursery School "/>
        <s v="Rawan Baptist Church, Maw Shan Vil., Seik Mu"/>
        <s v="Sai Nai Baptish Church, Maw Shan Vil., Seki Mu"/>
        <s v="Ward 2 Cahotlic Church, Seik Mu"/>
        <s v="Ward 2 Sai Taung Baptist Church, Seik Mu "/>
        <s v="Yumar Baptist Church"/>
        <s v="1 Ward, Sein Yadanar Company(Lon Khin)"/>
        <s v="Anglican Church, Hmaw Si Sar"/>
        <s v="Away Yar Rama Monastery, Ka Day village"/>
        <s v="Aye Mya Tharyar Church of Christ "/>
        <s v="Chin(Zomi) Baptist Church"/>
        <s v="Ei Wan Gali Asso., Ward 1, Seik Mu"/>
        <s v="Free Christian Asso., Ward 1, Seik Mu"/>
        <s v="Hmaw Wan, Baptist Christian Church"/>
        <s v="Ma Mon Buddhist Monastery"/>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Si Zar, Thiriyardanar Sein, Damma Compound, Lone Khin"/>
        <s v="Maw Wan, Catholic Church"/>
        <s v="Maw Wan, Kachin Baptist Church"/>
        <s v="Maw Wan, Kyauk Hlaing Gu Pagoda Compound"/>
        <s v="Maw Wan, Myo Oo Pagoda"/>
        <s v="May Di Ka Rama Monastery(Lon Khin)"/>
        <s v="Nga Pyaw Taw Roman Catholic Church"/>
        <s v="Parami, Charity Office, MyoMa Quarter"/>
        <s v="Sa Baw Sarsana Parla Monastery"/>
        <s v="San Kyel, Masoe Yein Monestry"/>
        <s v="Tar Ma Hkan Buddhist Monastery, Haung Par"/>
        <s v="Thiri Mingalar Manizay Yone, Myoma Quarter"/>
        <s v="Wrad(5) Christian Association"/>
        <s v="Zomee Baptist Church camp, Hmaw Wan"/>
        <s v="Lawk Hkawng Ginwang"/>
        <s v="La Ja"/>
        <s v="Kone Khem Camp"/>
        <s v="Kutkai downtown (KBC Church)"/>
        <s v="Kutkai downtown (RC Church)"/>
        <s v="Mine Yu Lay village"/>
        <s v="Mungji Pa Dabang (Baptist Church)         "/>
        <s v="Mungji Pa Dabang (RC Church)         "/>
        <s v="Nam Hpak Ka Mare "/>
        <s v="Zup Aung Camp"/>
        <s v="Lung Kawk  ( Hka Hkye Zup)"/>
        <s v="Man Wing Baptist Church"/>
        <s v="Man Wing Catholic Church"/>
        <s v="Man Wing Host Families"/>
        <s v="Mansi Baptist Church"/>
        <s v="Nam Hka Mare (west of Man Wing)"/>
        <s v="Nam Lim Pa - Scattered IDPs in forest"/>
        <s v="Lagatyan "/>
        <s v="Mung Ding Pa  (Boarder)"/>
        <s v="Nam Lim Pa    (Boarder)"/>
        <s v="Mandung - Jinghpaw"/>
        <s v="Howa"/>
        <s v="Nam Hkyet"/>
        <s v="Kyun Taw Baptist Church "/>
        <s v="Mang Hawng Baptist Church"/>
        <s v="Nat Gyi Kone Baptist Church "/>
        <s v="Nant Mun"/>
        <s v="Nawng Ing (Indawgyi) Baptist Church  "/>
        <s v="St. Patrick Catholic Church "/>
        <s v="Bum Tsit Pa "/>
        <s v="Dum Bung "/>
        <s v="Hpun Lum Yang "/>
        <s v="Je Yang Hka "/>
        <s v="Lana Zup Ja "/>
        <s v="Nhkawng Pa "/>
        <s v="Pa Kahtawng "/>
        <s v="Loi Je Baptist Church"/>
        <s v="Loi Je Catholic Church"/>
        <s v="Loi Je Lisu Camp"/>
        <s v="Mai Khat "/>
        <s v="Man Bung Catholic compound"/>
        <s v="Man Nawng "/>
        <s v="Man Ting"/>
        <s v="Mandalay Monestry"/>
        <s v="Momauk Baptist Church"/>
        <s v="Momauk Catholic Church (St. Patrick)"/>
        <s v="Myo Thit "/>
        <s v="Ni Thaw Ka Monestry"/>
        <s v="Nyaung Na Pin "/>
        <s v="Phar Kay/Nant Waing "/>
        <s v="Seng Ja "/>
        <s v="Tarli "/>
        <s v="Khun Sint Village"/>
        <s v="Munekoe Pa (Giwang) - Hka San (Mung  Go  Pa ) "/>
        <s v="Hpai Kawng Mare"/>
        <s v="Mung Baw "/>
        <s v="Hka San Camp"/>
        <s v="Du Kahtawng Qtr. 14"/>
        <s v="Du Kahtawng Qtr. 4"/>
        <s v="Du Kahtawng Qtr. 5"/>
        <s v="Jan Mai Kawng Baptist Church"/>
        <s v="Jan Mai Kawng Catholic Church"/>
        <s v="Kyun Pin Thar Baptist Church"/>
        <s v="Le Kone Bethlehem Church"/>
        <s v="Le Kone Ziun Baptist Church "/>
        <s v="Maliyang Baptist Church"/>
        <s v="Man Hkring Baptist Church"/>
        <s v="Maw Hpawng Hka Nan Baptist Church"/>
        <s v="Maw Hpawng Lhaovo Baptist Church"/>
        <s v="Myay Myint Baptist Church"/>
        <s v="Nan Kway St. John Catholic Church"/>
        <s v="Njang Dung Baptist Church "/>
        <s v="Pa Dauk Myaing(Pa La Na)"/>
        <s v="Shatapru Sut Ngai Tawng"/>
        <s v="Shatapru Thida Aye Baptist Church"/>
        <s v="Shwe Zet Baptist Church"/>
        <s v="Tat Kone Baptist Church"/>
        <s v="Tat Kone COC Baptist / Tat Kone Htoi San"/>
        <s v="Tat Kone Emanuel Church"/>
        <s v="Tat Kone Galile Baptist Church"/>
        <s v="Tat Kone San Pya Baptist Church"/>
        <s v="Wun Tho Buddhist Monastery"/>
        <s v="Mung Ding Pa "/>
        <s v="Nam Hkam Malut Jak "/>
        <s v="Nam Hkam - Nay Win Ni (Palawng)"/>
        <s v="Nam Hkam (KBC Jaw Wang)"/>
        <s v="Nam Hkam Catholic Church ( St. Thomas I)"/>
        <s v="Nam Hkam Catholic Church ( St. Thomas II)"/>
        <s v="Nam Hkawng"/>
        <s v="Nam Tu"/>
        <s v="Tote Tan Ward"/>
        <s v="Lawk Awng Mare D. (Sinbo Area)"/>
        <s v="Shwe Gu Baptist Church"/>
        <s v="Shwe Gu Catholic Church"/>
        <s v="Border Post 8"/>
        <s v="Hkat Cho "/>
        <s v="Hkau Shau (BP 12)"/>
        <s v="Laiza Market 3 / Laiza Gat"/>
        <s v="Laiza Muklum Hpyen  Yen Mungshawa ni"/>
        <s v="Mading Baptist Church"/>
        <s v="Maga Yang "/>
        <s v="Maina AG Church"/>
        <s v="Maina Catholic Church (St. Joseph)"/>
        <s v="Maina KBC (Bawng Ring)"/>
        <s v="Maina Lawang Baptist Church"/>
        <s v="Manau Compound"/>
        <s v="Nawng Hee Village"/>
        <s v="Pajau / Jan Mai"/>
        <s v="Post 6 Camp"/>
        <s v="Qtr. 2 Lhaovo Baptist Church"/>
        <s v="Qtr. 2 Myoma Baptist Church"/>
        <s v="Qtr. 3 Mu-yin  Baptist Church"/>
        <s v="Qtr. 4 Monestry (Thargaya Thayett Taw)"/>
        <s v="Shing Jai"/>
        <s v="Thargaya Lisu Baptist Church"/>
        <s v="Waingmaw AG Church"/>
        <s v="Waingmaw Baptist Zonal Office"/>
        <s v="Woi Chyai "/>
        <s v="Zai Awng / Mung Ga Zup"/>
        <s v="Moke Lwe Village / Hkar Shi"/>
        <s v="Nawng Si Paw Village / Inn Lay"/>
        <s v="Border Post 10"/>
      </sharedItems>
    </cacheField>
    <cacheField name="P_Code" numFmtId="0">
      <sharedItems/>
    </cacheField>
    <cacheField name="Accessibility" numFmtId="0">
      <sharedItems containsBlank="1" count="3">
        <s v="GCA"/>
        <s v="NGCA"/>
        <m/>
      </sharedItems>
    </cacheField>
    <cacheField name="Longitude" numFmtId="0">
      <sharedItems containsString="0" containsBlank="1" containsNumber="1" minValue="24.207332999999998" maxValue="98.354146999999998"/>
    </cacheField>
    <cacheField name="Latitude" numFmtId="0">
      <sharedItems containsString="0" containsBlank="1" containsNumber="1" minValue="23.271719000000001" maxValue="97.710864000000001"/>
    </cacheField>
    <cacheField name="HH" numFmtId="0">
      <sharedItems containsMixedTypes="1" containsNumber="1" minValue="2" maxValue="1632"/>
    </cacheField>
    <cacheField name="Total" numFmtId="0">
      <sharedItems containsMixedTypes="1" containsNumber="1" containsInteger="1" minValue="9" maxValue="8446"/>
    </cacheField>
    <cacheField name="Avg" numFmtId="0">
      <sharedItems containsMixedTypes="1" containsNumber="1" minValue="1" maxValue="10"/>
    </cacheField>
    <cacheField name="Source" numFmtId="0">
      <sharedItems/>
    </cacheField>
    <cacheField name="Method" numFmtId="0">
      <sharedItems containsNonDate="0" containsString="0" containsBlank="1"/>
    </cacheField>
    <cacheField name="Type of Accomodation" numFmtId="0">
      <sharedItems containsNonDate="0" containsString="0" containsBlank="1"/>
    </cacheField>
    <cacheField name="Comment"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NHCRuser" refreshedDate="41487.408264351849" createdVersion="4" refreshedVersion="4" minRefreshableVersion="3" recordCount="66">
  <cacheSource type="worksheet">
    <worksheetSource ref="A1:FW62" sheet="Data"/>
  </cacheSource>
  <cacheFields count="285">
    <cacheField name="REC" numFmtId="0">
      <sharedItems/>
    </cacheField>
    <cacheField name="ED_DY" numFmtId="0">
      <sharedItems containsSemiMixedTypes="0" containsString="0" containsNumber="1" containsInteger="1" minValue="29" maxValue="31"/>
    </cacheField>
    <cacheField name="ED_MT" numFmtId="0">
      <sharedItems containsSemiMixedTypes="0" containsString="0" containsNumber="1" containsInteger="1" minValue="7" maxValue="7"/>
    </cacheField>
    <cacheField name="ED_YR" numFmtId="0">
      <sharedItems containsSemiMixedTypes="0" containsString="0" containsNumber="1" containsInteger="1" minValue="2013" maxValue="2013"/>
    </cacheField>
    <cacheField name="A1_01" numFmtId="0">
      <sharedItems containsBlank="1"/>
    </cacheField>
    <cacheField name="A1_02" numFmtId="0">
      <sharedItems containsBlank="1"/>
    </cacheField>
    <cacheField name="A2_01" numFmtId="0">
      <sharedItems containsBlank="1"/>
    </cacheField>
    <cacheField name="A2_02" numFmtId="0">
      <sharedItems containsBlank="1"/>
    </cacheField>
    <cacheField name="A3_01" numFmtId="0">
      <sharedItems containsString="0" containsBlank="1" containsNumber="1" containsInteger="1" minValue="4" maxValue="29"/>
    </cacheField>
    <cacheField name="A3_02" numFmtId="0">
      <sharedItems containsString="0" containsBlank="1" containsNumber="1" containsInteger="1" minValue="6" maxValue="7"/>
    </cacheField>
    <cacheField name="A3_03" numFmtId="0">
      <sharedItems containsString="0" containsBlank="1" containsNumber="1" containsInteger="1" minValue="2013" maxValue="2013"/>
    </cacheField>
    <cacheField name="A3_11" numFmtId="0">
      <sharedItems containsString="0" containsBlank="1" containsNumber="1" containsInteger="1" minValue="1" maxValue="29"/>
    </cacheField>
    <cacheField name="A3_12" numFmtId="0">
      <sharedItems containsString="0" containsBlank="1" containsNumber="1" containsInteger="1" minValue="6" maxValue="7"/>
    </cacheField>
    <cacheField name="A3_13" numFmtId="0">
      <sharedItems containsString="0" containsBlank="1" containsNumber="1" containsInteger="1" minValue="2011" maxValue="2013"/>
    </cacheField>
    <cacheField name="A4_01" numFmtId="0">
      <sharedItems containsString="0" containsBlank="1" containsNumber="1" containsInteger="1" minValue="1" maxValue="6"/>
    </cacheField>
    <cacheField name="A5_01" numFmtId="0">
      <sharedItems/>
    </cacheField>
    <cacheField name="A5_02" numFmtId="0">
      <sharedItems containsBlank="1"/>
    </cacheField>
    <cacheField name="A5_03" numFmtId="0">
      <sharedItems containsString="0" containsBlank="1" containsNumber="1" containsInteger="1" minValue="23" maxValue="67"/>
    </cacheField>
    <cacheField name="A5_04" numFmtId="0">
      <sharedItems containsBlank="1"/>
    </cacheField>
    <cacheField name="A5_11" numFmtId="0">
      <sharedItems containsBlank="1"/>
    </cacheField>
    <cacheField name="A5_12" numFmtId="0">
      <sharedItems containsBlank="1"/>
    </cacheField>
    <cacheField name="A5_13" numFmtId="0">
      <sharedItems containsString="0" containsBlank="1" containsNumber="1" containsInteger="1" minValue="19" maxValue="66"/>
    </cacheField>
    <cacheField name="A5_14" numFmtId="0">
      <sharedItems containsBlank="1"/>
    </cacheField>
    <cacheField name="A5_21" numFmtId="0">
      <sharedItems containsBlank="1"/>
    </cacheField>
    <cacheField name="A5_22" numFmtId="0">
      <sharedItems containsBlank="1"/>
    </cacheField>
    <cacheField name="A5_23" numFmtId="0">
      <sharedItems containsString="0" containsBlank="1" containsNumber="1" containsInteger="1" minValue="23" maxValue="61"/>
    </cacheField>
    <cacheField name="A5_24" numFmtId="0">
      <sharedItems containsBlank="1"/>
    </cacheField>
    <cacheField name="A5_31" numFmtId="0">
      <sharedItems containsBlank="1"/>
    </cacheField>
    <cacheField name="A5_32" numFmtId="0">
      <sharedItems containsBlank="1"/>
    </cacheField>
    <cacheField name="A5_33" numFmtId="0">
      <sharedItems containsString="0" containsBlank="1" containsNumber="1" containsInteger="1" minValue="23" maxValue="45"/>
    </cacheField>
    <cacheField name="A5_34" numFmtId="0">
      <sharedItems containsBlank="1"/>
    </cacheField>
    <cacheField name="A4_41" numFmtId="0">
      <sharedItems containsNonDate="0" containsString="0" containsBlank="1"/>
    </cacheField>
    <cacheField name="A4_42" numFmtId="0">
      <sharedItems containsNonDate="0" containsString="0" containsBlank="1"/>
    </cacheField>
    <cacheField name="A4_43" numFmtId="0">
      <sharedItems containsNonDate="0" containsString="0" containsBlank="1"/>
    </cacheField>
    <cacheField name="A4_44" numFmtId="0">
      <sharedItems containsNonDate="0" containsString="0" containsBlank="1"/>
    </cacheField>
    <cacheField name="B1_01" numFmtId="0">
      <sharedItems count="2">
        <s v="Kachin"/>
        <s v="Shan (North)"/>
      </sharedItems>
    </cacheField>
    <cacheField name="B2_01" numFmtId="0">
      <sharedItems count="13">
        <s v="Bhamo"/>
        <s v="Shwegu"/>
        <s v="Momauk"/>
        <s v="Kutkai"/>
        <s v="Myitkyina"/>
        <s v="Mansi"/>
        <s v="Chipwi"/>
        <s v="Waingmaw"/>
        <s v="Hpakan"/>
        <s v="Muse"/>
        <s v="Namhkan"/>
        <s v="Mohnyin"/>
        <s v="Mogaung"/>
      </sharedItems>
    </cacheField>
    <cacheField name="B3_01" numFmtId="0">
      <sharedItems containsBlank="1" count="31">
        <s v="Bhamo"/>
        <s v="Shwegu"/>
        <s v="Momauk"/>
        <s v="Shwe Kyi Na "/>
        <s v="Mine Yu Lay"/>
        <s v="Kar Hlaing "/>
        <s v="Mone si"/>
        <s v="Myitkyina"/>
        <s v="Kutkai"/>
        <s v="Mansi"/>
        <s v="Chipwi"/>
        <s v="Han Te"/>
        <s v="East Thar Si"/>
        <s v="Loi Je"/>
        <s v="Prang Kadung"/>
        <s v="Uang Lung"/>
        <s v="Nba Pa"/>
        <s v="Hpare No.(7) Quarter"/>
        <s v="Nam San Yang"/>
        <s v="Saga Pa"/>
        <s v="Hpakan"/>
        <s v="Seng Taung"/>
        <s v="Lone Khin"/>
        <s v="Minar AG"/>
        <m/>
        <s v="Maung Gu"/>
        <s v="San Pai"/>
        <s v="Dinga"/>
        <s v="Nan Mon"/>
        <s v="Mogaung "/>
        <s v="Man wing Gyi"/>
      </sharedItems>
    </cacheField>
    <cacheField name="B4_01" numFmtId="0">
      <sharedItems containsBlank="1" containsMixedTypes="1" containsNumber="1" containsInteger="1" minValue="4" maxValue="5" count="55">
        <s v="Two mile Aung Thar"/>
        <s v="No.(4) Bawgabala"/>
        <s v="East Thar Si"/>
        <s v="Alinkawng"/>
        <s v="Shwe Kyi Na"/>
        <s v="Kwet (1)"/>
        <s v="Kar Hlaing"/>
        <s v="Mone si"/>
        <s v="Si tar Pu"/>
        <s v="Myae Myint"/>
        <s v="East Nyung Pin Yart"/>
        <s v="Alinn Koung Ward - 2"/>
        <s v="Alinn Koung Ward"/>
        <s v="Paung Kone Ward"/>
        <s v="Man Bung"/>
        <s v="Ward - 3"/>
        <s v="Dut Bok"/>
        <s v="Dum Bung"/>
        <s v="Lagattaw"/>
        <s v="Laiza"/>
        <m/>
        <s v="Kaung Ra "/>
        <s v="Yoe Kyi"/>
        <s v="Hin Chan"/>
        <s v="Say Yone Kone"/>
        <s v="Aung Ze Yar"/>
        <s v="Nhkawng Pa"/>
        <s v="Mai Ja Yang"/>
        <s v="Lana Zup Ja"/>
        <s v="Hpare"/>
        <s v="Pa Jau"/>
        <s v="Kyun Pin Tharr"/>
        <s v="Maw Wan"/>
        <s v="Maw Si Sar"/>
        <s v="Seng Taung"/>
        <s v="Lone Khin"/>
        <s v="Ma Khaw Yang"/>
        <s v="Nan Kwe"/>
        <s v="Jan Mai Kawng"/>
        <s v="Kye Nan"/>
        <s v="Pawk Kone"/>
        <s v="Maw phaung Kha Nan Baptist Church"/>
        <s v="Ward(5)"/>
        <s v="Nant Hpa Kar"/>
        <s v="Ward(2) Hka San"/>
        <s v="Aung Metta"/>
        <s v="Le Kone"/>
        <s v="Zai Aung"/>
        <s v="Hpum Lum Yang"/>
        <s v="Saga Pa"/>
        <s v="Manhkring"/>
        <s v="Nan Mon"/>
        <s v="Natkyi kone"/>
        <n v="5"/>
        <n v="4"/>
      </sharedItems>
    </cacheField>
    <cacheField name="B5_01" numFmtId="0">
      <sharedItems count="64">
        <s v="Aung Thar Church"/>
        <s v="Shwe Gu Baptist Church"/>
        <s v="AD-2000 Tharthana Compound"/>
        <s v="Ni Thaw Ka Monestry"/>
        <s v="Ta Gun Taing Monastery (Shwe Kyi Na)"/>
        <s v="Mine Yu Lay village"/>
        <s v="Zup Aung Camp"/>
        <s v="Mungji Pa Dabang (Baptist Church)         "/>
        <s v="Kone Khem Camp"/>
        <s v="Kutkai downtown (RC Church)"/>
        <s v="Shatapru Thida Aye Baptist Church"/>
        <s v="Mu-yin Baptist Church"/>
        <s v="Robert Church"/>
        <s v="Momauk Baptist Church"/>
        <s v="Mandalay Monestry"/>
        <s v="Htoi San Church"/>
        <s v="Man Bung Catholic compound"/>
        <s v="Bum Tsit Pa "/>
        <s v="Dum Bung "/>
        <s v="Lung Kawk  ( Hka Hkye Zup)"/>
        <s v="Je Yang Hka "/>
        <s v="Chipwi KBC camp"/>
        <s v="Mansi Baptist Church"/>
        <s v="Yoe Kyi Monastery"/>
        <s v="Lisu Boarding-House"/>
        <s v="Nyaung Na Pin "/>
        <s v="Loi Je Lisu Camp"/>
        <s v="Nhkawng Pa "/>
        <s v="Pa Kahtawng "/>
        <s v="Lana Zup Ja "/>
        <s v="Hpare Hkyer - BP6"/>
        <s v="Pajau / Jan Mai"/>
        <s v="Post 6 Camp"/>
        <s v="Kyun Pin Thar Baptist Church"/>
        <s v="AG Church, Maw Wan"/>
        <s v="Baptist Church, Hmaw Si Sar(Lon Khin)"/>
        <s v="Lisu Baptist Church, Maw Wan Ward"/>
        <s v="Chin Church, Seik Mu"/>
        <s v="Ward 2 Sai Taung Baptist Church, Seik Mu "/>
        <s v="AG Church, Hmaw Si Sa"/>
        <s v="Dhama Rakhita, Nyein Chan Tar Yar Ward(Lon Khin)"/>
        <s v="Baptist Church, Sai Ra village"/>
        <s v="Muring Baptist Church, Awng Ra, Wa Ra Zut VT"/>
        <s v="5 Ward Baptist Church(lon Khin)"/>
        <s v="Maina AG Church"/>
        <s v="Nan Kway St. John Catholic Church"/>
        <s v="Jan Mai Kawng Catholic Church"/>
        <s v="Momauk Catholic Church (St. Patrick)"/>
        <s v="XXXX"/>
        <s v="Kutkai downtown (KBC Church)"/>
        <s v="Nam Hpak Ka Mare "/>
        <s v="Hka San Camp"/>
        <s v="Nam Hkam - Nay Win Ni (Palawng)"/>
        <s v="Nam Hkam (KBC Jaw Wang)"/>
        <s v="Le Kone Ziun Baptist Church "/>
        <s v="Maliyang Baptist Church"/>
        <s v="Zai Awng / Mung Ga Zup"/>
        <s v="Hpun Lum Yang "/>
        <s v="Border Post 8"/>
        <s v="Man Hkring Baptist Church"/>
        <s v="Nant Mun"/>
        <s v="Nat Gyi Kone Baptist Church "/>
        <s v="Loi Je Catholic Church"/>
        <s v="Man Wing Baptist Church"/>
      </sharedItems>
    </cacheField>
    <cacheField name="B6_01" numFmtId="0">
      <sharedItems containsBlank="1" containsMixedTypes="1" containsNumber="1" containsInteger="1" minValue="15" maxValue="15" count="40">
        <m/>
        <s v="015 &amp;020"/>
        <s v="015, 006"/>
        <n v="15"/>
        <s v="015, 019"/>
        <s v="001, 017"/>
        <s v="MMR- 015, CMP- 017"/>
        <s v="MMR- 001, CMP- 129"/>
        <s v="MMR- 001, CMP- 123"/>
        <s v="MMR- 001, CMP- 135"/>
        <s v="MMR- 001, CMP- 121"/>
        <s v="MMR- 001, CMP- 042"/>
        <s v="MMR 001CMP 131"/>
        <s v="MMR001CMP126"/>
        <s v="MMR001CMP128"/>
        <s v="MMR001CMP043"/>
        <s v="MMR001CMP120"/>
        <s v="MMR001CMP160"/>
        <s v="MMR001CMP013"/>
        <s v="MMR001CMP190"/>
        <s v="MMR001CMP169"/>
        <s v="MMR001CMP167"/>
        <s v="MMR001CMP109"/>
        <s v="MMR001CMP184"/>
        <s v="MMR001CMP176"/>
        <s v="MMR001CMP174"/>
        <s v="MMR001CMP172"/>
        <s v="MMR001CMP177"/>
        <s v="MMR001CMP179"/>
        <s v="001, 124"/>
        <s v="001, 019"/>
        <s v="001, 020"/>
        <s v="MMR015CMP016"/>
        <s v="MMR015CMP007"/>
        <s v="MMR015CMP012"/>
        <s v="MMR015CMP004"/>
        <s v="MMR001CMP111"/>
        <s v="MMR001CMP122"/>
        <s v="MMR001CMP113"/>
        <s v="001 CMp 008"/>
      </sharedItems>
    </cacheField>
    <cacheField name="B7_01" numFmtId="0">
      <sharedItems containsBlank="1" containsMixedTypes="1" containsNumber="1" minValue="7.2847299999999997" maxValue="98.475719999999995"/>
    </cacheField>
    <cacheField name="B7_02" numFmtId="0">
      <sharedItems containsBlank="1" containsMixedTypes="1" containsNumber="1" minValue="23.270579999999999" maxValue="25.668469999999999"/>
    </cacheField>
    <cacheField name="B8_01" numFmtId="0">
      <sharedItems containsString="0" containsBlank="1" containsNumber="1" containsInteger="1" minValue="100" maxValue="75411"/>
    </cacheField>
    <cacheField name="B9_01" numFmtId="0">
      <sharedItems/>
    </cacheField>
    <cacheField name="C1_01" numFmtId="0">
      <sharedItems containsSemiMixedTypes="0" containsString="0" containsNumber="1" containsInteger="1" minValue="1" maxValue="13"/>
    </cacheField>
    <cacheField name="C1_02" numFmtId="0">
      <sharedItems containsSemiMixedTypes="0" containsString="0" containsNumber="1" containsInteger="1" minValue="2011" maxValue="2013"/>
    </cacheField>
    <cacheField name="C2_01" numFmtId="0">
      <sharedItems containsBlank="1"/>
    </cacheField>
    <cacheField name="C2_02" numFmtId="0">
      <sharedItems/>
    </cacheField>
    <cacheField name="C2_03" numFmtId="0">
      <sharedItems/>
    </cacheField>
    <cacheField name="C2_04" numFmtId="0">
      <sharedItems containsBlank="1"/>
    </cacheField>
    <cacheField name="C2_11" numFmtId="0">
      <sharedItems containsBlank="1"/>
    </cacheField>
    <cacheField name="C2_12" numFmtId="0">
      <sharedItems containsBlank="1"/>
    </cacheField>
    <cacheField name="C2_13" numFmtId="0">
      <sharedItems containsBlank="1"/>
    </cacheField>
    <cacheField name="C2_14" numFmtId="0">
      <sharedItems containsBlank="1"/>
    </cacheField>
    <cacheField name="C3_01" numFmtId="0">
      <sharedItems containsBlank="1"/>
    </cacheField>
    <cacheField name="C4_01" numFmtId="0">
      <sharedItems containsBlank="1" containsMixedTypes="1" containsNumber="1" minValue="0" maxValue="80"/>
    </cacheField>
    <cacheField name="C4_02" numFmtId="0">
      <sharedItems containsBlank="1" containsMixedTypes="1" containsNumber="1" minValue="0" maxValue="480"/>
    </cacheField>
    <cacheField name="C5_01" numFmtId="0">
      <sharedItems containsBlank="1"/>
    </cacheField>
    <cacheField name="C6_01" numFmtId="0">
      <sharedItems containsBlank="1"/>
    </cacheField>
    <cacheField name="C7_01" numFmtId="0">
      <sharedItems/>
    </cacheField>
    <cacheField name="C7_02" numFmtId="0">
      <sharedItems containsBlank="1" containsMixedTypes="1" containsNumber="1" containsInteger="1" minValue="6232282" maxValue="18988225035"/>
    </cacheField>
    <cacheField name="D1_01" numFmtId="0">
      <sharedItems containsBlank="1"/>
    </cacheField>
    <cacheField name="D2_01" numFmtId="0">
      <sharedItems containsBlank="1"/>
    </cacheField>
    <cacheField name="D2_02" numFmtId="0">
      <sharedItems containsBlank="1"/>
    </cacheField>
    <cacheField name="D2_03" numFmtId="0">
      <sharedItems containsBlank="1"/>
    </cacheField>
    <cacheField name="D2_04" numFmtId="0">
      <sharedItems containsBlank="1"/>
    </cacheField>
    <cacheField name="D2_05" numFmtId="0">
      <sharedItems containsBlank="1"/>
    </cacheField>
    <cacheField name="D3_01" numFmtId="0">
      <sharedItems containsBlank="1"/>
    </cacheField>
    <cacheField name="D3_02" numFmtId="0">
      <sharedItems containsBlank="1"/>
    </cacheField>
    <cacheField name="D3_03" numFmtId="0">
      <sharedItems containsBlank="1"/>
    </cacheField>
    <cacheField name="D4_01" numFmtId="0">
      <sharedItems/>
    </cacheField>
    <cacheField name="D4_02" numFmtId="0">
      <sharedItems count="3">
        <s v="Yes"/>
        <s v="No"/>
        <s v="Yes "/>
      </sharedItems>
    </cacheField>
    <cacheField name="D4_03" numFmtId="0">
      <sharedItems/>
    </cacheField>
    <cacheField name="D5_01" numFmtId="0">
      <sharedItems containsString="0" containsBlank="1" containsNumber="1" containsInteger="1" minValue="0" maxValue="153"/>
    </cacheField>
    <cacheField name="D5_02" numFmtId="0">
      <sharedItems containsString="0" containsBlank="1" containsNumber="1" containsInteger="1" minValue="0" maxValue="173"/>
    </cacheField>
    <cacheField name="D5_03" numFmtId="0">
      <sharedItems containsString="0" containsBlank="1" containsNumber="1" containsInteger="1" minValue="0" maxValue="326"/>
    </cacheField>
    <cacheField name="D6_01" numFmtId="0">
      <sharedItems containsString="0" containsBlank="1" containsNumber="1" containsInteger="1" minValue="0" maxValue="188"/>
    </cacheField>
    <cacheField name="D6_02" numFmtId="0">
      <sharedItems containsString="0" containsBlank="1" containsNumber="1" containsInteger="1" minValue="0" maxValue="173"/>
    </cacheField>
    <cacheField name="D6_03" numFmtId="0">
      <sharedItems containsString="0" containsBlank="1" containsNumber="1" containsInteger="1" minValue="0" maxValue="361"/>
    </cacheField>
    <cacheField name="D7_01" numFmtId="0">
      <sharedItems containsString="0" containsBlank="1" containsNumber="1" containsInteger="1" minValue="0" maxValue="345"/>
    </cacheField>
    <cacheField name="D7_02" numFmtId="0">
      <sharedItems containsString="0" containsBlank="1" containsNumber="1" containsInteger="1" minValue="0" maxValue="365"/>
    </cacheField>
    <cacheField name="D7_03" numFmtId="0">
      <sharedItems containsString="0" containsBlank="1" containsNumber="1" containsInteger="1" minValue="0" maxValue="710"/>
    </cacheField>
    <cacheField name="D8_01" numFmtId="0">
      <sharedItems containsString="0" containsBlank="1" containsNumber="1" containsInteger="1" minValue="0" maxValue="932"/>
    </cacheField>
    <cacheField name="D8_02" numFmtId="0">
      <sharedItems containsString="0" containsBlank="1" containsNumber="1" containsInteger="1" minValue="1" maxValue="702"/>
    </cacheField>
    <cacheField name="D8_03" numFmtId="0">
      <sharedItems containsString="0" containsBlank="1" containsNumber="1" containsInteger="1" minValue="1" maxValue="1634"/>
    </cacheField>
    <cacheField name="D9_01" numFmtId="0">
      <sharedItems containsString="0" containsBlank="1" containsNumber="1" containsInteger="1" minValue="0" maxValue="643"/>
    </cacheField>
    <cacheField name="D9_02" numFmtId="0">
      <sharedItems containsString="0" containsBlank="1" containsNumber="1" containsInteger="1" minValue="0" maxValue="663"/>
    </cacheField>
    <cacheField name="D9_03" numFmtId="0">
      <sharedItems containsString="0" containsBlank="1" containsNumber="1" containsInteger="1" minValue="0" maxValue="1306"/>
    </cacheField>
    <cacheField name="D10_01" numFmtId="0">
      <sharedItems containsString="0" containsBlank="1" containsNumber="1" containsInteger="1" minValue="0" maxValue="1045"/>
    </cacheField>
    <cacheField name="D10_02" numFmtId="0">
      <sharedItems containsString="0" containsBlank="1" containsNumber="1" containsInteger="1" minValue="0" maxValue="1026"/>
    </cacheField>
    <cacheField name="D10_03" numFmtId="0">
      <sharedItems containsString="0" containsBlank="1" containsNumber="1" containsInteger="1" minValue="0" maxValue="2071"/>
    </cacheField>
    <cacheField name="D11_01" numFmtId="0">
      <sharedItems containsString="0" containsBlank="1" containsNumber="1" containsInteger="1" minValue="0" maxValue="805"/>
    </cacheField>
    <cacheField name="D11_02" numFmtId="0">
      <sharedItems containsString="0" containsBlank="1" containsNumber="1" containsInteger="1" minValue="1" maxValue="878"/>
    </cacheField>
    <cacheField name="D11_03" numFmtId="0">
      <sharedItems containsString="0" containsBlank="1" containsNumber="1" containsInteger="1" minValue="1" maxValue="1683"/>
    </cacheField>
    <cacheField name="D12_01" numFmtId="0">
      <sharedItems containsString="0" containsBlank="1" containsNumber="1" containsInteger="1" minValue="0" maxValue="202"/>
    </cacheField>
    <cacheField name="D12_02" numFmtId="0">
      <sharedItems containsString="0" containsBlank="1" containsNumber="1" containsInteger="1" minValue="0" maxValue="233"/>
    </cacheField>
    <cacheField name="D12_03" numFmtId="0">
      <sharedItems containsString="0" containsBlank="1" containsNumber="1" containsInteger="1" minValue="1" maxValue="435"/>
    </cacheField>
    <cacheField name="D13_01" numFmtId="0">
      <sharedItems containsString="0" containsBlank="1" containsNumber="1" containsInteger="1" minValue="1" maxValue="4313" count="61">
        <n v="15"/>
        <n v="111"/>
        <n v="535"/>
        <n v="39"/>
        <n v="151"/>
        <n v="169"/>
        <n v="192"/>
        <n v="130"/>
        <n v="230"/>
        <m/>
        <n v="36"/>
        <n v="25"/>
        <n v="1298"/>
        <n v="684"/>
        <n v="11"/>
        <n v="88"/>
        <n v="222"/>
        <n v="78"/>
        <n v="1171"/>
        <n v="261"/>
        <n v="133"/>
        <n v="4313"/>
        <n v="210"/>
        <n v="147"/>
        <n v="63"/>
        <n v="180"/>
        <n v="315"/>
        <n v="681"/>
        <n v="1294"/>
        <n v="327"/>
        <n v="416"/>
        <n v="318"/>
        <n v="35"/>
        <n v="53"/>
        <n v="90"/>
        <n v="13"/>
        <n v="7"/>
        <n v="177"/>
        <n v="184"/>
        <n v="145"/>
        <n v="10"/>
        <n v="196"/>
        <n v="268"/>
        <n v="144"/>
        <n v="187"/>
        <n v="246"/>
        <n v="1"/>
        <n v="48"/>
        <n v="171"/>
        <n v="127"/>
        <n v="172"/>
        <n v="174"/>
        <n v="350"/>
        <n v="1210"/>
        <n v="1068"/>
        <n v="228"/>
        <n v="170"/>
        <n v="47"/>
        <n v="17"/>
        <n v="131"/>
        <n v="263"/>
      </sharedItems>
    </cacheField>
    <cacheField name="D13_02" numFmtId="0">
      <sharedItems containsString="0" containsBlank="1" containsNumber="1" containsInteger="1" minValue="2" maxValue="4243" count="61">
        <n v="18"/>
        <n v="143"/>
        <n v="545"/>
        <n v="41"/>
        <n v="156"/>
        <n v="209"/>
        <n v="188"/>
        <n v="121"/>
        <n v="223"/>
        <m/>
        <n v="38"/>
        <n v="28"/>
        <n v="1493"/>
        <n v="871"/>
        <n v="11"/>
        <n v="125"/>
        <n v="267"/>
        <n v="94"/>
        <n v="1453"/>
        <n v="300"/>
        <n v="163"/>
        <n v="4243"/>
        <n v="242"/>
        <n v="236"/>
        <n v="45"/>
        <n v="123"/>
        <n v="131"/>
        <n v="337"/>
        <n v="845"/>
        <n v="1581"/>
        <n v="416"/>
        <n v="404"/>
        <n v="322"/>
        <n v="109"/>
        <n v="14"/>
        <n v="7"/>
        <n v="194"/>
        <n v="144"/>
        <n v="135"/>
        <n v="12"/>
        <n v="306"/>
        <n v="259"/>
        <n v="174"/>
        <n v="258"/>
        <n v="303"/>
        <n v="2"/>
        <n v="54"/>
        <n v="211"/>
        <n v="150"/>
        <n v="60"/>
        <n v="130"/>
        <n v="226"/>
        <n v="392"/>
        <n v="1408"/>
        <n v="1076"/>
        <n v="321"/>
        <n v="224"/>
        <n v="50"/>
        <n v="23"/>
        <n v="126"/>
        <n v="286"/>
      </sharedItems>
    </cacheField>
    <cacheField name="D13_03" numFmtId="0">
      <sharedItems containsString="0" containsBlank="1" containsNumber="1" containsInteger="1" minValue="3" maxValue="8556" count="56">
        <n v="33"/>
        <n v="254"/>
        <n v="1080"/>
        <n v="80"/>
        <n v="307"/>
        <n v="378"/>
        <n v="380"/>
        <n v="251"/>
        <n v="453"/>
        <m/>
        <n v="74"/>
        <n v="53"/>
        <n v="2791"/>
        <n v="1555"/>
        <n v="22"/>
        <n v="213"/>
        <n v="489"/>
        <n v="172"/>
        <n v="2624"/>
        <n v="561"/>
        <n v="296"/>
        <n v="8556"/>
        <n v="452"/>
        <n v="383"/>
        <n v="108"/>
        <n v="303"/>
        <n v="261"/>
        <n v="652"/>
        <n v="1526"/>
        <n v="2875"/>
        <n v="743"/>
        <n v="820"/>
        <n v="211"/>
        <n v="640"/>
        <n v="73"/>
        <n v="91"/>
        <n v="199"/>
        <n v="27"/>
        <n v="14"/>
        <n v="371"/>
        <n v="328"/>
        <n v="280"/>
        <n v="502"/>
        <n v="527"/>
        <n v="318"/>
        <n v="445"/>
        <n v="549"/>
        <n v="3"/>
        <n v="102"/>
        <n v="99"/>
        <n v="2618"/>
        <n v="2144"/>
        <n v="394"/>
        <n v="97"/>
        <n v="40"/>
        <n v="257"/>
      </sharedItems>
    </cacheField>
    <cacheField name="D14_01" numFmtId="0">
      <sharedItems containsString="0" containsBlank="1" containsNumber="1" containsInteger="1" minValue="0" maxValue="49"/>
    </cacheField>
    <cacheField name="D14_02" numFmtId="0">
      <sharedItems containsString="0" containsBlank="1" containsNumber="1" containsInteger="1" minValue="0" maxValue="15"/>
    </cacheField>
    <cacheField name="D14_03" numFmtId="0">
      <sharedItems containsString="0" containsBlank="1" containsNumber="1" containsInteger="1" minValue="0" maxValue="56"/>
    </cacheField>
    <cacheField name="D15_01" numFmtId="0">
      <sharedItems containsString="0" containsBlank="1" containsNumber="1" containsInteger="1" minValue="0" maxValue="85"/>
    </cacheField>
    <cacheField name="D15_02" numFmtId="0">
      <sharedItems containsString="0" containsBlank="1" containsNumber="1" containsInteger="1" minValue="0" maxValue="46"/>
    </cacheField>
    <cacheField name="D15_03" numFmtId="0">
      <sharedItems containsString="0" containsBlank="1" containsNumber="1" containsInteger="1" minValue="0" maxValue="131"/>
    </cacheField>
    <cacheField name="D16_01" numFmtId="0">
      <sharedItems containsString="0" containsBlank="1" containsNumber="1" containsInteger="1" minValue="0" maxValue="53"/>
    </cacheField>
    <cacheField name="D16_02" numFmtId="0">
      <sharedItems containsString="0" containsBlank="1" containsNumber="1" containsInteger="1" minValue="0" maxValue="69"/>
    </cacheField>
    <cacheField name="D16_03" numFmtId="0">
      <sharedItems containsString="0" containsBlank="1" containsNumber="1" containsInteger="1" minValue="0" maxValue="122"/>
    </cacheField>
    <cacheField name="D17_01" numFmtId="0">
      <sharedItems containsString="0" containsBlank="1" containsNumber="1" containsInteger="1" minValue="0" maxValue="31"/>
    </cacheField>
    <cacheField name="D17_02" numFmtId="0">
      <sharedItems containsString="0" containsBlank="1" containsNumber="1" containsInteger="1" minValue="0" maxValue="41"/>
    </cacheField>
    <cacheField name="D17_03" numFmtId="0">
      <sharedItems containsString="0" containsBlank="1" containsNumber="1" containsInteger="1" minValue="0" maxValue="72"/>
    </cacheField>
    <cacheField name="D18_01" numFmtId="0">
      <sharedItems containsString="0" containsBlank="1" containsNumber="1" containsInteger="1" minValue="0" maxValue="494"/>
    </cacheField>
    <cacheField name="D18_02" numFmtId="0">
      <sharedItems containsString="0" containsBlank="1" containsNumber="1" containsInteger="1" minValue="0" maxValue="561"/>
    </cacheField>
    <cacheField name="D18_03" numFmtId="0">
      <sharedItems containsString="0" containsBlank="1" containsNumber="1" containsInteger="1" minValue="0" maxValue="1055"/>
    </cacheField>
    <cacheField name="D19_01" numFmtId="0">
      <sharedItems containsString="0" containsBlank="1" containsNumber="1" containsInteger="1" minValue="0" maxValue="16"/>
    </cacheField>
    <cacheField name="D19_02" numFmtId="0">
      <sharedItems containsString="0" containsBlank="1" containsNumber="1" containsInteger="1" minValue="0" maxValue="18"/>
    </cacheField>
    <cacheField name="D19_03" numFmtId="0">
      <sharedItems containsString="0" containsBlank="1" containsNumber="1" containsInteger="1" minValue="0" maxValue="34"/>
    </cacheField>
    <cacheField name="D20_01" numFmtId="0">
      <sharedItems containsString="0" containsBlank="1" containsNumber="1" containsInteger="1" minValue="0" maxValue="111"/>
    </cacheField>
    <cacheField name="D20_02" numFmtId="0">
      <sharedItems containsString="0" containsBlank="1" containsNumber="1" containsInteger="1" minValue="0" maxValue="171"/>
    </cacheField>
    <cacheField name="D20_03" numFmtId="0">
      <sharedItems containsString="0" containsBlank="1" containsNumber="1" containsInteger="1" minValue="0" maxValue="176"/>
    </cacheField>
    <cacheField name="D21_01" numFmtId="0">
      <sharedItems containsString="0" containsBlank="1" containsNumber="1" containsInteger="1" minValue="0" maxValue="78"/>
    </cacheField>
    <cacheField name="D22_01" numFmtId="0">
      <sharedItems containsString="0" containsBlank="1" containsNumber="1" containsInteger="1" minValue="0" maxValue="130"/>
    </cacheField>
    <cacheField name="D23_01" numFmtId="0">
      <sharedItems containsString="0" containsBlank="1" containsNumber="1" containsInteger="1" minValue="0" maxValue="21"/>
    </cacheField>
    <cacheField name="D23_02" numFmtId="0">
      <sharedItems containsString="0" containsBlank="1" containsNumber="1" containsInteger="1" minValue="0" maxValue="26"/>
    </cacheField>
    <cacheField name="D23_03" numFmtId="0">
      <sharedItems containsString="0" containsBlank="1" containsNumber="1" containsInteger="1" minValue="0" maxValue="47"/>
    </cacheField>
    <cacheField name="D24_01" numFmtId="0">
      <sharedItems containsString="0" containsBlank="1" containsNumber="1" containsInteger="1" minValue="0" maxValue="8"/>
    </cacheField>
    <cacheField name="D24_02" numFmtId="0">
      <sharedItems containsString="0" containsBlank="1" containsNumber="1" containsInteger="1" minValue="0" maxValue="13"/>
    </cacheField>
    <cacheField name="D24_03" numFmtId="0">
      <sharedItems containsString="0" containsBlank="1" containsNumber="1" containsInteger="1" minValue="0" maxValue="15"/>
    </cacheField>
    <cacheField name="D25_01" numFmtId="0">
      <sharedItems containsString="0" containsBlank="1" containsNumber="1" containsInteger="1" minValue="1" maxValue="1643"/>
    </cacheField>
    <cacheField name="D25_02" numFmtId="0">
      <sharedItems containsString="0" containsBlank="1" containsNumber="1" containsInteger="1" minValue="3" maxValue="8556"/>
    </cacheField>
    <cacheField name="D26_01" numFmtId="0">
      <sharedItems containsString="0" containsBlank="1" containsNumber="1" containsInteger="1" minValue="0" maxValue="220"/>
    </cacheField>
    <cacheField name="D26_02" numFmtId="0">
      <sharedItems containsString="0" containsBlank="1" containsNumber="1" containsInteger="1" minValue="0" maxValue="847"/>
    </cacheField>
    <cacheField name="D27_01" numFmtId="0">
      <sharedItems containsBlank="1"/>
    </cacheField>
    <cacheField name="D27_02" numFmtId="0">
      <sharedItems containsNonDate="0" containsString="0" containsBlank="1"/>
    </cacheField>
    <cacheField name="D28_01" numFmtId="0">
      <sharedItems containsString="0" containsBlank="1" containsNumber="1" containsInteger="1" minValue="0" maxValue="86"/>
    </cacheField>
    <cacheField name="D28_02" numFmtId="0">
      <sharedItems containsString="0" containsBlank="1" containsNumber="1" containsInteger="1" minValue="0" maxValue="453"/>
    </cacheField>
    <cacheField name="D29_01" numFmtId="0">
      <sharedItems containsBlank="1"/>
    </cacheField>
    <cacheField name="D29_02" numFmtId="0">
      <sharedItems containsNonDate="0" containsString="0" containsBlank="1"/>
    </cacheField>
    <cacheField name="E1_01" numFmtId="0">
      <sharedItems containsBlank="1"/>
    </cacheField>
    <cacheField name="E1_02" numFmtId="0">
      <sharedItems containsBlank="1"/>
    </cacheField>
    <cacheField name="E1_03" numFmtId="0">
      <sharedItems containsBlank="1"/>
    </cacheField>
    <cacheField name="E1_04" numFmtId="0">
      <sharedItems containsBlank="1"/>
    </cacheField>
    <cacheField name="E1_05" numFmtId="0">
      <sharedItems containsBlank="1"/>
    </cacheField>
    <cacheField name="E1_06" numFmtId="0">
      <sharedItems containsBlank="1"/>
    </cacheField>
    <cacheField name="E1_07" numFmtId="0">
      <sharedItems containsBlank="1"/>
    </cacheField>
    <cacheField name="E1_08" numFmtId="0">
      <sharedItems containsBlank="1"/>
    </cacheField>
    <cacheField name="E1_09" numFmtId="0">
      <sharedItems containsBlank="1"/>
    </cacheField>
    <cacheField name="E1_10" numFmtId="0">
      <sharedItems containsBlank="1"/>
    </cacheField>
    <cacheField name="E1_11" numFmtId="0">
      <sharedItems containsBlank="1"/>
    </cacheField>
    <cacheField name="E1_12" numFmtId="0">
      <sharedItems containsBlank="1"/>
    </cacheField>
    <cacheField name="E1_13" numFmtId="0">
      <sharedItems containsBlank="1"/>
    </cacheField>
    <cacheField name="E1_14" numFmtId="0">
      <sharedItems containsBlank="1"/>
    </cacheField>
    <cacheField name="E1_15" numFmtId="0">
      <sharedItems containsBlank="1"/>
    </cacheField>
    <cacheField name="E1_16" numFmtId="0">
      <sharedItems containsBlank="1"/>
    </cacheField>
    <cacheField name="E2_01" numFmtId="0">
      <sharedItems containsBlank="1"/>
    </cacheField>
    <cacheField name="E3_01" numFmtId="0">
      <sharedItems containsBlank="1"/>
    </cacheField>
    <cacheField name="E4_01" numFmtId="0">
      <sharedItems containsString="0" containsBlank="1" containsNumber="1" containsInteger="1" minValue="0" maxValue="19"/>
    </cacheField>
    <cacheField name="E4_02" numFmtId="0">
      <sharedItems containsString="0" containsBlank="1" containsNumber="1" containsInteger="1" minValue="0" maxValue="13"/>
    </cacheField>
    <cacheField name="E4_03" numFmtId="0">
      <sharedItems containsString="0" containsBlank="1" containsNumber="1" containsInteger="1" minValue="0" maxValue="14"/>
    </cacheField>
    <cacheField name="E4_04" numFmtId="0">
      <sharedItems containsString="0" containsBlank="1" containsNumber="1" containsInteger="1" minValue="0" maxValue="7"/>
    </cacheField>
    <cacheField name="E4_05" numFmtId="0">
      <sharedItems containsString="0" containsBlank="1" containsNumber="1" containsInteger="1" minValue="0" maxValue="19"/>
    </cacheField>
    <cacheField name="E4_06" numFmtId="0">
      <sharedItems containsString="0" containsBlank="1" containsNumber="1" containsInteger="1" minValue="0" maxValue="19"/>
    </cacheField>
    <cacheField name="E5_01" numFmtId="0">
      <sharedItems containsString="0" containsBlank="1" containsNumber="1" containsInteger="1" minValue="0" maxValue="5"/>
    </cacheField>
    <cacheField name="E5_02" numFmtId="0">
      <sharedItems containsString="0" containsBlank="1" containsNumber="1" containsInteger="1" minValue="0" maxValue="5"/>
    </cacheField>
    <cacheField name="E6_01" numFmtId="0">
      <sharedItems containsBlank="1"/>
    </cacheField>
    <cacheField name="E6_02" numFmtId="0">
      <sharedItems containsBlank="1"/>
    </cacheField>
    <cacheField name="E6_03" numFmtId="0">
      <sharedItems containsNonDate="0" containsString="0" containsBlank="1"/>
    </cacheField>
    <cacheField name="E6_04" numFmtId="0">
      <sharedItems containsNonDate="0" containsString="0" containsBlank="1"/>
    </cacheField>
    <cacheField name="E6_05" numFmtId="0">
      <sharedItems containsNonDate="0" containsString="0" containsBlank="1"/>
    </cacheField>
    <cacheField name="E6_06" numFmtId="0">
      <sharedItems containsNonDate="0" containsString="0" containsBlank="1"/>
    </cacheField>
    <cacheField name="E6_07" numFmtId="0">
      <sharedItems containsNonDate="0" containsString="0" containsBlank="1"/>
    </cacheField>
    <cacheField name="E6_08" numFmtId="0">
      <sharedItems containsNonDate="0" containsString="0" containsBlank="1"/>
    </cacheField>
    <cacheField name="F1_01" numFmtId="0">
      <sharedItems containsBlank="1"/>
    </cacheField>
    <cacheField name="F1_02" numFmtId="0">
      <sharedItems containsBlank="1" containsMixedTypes="1" containsNumber="1" minValue="0.125" maxValue="32"/>
    </cacheField>
    <cacheField name="F1_03" numFmtId="0">
      <sharedItems containsBlank="1" containsMixedTypes="1" containsNumber="1" minValue="0.05" maxValue="180"/>
    </cacheField>
    <cacheField name="F1_04" numFmtId="0">
      <sharedItems containsBlank="1"/>
    </cacheField>
    <cacheField name="F1_05" numFmtId="0">
      <sharedItems containsBlank="1"/>
    </cacheField>
    <cacheField name="F1_06" numFmtId="0">
      <sharedItems containsBlank="1"/>
    </cacheField>
    <cacheField name="F1_07" numFmtId="0">
      <sharedItems containsBlank="1"/>
    </cacheField>
    <cacheField name="F2_01" numFmtId="0">
      <sharedItems containsBlank="1"/>
    </cacheField>
    <cacheField name="F2_02" numFmtId="0">
      <sharedItems containsString="0" containsBlank="1" containsNumber="1" minValue="0" maxValue="4"/>
    </cacheField>
    <cacheField name="F2_03" numFmtId="0">
      <sharedItems containsBlank="1" containsMixedTypes="1" containsNumber="1" containsInteger="1" minValue="0" maxValue="90"/>
    </cacheField>
    <cacheField name="F2_04" numFmtId="0">
      <sharedItems containsBlank="1"/>
    </cacheField>
    <cacheField name="F2_05" numFmtId="0">
      <sharedItems containsBlank="1"/>
    </cacheField>
    <cacheField name="F2_06" numFmtId="0">
      <sharedItems containsBlank="1"/>
    </cacheField>
    <cacheField name="F2_07" numFmtId="0">
      <sharedItems containsBlank="1"/>
    </cacheField>
    <cacheField name="F3_01" numFmtId="0">
      <sharedItems containsBlank="1"/>
    </cacheField>
    <cacheField name="F3_02" numFmtId="0">
      <sharedItems containsBlank="1" containsMixedTypes="1" containsNumber="1" minValue="0" maxValue="4"/>
    </cacheField>
    <cacheField name="F3_03" numFmtId="0">
      <sharedItems containsBlank="1" containsMixedTypes="1" containsNumber="1" containsInteger="1" minValue="0" maxValue="30"/>
    </cacheField>
    <cacheField name="F3_04" numFmtId="0">
      <sharedItems containsBlank="1"/>
    </cacheField>
    <cacheField name="F3_05" numFmtId="0">
      <sharedItems containsBlank="1"/>
    </cacheField>
    <cacheField name="F3_06" numFmtId="0">
      <sharedItems containsBlank="1"/>
    </cacheField>
    <cacheField name="F3_07" numFmtId="0">
      <sharedItems containsBlank="1"/>
    </cacheField>
    <cacheField name="F4_01" numFmtId="0">
      <sharedItems containsBlank="1"/>
    </cacheField>
    <cacheField name="F4_02" numFmtId="0">
      <sharedItems containsString="0" containsBlank="1" containsNumber="1" minValue="0" maxValue="0.625"/>
    </cacheField>
    <cacheField name="F4_03" numFmtId="0">
      <sharedItems containsBlank="1" containsMixedTypes="1" containsNumber="1" containsInteger="1" minValue="0" maxValue="15"/>
    </cacheField>
    <cacheField name="F4_04" numFmtId="0">
      <sharedItems containsBlank="1"/>
    </cacheField>
    <cacheField name="F4_05" numFmtId="0">
      <sharedItems containsBlank="1"/>
    </cacheField>
    <cacheField name="F4_06" numFmtId="0">
      <sharedItems containsBlank="1"/>
    </cacheField>
    <cacheField name="F4_07" numFmtId="0">
      <sharedItems containsBlank="1"/>
    </cacheField>
    <cacheField name="F5_01" numFmtId="0">
      <sharedItems containsBlank="1"/>
    </cacheField>
    <cacheField name="F5_02" numFmtId="0">
      <sharedItems containsBlank="1" containsMixedTypes="1" containsNumber="1" minValue="0" maxValue="4"/>
    </cacheField>
    <cacheField name="F5_03" numFmtId="0">
      <sharedItems containsBlank="1" containsMixedTypes="1" containsNumber="1" minValue="0" maxValue="45"/>
    </cacheField>
    <cacheField name="F5_04" numFmtId="0">
      <sharedItems containsBlank="1"/>
    </cacheField>
    <cacheField name="F5_05" numFmtId="0">
      <sharedItems containsBlank="1"/>
    </cacheField>
    <cacheField name="F5_06" numFmtId="0">
      <sharedItems containsBlank="1"/>
    </cacheField>
    <cacheField name="F5_07" numFmtId="0">
      <sharedItems containsBlank="1"/>
    </cacheField>
    <cacheField name="F6_01" numFmtId="0">
      <sharedItems containsBlank="1"/>
    </cacheField>
    <cacheField name="F6_02" numFmtId="0">
      <sharedItems containsBlank="1" containsMixedTypes="1" containsNumber="1" minValue="0.125" maxValue="47"/>
    </cacheField>
    <cacheField name="F6_03" numFmtId="0">
      <sharedItems containsBlank="1" containsMixedTypes="1" containsNumber="1" containsInteger="1" minValue="5" maxValue="200"/>
    </cacheField>
    <cacheField name="F6_04" numFmtId="0">
      <sharedItems containsBlank="1"/>
    </cacheField>
    <cacheField name="F6_05" numFmtId="0">
      <sharedItems containsBlank="1"/>
    </cacheField>
    <cacheField name="F6_06" numFmtId="0">
      <sharedItems containsBlank="1"/>
    </cacheField>
    <cacheField name="F6_07" numFmtId="0">
      <sharedItems containsBlank="1"/>
    </cacheField>
    <cacheField name="F7_01" numFmtId="0">
      <sharedItems containsBlank="1"/>
    </cacheField>
    <cacheField name="F7_02" numFmtId="0">
      <sharedItems containsBlank="1" containsMixedTypes="1" containsNumber="1" minValue="0.125" maxValue="47"/>
    </cacheField>
    <cacheField name="F7_03" numFmtId="0">
      <sharedItems containsBlank="1" containsMixedTypes="1" containsNumber="1" containsInteger="1" minValue="5" maxValue="480"/>
    </cacheField>
    <cacheField name="F7_04" numFmtId="0">
      <sharedItems containsBlank="1"/>
    </cacheField>
    <cacheField name="F7_05" numFmtId="0">
      <sharedItems containsBlank="1"/>
    </cacheField>
    <cacheField name="F7_06" numFmtId="0">
      <sharedItems containsBlank="1"/>
    </cacheField>
    <cacheField name="F7_07" numFmtId="0">
      <sharedItems containsBlank="1"/>
    </cacheField>
    <cacheField name="F8_01" numFmtId="0">
      <sharedItems containsBlank="1"/>
    </cacheField>
    <cacheField name="F9_01" numFmtId="0">
      <sharedItems containsBlank="1"/>
    </cacheField>
    <cacheField name="F10_01" numFmtId="0">
      <sharedItems containsBlank="1"/>
    </cacheField>
    <cacheField name="F11_01" numFmtId="0">
      <sharedItems containsBlank="1"/>
    </cacheField>
    <cacheField name="F12_01" numFmtId="0">
      <sharedItems containsBlank="1"/>
    </cacheField>
    <cacheField name="F13_01" numFmtId="0">
      <sharedItems containsBlank="1"/>
    </cacheField>
    <cacheField name="F14_01" numFmtId="0">
      <sharedItems containsBlank="1"/>
    </cacheField>
    <cacheField name="F14_02" numFmtId="0">
      <sharedItems containsNonDate="0" containsString="0" containsBlank="1"/>
    </cacheField>
    <cacheField name="F15_01" numFmtId="0">
      <sharedItems containsBlank="1"/>
    </cacheField>
    <cacheField name="F16_01" numFmtId="0">
      <sharedItems containsString="0" containsBlank="1" containsNumber="1" containsInteger="1" minValue="0" maxValue="55"/>
    </cacheField>
    <cacheField name="F16_02" numFmtId="0">
      <sharedItems containsString="0" containsBlank="1" containsNumber="1" containsInteger="1" minValue="0" maxValue="62"/>
    </cacheField>
    <cacheField name="F16_03" numFmtId="0">
      <sharedItems containsString="0" containsBlank="1" containsNumber="1" containsInteger="1" minValue="0" maxValue="497"/>
    </cacheField>
    <cacheField name="F17_01" numFmtId="0">
      <sharedItems containsString="0" containsBlank="1" containsNumber="1" containsInteger="1" minValue="0" maxValue="55"/>
    </cacheField>
    <cacheField name="F17_02" numFmtId="0">
      <sharedItems containsString="0" containsBlank="1" containsNumber="1" containsInteger="1" minValue="0" maxValue="37"/>
    </cacheField>
    <cacheField name="F17_03" numFmtId="0">
      <sharedItems containsString="0" containsBlank="1" containsNumber="1" containsInteger="1" minValue="0" maxValue="497"/>
    </cacheField>
    <cacheField name="F18_01" numFmtId="0">
      <sharedItems containsBlank="1"/>
    </cacheField>
    <cacheField name="F19_01" numFmtId="0">
      <sharedItems containsBlank="1"/>
    </cacheField>
    <cacheField name="F20_01" numFmtId="0">
      <sharedItems containsBlank="1"/>
    </cacheField>
    <cacheField name="F20_02" numFmtId="0">
      <sharedItems containsBlank="1"/>
    </cacheField>
    <cacheField name="F21_01" numFmtId="0">
      <sharedItems containsBlank="1"/>
    </cacheField>
    <cacheField name="F21_02" numFmtId="0">
      <sharedItems containsBlank="1"/>
    </cacheField>
    <cacheField name="F21_03" numFmtId="0">
      <sharedItems containsBlank="1"/>
    </cacheField>
    <cacheField name="F21_04" numFmtId="0">
      <sharedItems containsBlank="1"/>
    </cacheField>
    <cacheField name="F21_05" numFmtId="0">
      <sharedItems containsBlank="1"/>
    </cacheField>
    <cacheField name="F21_06" numFmtId="0">
      <sharedItems containsBlank="1"/>
    </cacheField>
    <cacheField name="F21_07" numFmtId="0">
      <sharedItems containsBlank="1"/>
    </cacheField>
    <cacheField name="F21_08" numFmtId="0">
      <sharedItems containsBlank="1"/>
    </cacheField>
    <cacheField name="F21_09" numFmtId="0">
      <sharedItems containsBlank="1"/>
    </cacheField>
    <cacheField name="F21_10" numFmtId="0">
      <sharedItems containsBlank="1"/>
    </cacheField>
    <cacheField name="F22_01" numFmtId="0">
      <sharedItems containsBlank="1"/>
    </cacheField>
    <cacheField name="F23_01" numFmtId="0">
      <sharedItems containsBlank="1"/>
    </cacheField>
    <cacheField name="G1_01" numFmtId="0">
      <sharedItems containsBlank="1"/>
    </cacheField>
    <cacheField name="G1_02" numFmtId="0">
      <sharedItems containsBlank="1"/>
    </cacheField>
    <cacheField name="G1_03" numFmtId="0">
      <sharedItems containsBlank="1"/>
    </cacheField>
    <cacheField name="G1_04" numFmtId="0">
      <sharedItems containsBlank="1"/>
    </cacheField>
    <cacheField name="G2_01" numFmtId="0">
      <sharedItems containsBlank="1"/>
    </cacheField>
    <cacheField name="G2_02" numFmtId="0">
      <sharedItems containsBlank="1"/>
    </cacheField>
    <cacheField name="G2_03" numFmtId="0">
      <sharedItems containsBlank="1"/>
    </cacheField>
    <cacheField name="G2_04" numFmtId="0">
      <sharedItems containsBlank="1"/>
    </cacheField>
    <cacheField name="G3_01" numFmtId="0">
      <sharedItems containsBlank="1"/>
    </cacheField>
    <cacheField name="G3_02" numFmtId="0">
      <sharedItems containsBlank="1"/>
    </cacheField>
    <cacheField name="G3_03" numFmtId="0">
      <sharedItems containsBlank="1"/>
    </cacheField>
    <cacheField name="G3_04" numFmtId="0">
      <sharedItems containsBlank="1"/>
    </cacheField>
    <cacheField name="G4_01" numFmtId="0">
      <sharedItems containsBlank="1"/>
    </cacheField>
    <cacheField name="G4_02" numFmtId="0">
      <sharedItems containsBlank="1"/>
    </cacheField>
    <cacheField name="G4_03" numFmtId="0">
      <sharedItems containsBlank="1"/>
    </cacheField>
    <cacheField name="G4_04" numFmtId="0">
      <sharedItems containsBlank="1"/>
    </cacheField>
    <cacheField name="H1_01" numFmtId="0">
      <sharedItems containsBlank="1"/>
    </cacheField>
    <cacheField name="H1_02" numFmtId="0">
      <sharedItems containsBlank="1"/>
    </cacheField>
    <cacheField name="H1_03" numFmtId="0">
      <sharedItems containsBlank="1"/>
    </cacheField>
    <cacheField name="H1_04" numFmtId="0">
      <sharedItems containsBlank="1"/>
    </cacheField>
    <cacheField name="H1_05" numFmtId="0">
      <sharedItems containsBlank="1"/>
    </cacheField>
    <cacheField name="H1_11" numFmtId="0">
      <sharedItems containsBlank="1"/>
    </cacheField>
    <cacheField name="H1_12" numFmtId="0">
      <sharedItems containsBlank="1"/>
    </cacheField>
    <cacheField name="H1_13" numFmtId="0">
      <sharedItems containsBlank="1"/>
    </cacheField>
    <cacheField name="H1_14" numFmtId="0">
      <sharedItems containsBlank="1"/>
    </cacheField>
    <cacheField name="H1_15" numFmtId="0">
      <sharedItems containsBlank="1"/>
    </cacheField>
    <cacheField name="H1_21" numFmtId="0">
      <sharedItems containsBlank="1"/>
    </cacheField>
    <cacheField name="H1_22" numFmtId="0">
      <sharedItems containsBlank="1"/>
    </cacheField>
    <cacheField name="H1_23" numFmtId="0">
      <sharedItems containsBlank="1"/>
    </cacheField>
    <cacheField name="H1_24" numFmtId="0">
      <sharedItems containsBlank="1"/>
    </cacheField>
    <cacheField name="H1_25"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8">
  <r>
    <n v="1"/>
    <m/>
    <s v="Open"/>
    <x v="0"/>
    <s v="MMR001"/>
    <x v="0"/>
    <s v="MMR001D003"/>
    <x v="0"/>
    <s v="MMR001010"/>
    <m/>
    <m/>
    <m/>
    <m/>
    <x v="0"/>
    <s v="MMR001CMP050"/>
    <x v="0"/>
    <n v="97.238829999999993"/>
    <n v="24.260719999999999"/>
    <n v="219"/>
    <n v="858"/>
    <n v="3.9178082191780823"/>
    <s v="KBSS"/>
    <m/>
    <m/>
    <m/>
  </r>
  <r>
    <n v="2"/>
    <m/>
    <s v="Open"/>
    <x v="0"/>
    <s v="MMR001"/>
    <x v="0"/>
    <s v="MMR001D003"/>
    <x v="0"/>
    <s v="MMR001010"/>
    <m/>
    <m/>
    <m/>
    <m/>
    <x v="1"/>
    <s v="MMR001CMP194"/>
    <x v="0"/>
    <n v="97.252650000000003"/>
    <n v="24.260466999999998"/>
    <s v=""/>
    <s v=""/>
    <e v="#VALUE!"/>
    <s v="UNHCR"/>
    <m/>
    <m/>
    <m/>
  </r>
  <r>
    <n v="3"/>
    <m/>
    <s v="Open"/>
    <x v="0"/>
    <s v="MMR001"/>
    <x v="0"/>
    <s v="MMR001D003"/>
    <x v="0"/>
    <s v="MMR001010"/>
    <m/>
    <m/>
    <m/>
    <m/>
    <x v="2"/>
    <s v="MMR001CMP153"/>
    <x v="0"/>
    <m/>
    <m/>
    <s v=""/>
    <s v=""/>
    <e v="#VALUE!"/>
    <s v=""/>
    <m/>
    <m/>
    <m/>
  </r>
  <r>
    <n v="4"/>
    <m/>
    <s v="Open"/>
    <x v="0"/>
    <s v="MMR001"/>
    <x v="0"/>
    <s v="MMR001D003"/>
    <x v="0"/>
    <s v="MMR001010"/>
    <m/>
    <m/>
    <m/>
    <m/>
    <x v="3"/>
    <s v="MMR001CMP163"/>
    <x v="0"/>
    <m/>
    <m/>
    <n v="284"/>
    <n v="1276"/>
    <n v="4.492957746478873"/>
    <s v=""/>
    <m/>
    <m/>
    <m/>
  </r>
  <r>
    <n v="5"/>
    <m/>
    <s v="Open"/>
    <x v="0"/>
    <s v="MMR001"/>
    <x v="0"/>
    <s v="MMR001D003"/>
    <x v="0"/>
    <s v="MMR001010"/>
    <m/>
    <m/>
    <m/>
    <m/>
    <x v="4"/>
    <s v="MMR001CMP052"/>
    <x v="0"/>
    <n v="97.236919999999998"/>
    <n v="24.24766"/>
    <n v="46"/>
    <n v="210"/>
    <n v="4.5652173913043477"/>
    <s v="UNHCR"/>
    <m/>
    <m/>
    <m/>
  </r>
  <r>
    <n v="6"/>
    <m/>
    <s v="Open"/>
    <x v="0"/>
    <s v="MMR001"/>
    <x v="0"/>
    <s v="MMR001D003"/>
    <x v="0"/>
    <s v="MMR001010"/>
    <m/>
    <m/>
    <m/>
    <m/>
    <x v="5"/>
    <s v="MMR001CMP048"/>
    <x v="0"/>
    <n v="97.221556500999995"/>
    <n v="24.262418020999998"/>
    <n v="3"/>
    <n v="13"/>
    <n v="4.333333333333333"/>
    <s v=""/>
    <m/>
    <m/>
    <m/>
  </r>
  <r>
    <n v="7"/>
    <m/>
    <s v="Open"/>
    <x v="0"/>
    <s v="MMR001"/>
    <x v="0"/>
    <s v="MMR001D003"/>
    <x v="0"/>
    <s v="MMR001010"/>
    <m/>
    <m/>
    <m/>
    <m/>
    <x v="6"/>
    <s v="MMR001CMP049"/>
    <x v="0"/>
    <n v="97.241630000000001"/>
    <n v="24.266110000000001"/>
    <n v="63"/>
    <n v="315"/>
    <n v="5"/>
    <s v="UNHCR"/>
    <m/>
    <m/>
    <m/>
  </r>
  <r>
    <n v="8"/>
    <m/>
    <s v="Open"/>
    <x v="0"/>
    <s v="MMR001"/>
    <x v="0"/>
    <s v="MMR001D003"/>
    <x v="0"/>
    <s v="MMR001010"/>
    <m/>
    <m/>
    <m/>
    <m/>
    <x v="7"/>
    <s v="MMR001CMP051"/>
    <x v="0"/>
    <n v="97.234200000000001"/>
    <n v="24.253067000000001"/>
    <n v="4"/>
    <n v="12"/>
    <n v="3"/>
    <s v="UNHCR"/>
    <m/>
    <m/>
    <m/>
  </r>
  <r>
    <n v="9"/>
    <m/>
    <s v="Open"/>
    <x v="0"/>
    <s v="MMR001"/>
    <x v="0"/>
    <s v="MMR001D003"/>
    <x v="0"/>
    <s v="MMR001010"/>
    <m/>
    <m/>
    <m/>
    <m/>
    <x v="8"/>
    <s v="MMR001CMP054"/>
    <x v="0"/>
    <n v="97.315860000000001"/>
    <n v="24.32638"/>
    <n v="21"/>
    <n v="101"/>
    <n v="4.8095238095238093"/>
    <s v="KBSS"/>
    <m/>
    <m/>
    <m/>
  </r>
  <r>
    <n v="10"/>
    <m/>
    <s v="Open"/>
    <x v="0"/>
    <s v="MMR001"/>
    <x v="0"/>
    <s v="MMR001D003"/>
    <x v="0"/>
    <s v="MMR001010"/>
    <m/>
    <m/>
    <m/>
    <m/>
    <x v="9"/>
    <s v="MMR001CMP193"/>
    <x v="0"/>
    <n v="97.252650000000003"/>
    <n v="24.222349999999999"/>
    <n v="17"/>
    <n v="70"/>
    <n v="4.117647058823529"/>
    <s v="UNHCR"/>
    <m/>
    <m/>
    <m/>
  </r>
  <r>
    <n v="11"/>
    <m/>
    <s v="Open"/>
    <x v="0"/>
    <s v="MMR001"/>
    <x v="0"/>
    <s v="MMR001D003"/>
    <x v="0"/>
    <s v="MMR001010"/>
    <m/>
    <m/>
    <m/>
    <m/>
    <x v="10"/>
    <s v="MMR001CMP047"/>
    <x v="0"/>
    <n v="97.228769999999997"/>
    <n v="24.26502"/>
    <n v="514"/>
    <n v="2487"/>
    <n v="4.8385214007782098"/>
    <s v="UNHCR"/>
    <m/>
    <m/>
    <m/>
  </r>
  <r>
    <n v="12"/>
    <m/>
    <s v="Open"/>
    <x v="0"/>
    <s v="MMR001"/>
    <x v="0"/>
    <s v="MMR001D003"/>
    <x v="0"/>
    <s v="MMR001010"/>
    <m/>
    <m/>
    <m/>
    <m/>
    <x v="11"/>
    <s v="MMR001CMP055"/>
    <x v="0"/>
    <n v="97.227789999999999"/>
    <n v="24.29138"/>
    <n v="74"/>
    <n v="318"/>
    <n v="4.2972972972972974"/>
    <s v="UNHCR"/>
    <m/>
    <m/>
    <m/>
  </r>
  <r>
    <n v="13"/>
    <m/>
    <s v="Open"/>
    <x v="0"/>
    <s v="MMR001"/>
    <x v="0"/>
    <s v="MMR001D003"/>
    <x v="0"/>
    <s v="MMR001010"/>
    <m/>
    <m/>
    <m/>
    <m/>
    <x v="12"/>
    <s v="MMR001CMP053"/>
    <x v="0"/>
    <n v="97.240639999999999"/>
    <n v="24.24953"/>
    <n v="31"/>
    <n v="108"/>
    <n v="3.4838709677419355"/>
    <s v="UNHCR"/>
    <m/>
    <m/>
    <m/>
  </r>
  <r>
    <n v="14"/>
    <m/>
    <s v="Open"/>
    <x v="0"/>
    <s v="MMR001"/>
    <x v="1"/>
    <s v="MMR001D001"/>
    <x v="1"/>
    <s v="MMR001005"/>
    <m/>
    <m/>
    <m/>
    <m/>
    <x v="13"/>
    <s v="MMR001CMP042"/>
    <x v="0"/>
    <m/>
    <m/>
    <s v=""/>
    <n v="353"/>
    <e v="#VALUE!"/>
    <s v="Shalom"/>
    <m/>
    <m/>
    <m/>
  </r>
  <r>
    <n v="15"/>
    <m/>
    <s v="Open"/>
    <x v="0"/>
    <s v="MMR001"/>
    <x v="1"/>
    <s v="MMR001D001"/>
    <x v="1"/>
    <s v="MMR001005"/>
    <m/>
    <m/>
    <m/>
    <m/>
    <x v="14"/>
    <s v="MMR001CMP046"/>
    <x v="0"/>
    <m/>
    <m/>
    <s v=""/>
    <s v=""/>
    <e v="#VALUE!"/>
    <s v=""/>
    <m/>
    <m/>
    <m/>
  </r>
  <r>
    <n v="16"/>
    <m/>
    <s v="Open"/>
    <x v="0"/>
    <s v="MMR001"/>
    <x v="1"/>
    <s v="MMR001D001"/>
    <x v="1"/>
    <s v="MMR001005"/>
    <m/>
    <m/>
    <m/>
    <m/>
    <x v="15"/>
    <s v="MMR001CMP043"/>
    <x v="0"/>
    <m/>
    <m/>
    <s v=""/>
    <s v=""/>
    <e v="#VALUE!"/>
    <s v="Ranir"/>
    <m/>
    <m/>
    <m/>
  </r>
  <r>
    <n v="17"/>
    <m/>
    <s v="Open"/>
    <x v="0"/>
    <s v="MMR001"/>
    <x v="1"/>
    <s v="MMR001D001"/>
    <x v="1"/>
    <s v="MMR001005"/>
    <m/>
    <m/>
    <m/>
    <m/>
    <x v="16"/>
    <s v="MMR001CMP045"/>
    <x v="0"/>
    <n v="98.354146999999998"/>
    <n v="25.708763000000001"/>
    <s v=""/>
    <s v=""/>
    <e v="#VALUE!"/>
    <s v=""/>
    <m/>
    <m/>
    <m/>
  </r>
  <r>
    <n v="18"/>
    <m/>
    <s v="Open"/>
    <x v="0"/>
    <s v="MMR001"/>
    <x v="1"/>
    <s v="MMR001D001"/>
    <x v="1"/>
    <s v="MMR001005"/>
    <m/>
    <m/>
    <m/>
    <m/>
    <x v="17"/>
    <s v="MMR001CMP195"/>
    <x v="0"/>
    <m/>
    <m/>
    <n v="95.4"/>
    <n v="477"/>
    <n v="5"/>
    <s v=""/>
    <m/>
    <m/>
    <m/>
  </r>
  <r>
    <n v="19"/>
    <m/>
    <s v="Open"/>
    <x v="0"/>
    <s v="MMR001"/>
    <x v="1"/>
    <s v="MMR001D001"/>
    <x v="1"/>
    <s v="MMR001005"/>
    <m/>
    <m/>
    <m/>
    <m/>
    <x v="18"/>
    <s v="MMR001CMP044"/>
    <x v="0"/>
    <m/>
    <m/>
    <s v=""/>
    <s v=""/>
    <e v="#VALUE!"/>
    <s v=""/>
    <m/>
    <m/>
    <m/>
  </r>
  <r>
    <n v="21"/>
    <m/>
    <s v="Open"/>
    <x v="0"/>
    <s v="MMR001"/>
    <x v="2"/>
    <s v="MMR001D002"/>
    <x v="2"/>
    <s v="MMR001009"/>
    <m/>
    <m/>
    <m/>
    <m/>
    <x v="19"/>
    <s v="MMR001CMP179"/>
    <x v="0"/>
    <n v="96.355270000000004"/>
    <n v="25.656130000000001"/>
    <n v="164"/>
    <n v="546"/>
    <n v="3.3292682926829267"/>
    <s v="KBC"/>
    <m/>
    <m/>
    <m/>
  </r>
  <r>
    <n v="22"/>
    <m/>
    <s v="Open"/>
    <x v="0"/>
    <s v="MMR001"/>
    <x v="2"/>
    <s v="MMR001D002"/>
    <x v="2"/>
    <s v="MMR001009"/>
    <m/>
    <m/>
    <m/>
    <m/>
    <x v="20"/>
    <s v="MMR001CMP168"/>
    <x v="0"/>
    <n v="96.353070000000002"/>
    <n v="25.655819999999999"/>
    <n v="164"/>
    <n v="649"/>
    <n v="3.9573170731707319"/>
    <s v=""/>
    <m/>
    <m/>
    <m/>
  </r>
  <r>
    <n v="23"/>
    <m/>
    <s v="Open"/>
    <x v="0"/>
    <s v="MMR001"/>
    <x v="2"/>
    <s v="MMR001D002"/>
    <x v="2"/>
    <s v="MMR001009"/>
    <m/>
    <m/>
    <m/>
    <m/>
    <x v="21"/>
    <s v="MMR001CMP176"/>
    <x v="0"/>
    <n v="96.345569999999995"/>
    <n v="25.635300000000001"/>
    <n v="42"/>
    <n v="190"/>
    <n v="4.5238095238095237"/>
    <s v=""/>
    <m/>
    <m/>
    <m/>
  </r>
  <r>
    <n v="24"/>
    <m/>
    <s v="Open"/>
    <x v="0"/>
    <s v="MMR001"/>
    <x v="2"/>
    <s v="MMR001D002"/>
    <x v="2"/>
    <s v="MMR001009"/>
    <m/>
    <m/>
    <m/>
    <m/>
    <x v="22"/>
    <s v="MMR001CMP190"/>
    <x v="0"/>
    <n v="96.317350000000005"/>
    <n v="25.616509000000001"/>
    <n v="20"/>
    <n v="90"/>
    <n v="4.5"/>
    <s v=""/>
    <m/>
    <m/>
    <m/>
  </r>
  <r>
    <n v="26"/>
    <m/>
    <s v="Open"/>
    <x v="0"/>
    <s v="MMR001"/>
    <x v="2"/>
    <s v="MMR001D002"/>
    <x v="2"/>
    <s v="MMR001009"/>
    <m/>
    <m/>
    <m/>
    <m/>
    <x v="23"/>
    <s v="MMR001CMP192"/>
    <x v="0"/>
    <n v="96.339590000000001"/>
    <n v="25.617998"/>
    <n v="29"/>
    <n v="98"/>
    <n v="3.3793103448275863"/>
    <s v=""/>
    <m/>
    <m/>
    <m/>
  </r>
  <r>
    <n v="29"/>
    <m/>
    <s v="Open"/>
    <x v="0"/>
    <s v="MMR001"/>
    <x v="2"/>
    <s v="MMR001D002"/>
    <x v="2"/>
    <s v="MMR001009"/>
    <m/>
    <m/>
    <m/>
    <m/>
    <x v="24"/>
    <s v="MMR001CMP169"/>
    <x v="0"/>
    <n v="96.346469999999997"/>
    <n v="25.647649999999999"/>
    <n v="107"/>
    <n v="441"/>
    <n v="4.1214953271028039"/>
    <s v="KBC"/>
    <m/>
    <m/>
    <m/>
  </r>
  <r>
    <n v="30"/>
    <m/>
    <s v="Open"/>
    <x v="0"/>
    <s v="MMR001"/>
    <x v="2"/>
    <s v="MMR001D002"/>
    <x v="2"/>
    <s v="MMR001009"/>
    <m/>
    <m/>
    <m/>
    <m/>
    <x v="25"/>
    <s v="MMR001CMP188"/>
    <x v="0"/>
    <n v="96.673805000000002"/>
    <n v="25.728653000000001"/>
    <n v="16"/>
    <n v="68"/>
    <n v="4.25"/>
    <s v=""/>
    <m/>
    <m/>
    <m/>
  </r>
  <r>
    <n v="31"/>
    <m/>
    <s v="Open"/>
    <x v="0"/>
    <s v="MMR001"/>
    <x v="2"/>
    <s v="MMR001D002"/>
    <x v="2"/>
    <s v="MMR001009"/>
    <m/>
    <m/>
    <m/>
    <m/>
    <x v="26"/>
    <s v="MMR001CMP172"/>
    <x v="0"/>
    <m/>
    <m/>
    <n v="11"/>
    <n v="43"/>
    <n v="3.9090909090909092"/>
    <s v="KBC"/>
    <m/>
    <m/>
    <m/>
  </r>
  <r>
    <n v="32"/>
    <m/>
    <s v="Open"/>
    <x v="0"/>
    <s v="MMR001"/>
    <x v="2"/>
    <s v="MMR001D002"/>
    <x v="2"/>
    <s v="MMR001009"/>
    <m/>
    <m/>
    <m/>
    <m/>
    <x v="27"/>
    <s v="MMR001CMP109"/>
    <x v="0"/>
    <n v="96.283377000000002"/>
    <n v="25.582065"/>
    <n v="9"/>
    <n v="35"/>
    <n v="3.8888888888888888"/>
    <s v=""/>
    <m/>
    <m/>
    <m/>
  </r>
  <r>
    <n v="34"/>
    <m/>
    <s v="Open"/>
    <x v="0"/>
    <s v="MMR001"/>
    <x v="2"/>
    <s v="MMR001D002"/>
    <x v="2"/>
    <s v="MMR001009"/>
    <m/>
    <m/>
    <m/>
    <m/>
    <x v="28"/>
    <s v="MMR001CMP174"/>
    <x v="0"/>
    <n v="96.354929999999996"/>
    <n v="25.643090000000001"/>
    <n v="59"/>
    <n v="282"/>
    <n v="4.7796610169491522"/>
    <s v=""/>
    <m/>
    <m/>
    <m/>
  </r>
  <r>
    <n v="37"/>
    <m/>
    <s v="Open"/>
    <x v="0"/>
    <s v="MMR001"/>
    <x v="2"/>
    <s v="MMR001D002"/>
    <x v="2"/>
    <s v="MMR001009"/>
    <m/>
    <m/>
    <m/>
    <m/>
    <x v="29"/>
    <s v="MMR001CMP148"/>
    <x v="0"/>
    <n v="96.705960000000005"/>
    <n v="25.51352"/>
    <n v="15"/>
    <n v="47"/>
    <n v="3.1333333333333333"/>
    <s v=""/>
    <m/>
    <m/>
    <m/>
  </r>
  <r>
    <n v="38"/>
    <m/>
    <s v="Open"/>
    <x v="0"/>
    <s v="MMR001"/>
    <x v="2"/>
    <s v="MMR001D002"/>
    <x v="2"/>
    <s v="MMR001009"/>
    <m/>
    <m/>
    <m/>
    <m/>
    <x v="30"/>
    <s v="MMR001CMP191"/>
    <x v="0"/>
    <n v="96.316564"/>
    <n v="25.615960999999999"/>
    <n v="28"/>
    <n v="148"/>
    <n v="5.2857142857142856"/>
    <s v=""/>
    <m/>
    <m/>
    <m/>
  </r>
  <r>
    <n v="40"/>
    <m/>
    <s v="Open"/>
    <x v="0"/>
    <s v="MMR001"/>
    <x v="2"/>
    <s v="MMR001D002"/>
    <x v="2"/>
    <s v="MMR001009"/>
    <m/>
    <m/>
    <m/>
    <m/>
    <x v="31"/>
    <s v="MMR001CMP181"/>
    <x v="0"/>
    <m/>
    <m/>
    <n v="37"/>
    <n v="116"/>
    <n v="3.1351351351351351"/>
    <s v=""/>
    <m/>
    <m/>
    <m/>
  </r>
  <r>
    <n v="41"/>
    <m/>
    <s v="Open"/>
    <x v="0"/>
    <s v="MMR001"/>
    <x v="2"/>
    <s v="MMR001D002"/>
    <x v="2"/>
    <s v="MMR001009"/>
    <m/>
    <m/>
    <m/>
    <m/>
    <x v="32"/>
    <s v="MMR001CMP167"/>
    <x v="0"/>
    <n v="96.316400000000002"/>
    <n v="25.61842"/>
    <n v="11"/>
    <n v="40"/>
    <n v="3.6363636363636362"/>
    <s v=""/>
    <m/>
    <m/>
    <m/>
  </r>
  <r>
    <n v="55"/>
    <m/>
    <s v="Open"/>
    <x v="0"/>
    <s v="MMR001"/>
    <x v="2"/>
    <s v="MMR001D002"/>
    <x v="2"/>
    <s v="MMR001009"/>
    <m/>
    <m/>
    <m/>
    <m/>
    <x v="33"/>
    <s v="MMR001CMP091"/>
    <x v="0"/>
    <n v="96.319687999999999"/>
    <n v="25.615202"/>
    <n v="28"/>
    <n v="82"/>
    <n v="2.9285714285714284"/>
    <s v=""/>
    <m/>
    <m/>
    <m/>
  </r>
  <r>
    <n v="58"/>
    <m/>
    <s v="Open"/>
    <x v="0"/>
    <s v="MMR001"/>
    <x v="2"/>
    <s v="MMR001D002"/>
    <x v="2"/>
    <s v="MMR001009"/>
    <m/>
    <m/>
    <m/>
    <m/>
    <x v="34"/>
    <s v="MMR001CMP177"/>
    <x v="0"/>
    <n v="96.354159999999993"/>
    <n v="25.658670000000001"/>
    <n v="26"/>
    <n v="55"/>
    <n v="2.1153846153846154"/>
    <s v=""/>
    <m/>
    <m/>
    <m/>
  </r>
  <r>
    <n v="59"/>
    <m/>
    <s v="Open"/>
    <x v="0"/>
    <s v="MMR001"/>
    <x v="2"/>
    <s v="MMR001D002"/>
    <x v="2"/>
    <s v="MMR001009"/>
    <m/>
    <m/>
    <m/>
    <m/>
    <x v="35"/>
    <s v="MMR001CMP103"/>
    <x v="0"/>
    <n v="96.341352999999998"/>
    <n v="25.613894999999999"/>
    <n v="96"/>
    <n v="332"/>
    <n v="3.4583333333333335"/>
    <s v=""/>
    <m/>
    <m/>
    <m/>
  </r>
  <r>
    <n v="60"/>
    <m/>
    <s v="Open"/>
    <x v="0"/>
    <s v="MMR001"/>
    <x v="2"/>
    <s v="MMR001D002"/>
    <x v="2"/>
    <s v="MMR001009"/>
    <m/>
    <m/>
    <m/>
    <m/>
    <x v="36"/>
    <s v="MMR001CMP082"/>
    <x v="0"/>
    <n v="96.312790000000007"/>
    <n v="25.611160000000002"/>
    <n v="143"/>
    <n v="543"/>
    <n v="3.7972027972027971"/>
    <s v="KBC"/>
    <m/>
    <m/>
    <m/>
  </r>
  <r>
    <n v="63"/>
    <m/>
    <s v="Open"/>
    <x v="0"/>
    <s v="MMR001"/>
    <x v="2"/>
    <s v="MMR001D002"/>
    <x v="2"/>
    <s v="MMR001009"/>
    <m/>
    <m/>
    <m/>
    <m/>
    <x v="37"/>
    <s v="MMR001CMP182"/>
    <x v="0"/>
    <n v="96.279200000000003"/>
    <n v="25.56551"/>
    <n v="7"/>
    <n v="30"/>
    <n v="4.2857142857142856"/>
    <s v=""/>
    <m/>
    <m/>
    <m/>
  </r>
  <r>
    <n v="65"/>
    <m/>
    <s v="Open"/>
    <x v="0"/>
    <s v="MMR001"/>
    <x v="2"/>
    <s v="MMR001D002"/>
    <x v="2"/>
    <s v="MMR001009"/>
    <m/>
    <m/>
    <m/>
    <m/>
    <x v="38"/>
    <s v="MMR001CMP183"/>
    <x v="0"/>
    <n v="96.353030000000004"/>
    <n v="25.668399999999998"/>
    <n v="60"/>
    <n v="198"/>
    <n v="3.3"/>
    <s v="KBC"/>
    <m/>
    <m/>
    <m/>
  </r>
  <r>
    <n v="69"/>
    <m/>
    <s v="Open"/>
    <x v="0"/>
    <s v="MMR001"/>
    <x v="2"/>
    <s v="MMR001D002"/>
    <x v="2"/>
    <s v="MMR001009"/>
    <m/>
    <m/>
    <m/>
    <m/>
    <x v="39"/>
    <s v="MMR001CMP185"/>
    <x v="0"/>
    <n v="96.288250000000005"/>
    <n v="25.57921"/>
    <n v="75"/>
    <n v="288"/>
    <n v="3.84"/>
    <s v=""/>
    <m/>
    <m/>
    <m/>
  </r>
  <r>
    <n v="70"/>
    <m/>
    <s v="Open"/>
    <x v="0"/>
    <s v="MMR001"/>
    <x v="2"/>
    <s v="MMR001D002"/>
    <x v="2"/>
    <s v="MMR001009"/>
    <m/>
    <m/>
    <m/>
    <m/>
    <x v="40"/>
    <s v="MMR001CMP184"/>
    <x v="0"/>
    <n v="96.286680000000004"/>
    <n v="25.577559999999998"/>
    <n v="134"/>
    <n v="503"/>
    <n v="3.7537313432835822"/>
    <s v=""/>
    <m/>
    <m/>
    <m/>
  </r>
  <r>
    <n v="72"/>
    <m/>
    <s v="Open"/>
    <x v="0"/>
    <s v="MMR001"/>
    <x v="2"/>
    <s v="MMR001D002"/>
    <x v="2"/>
    <s v="MMR001009"/>
    <m/>
    <m/>
    <m/>
    <m/>
    <x v="41"/>
    <s v="MMR001CMP105"/>
    <x v="0"/>
    <n v="96.306910999999999"/>
    <n v="25.599250000000001"/>
    <n v="49"/>
    <n v="245"/>
    <n v="5"/>
    <s v="KBC"/>
    <m/>
    <m/>
    <m/>
  </r>
  <r>
    <n v="20"/>
    <m/>
    <s v="Closed"/>
    <x v="0"/>
    <s v="MMR001"/>
    <x v="2"/>
    <s v="MMR001D002"/>
    <x v="2"/>
    <s v="MMR001009"/>
    <m/>
    <m/>
    <m/>
    <m/>
    <x v="42"/>
    <s v="MMR001CMP171"/>
    <x v="0"/>
    <n v="96.359549999999999"/>
    <n v="25.658650000000002"/>
    <n v="2"/>
    <n v="20"/>
    <n v="10"/>
    <s v=""/>
    <m/>
    <m/>
    <m/>
  </r>
  <r>
    <n v="25"/>
    <m/>
    <s v="Closed"/>
    <x v="0"/>
    <s v="MMR001"/>
    <x v="2"/>
    <s v="MMR001D002"/>
    <x v="2"/>
    <s v="MMR001009"/>
    <m/>
    <m/>
    <m/>
    <m/>
    <x v="43"/>
    <s v="MMR001CMP173"/>
    <x v="0"/>
    <m/>
    <m/>
    <s v=""/>
    <s v=""/>
    <e v="#VALUE!"/>
    <s v=""/>
    <m/>
    <m/>
    <m/>
  </r>
  <r>
    <n v="27"/>
    <m/>
    <s v="Closed"/>
    <x v="0"/>
    <s v="MMR001"/>
    <x v="2"/>
    <s v="MMR001D002"/>
    <x v="2"/>
    <s v="MMR001009"/>
    <m/>
    <m/>
    <m/>
    <m/>
    <x v="44"/>
    <s v="MMR001CMP170"/>
    <x v="0"/>
    <n v="96.339870000000005"/>
    <n v="25.655989999999999"/>
    <n v="3"/>
    <n v="11"/>
    <n v="3.6666666666666665"/>
    <s v=""/>
    <m/>
    <m/>
    <m/>
  </r>
  <r>
    <n v="28"/>
    <m/>
    <s v="Closed"/>
    <x v="0"/>
    <s v="MMR001"/>
    <x v="2"/>
    <s v="MMR001D002"/>
    <x v="2"/>
    <s v="MMR001009"/>
    <m/>
    <m/>
    <m/>
    <m/>
    <x v="45"/>
    <s v="MMR001CMP092"/>
    <x v="0"/>
    <m/>
    <m/>
    <s v=""/>
    <s v=""/>
    <e v="#VALUE!"/>
    <s v=""/>
    <m/>
    <m/>
    <m/>
  </r>
  <r>
    <n v="33"/>
    <m/>
    <s v="Closed"/>
    <x v="0"/>
    <s v="MMR001"/>
    <x v="2"/>
    <s v="MMR001D002"/>
    <x v="2"/>
    <s v="MMR001009"/>
    <m/>
    <m/>
    <m/>
    <m/>
    <x v="46"/>
    <s v="MMR001CMP086"/>
    <x v="0"/>
    <m/>
    <m/>
    <n v="23"/>
    <n v="64"/>
    <n v="2.7826086956521738"/>
    <s v=""/>
    <m/>
    <m/>
    <m/>
  </r>
  <r>
    <n v="35"/>
    <m/>
    <s v="Closed"/>
    <x v="0"/>
    <s v="MMR001"/>
    <x v="2"/>
    <s v="MMR001D002"/>
    <x v="2"/>
    <s v="MMR001009"/>
    <m/>
    <m/>
    <m/>
    <m/>
    <x v="47"/>
    <s v="MMR001CMP180"/>
    <x v="0"/>
    <m/>
    <m/>
    <n v="11"/>
    <n v="30"/>
    <n v="2.7272727272727271"/>
    <s v=""/>
    <m/>
    <m/>
    <m/>
  </r>
  <r>
    <n v="36"/>
    <m/>
    <s v="Closed"/>
    <x v="0"/>
    <s v="MMR001"/>
    <x v="2"/>
    <s v="MMR001D002"/>
    <x v="2"/>
    <s v="MMR001009"/>
    <m/>
    <m/>
    <m/>
    <m/>
    <x v="48"/>
    <s v="MMR001CMP186"/>
    <x v="0"/>
    <m/>
    <m/>
    <n v="26"/>
    <n v="124"/>
    <n v="4.7692307692307692"/>
    <s v=""/>
    <m/>
    <m/>
    <m/>
  </r>
  <r>
    <n v="39"/>
    <m/>
    <s v="Closed"/>
    <x v="0"/>
    <s v="MMR001"/>
    <x v="2"/>
    <s v="MMR001D002"/>
    <x v="2"/>
    <s v="MMR001009"/>
    <m/>
    <m/>
    <m/>
    <m/>
    <x v="49"/>
    <s v="MMR001CMP189"/>
    <x v="0"/>
    <m/>
    <m/>
    <s v=""/>
    <s v=""/>
    <e v="#VALUE!"/>
    <s v="KBC"/>
    <m/>
    <m/>
    <m/>
  </r>
  <r>
    <n v="42"/>
    <m/>
    <s v="Closed"/>
    <x v="0"/>
    <s v="MMR001"/>
    <x v="2"/>
    <s v="MMR001D002"/>
    <x v="2"/>
    <s v="MMR001009"/>
    <m/>
    <m/>
    <m/>
    <m/>
    <x v="50"/>
    <s v="MMR001CMP107"/>
    <x v="0"/>
    <m/>
    <m/>
    <s v=""/>
    <s v=""/>
    <e v="#VALUE!"/>
    <s v=""/>
    <m/>
    <m/>
    <m/>
  </r>
  <r>
    <n v="43"/>
    <m/>
    <s v="Closed"/>
    <x v="0"/>
    <s v="MMR001"/>
    <x v="2"/>
    <s v="MMR001D002"/>
    <x v="2"/>
    <s v="MMR001009"/>
    <m/>
    <m/>
    <m/>
    <m/>
    <x v="51"/>
    <s v="MMR001CMP094"/>
    <x v="0"/>
    <n v="96.310928000000004"/>
    <n v="25.609179999999999"/>
    <n v="25"/>
    <n v="110"/>
    <n v="4.4000000000000004"/>
    <s v="KBC"/>
    <m/>
    <m/>
    <m/>
  </r>
  <r>
    <n v="44"/>
    <m/>
    <s v="Closed"/>
    <x v="0"/>
    <s v="MMR001"/>
    <x v="2"/>
    <s v="MMR001D002"/>
    <x v="2"/>
    <s v="MMR001009"/>
    <m/>
    <m/>
    <m/>
    <m/>
    <x v="52"/>
    <s v="MMR001CMP093"/>
    <x v="0"/>
    <m/>
    <m/>
    <s v=""/>
    <s v=""/>
    <e v="#VALUE!"/>
    <s v=""/>
    <m/>
    <m/>
    <m/>
  </r>
  <r>
    <n v="45"/>
    <m/>
    <s v="Closed"/>
    <x v="0"/>
    <s v="MMR001"/>
    <x v="2"/>
    <s v="MMR001D002"/>
    <x v="2"/>
    <s v="MMR001009"/>
    <m/>
    <m/>
    <m/>
    <m/>
    <x v="53"/>
    <s v="MMR001CMP096"/>
    <x v="0"/>
    <m/>
    <m/>
    <s v=""/>
    <s v=""/>
    <e v="#VALUE!"/>
    <s v=""/>
    <m/>
    <m/>
    <m/>
  </r>
  <r>
    <n v="46"/>
    <m/>
    <s v="Closed"/>
    <x v="0"/>
    <s v="MMR001"/>
    <x v="2"/>
    <s v="MMR001D002"/>
    <x v="2"/>
    <s v="MMR001009"/>
    <m/>
    <m/>
    <m/>
    <m/>
    <x v="54"/>
    <s v="MMR001CMP098"/>
    <x v="0"/>
    <m/>
    <m/>
    <s v=""/>
    <s v=""/>
    <e v="#VALUE!"/>
    <s v=""/>
    <m/>
    <m/>
    <m/>
  </r>
  <r>
    <n v="47"/>
    <m/>
    <s v="Closed"/>
    <x v="0"/>
    <s v="MMR001"/>
    <x v="2"/>
    <s v="MMR001D002"/>
    <x v="2"/>
    <s v="MMR001009"/>
    <m/>
    <m/>
    <m/>
    <m/>
    <x v="55"/>
    <s v="MMR001CMP099"/>
    <x v="0"/>
    <m/>
    <m/>
    <s v=""/>
    <s v=""/>
    <e v="#VALUE!"/>
    <s v=""/>
    <m/>
    <m/>
    <m/>
  </r>
  <r>
    <n v="48"/>
    <m/>
    <s v="Closed"/>
    <x v="0"/>
    <s v="MMR001"/>
    <x v="2"/>
    <s v="MMR001D002"/>
    <x v="2"/>
    <s v="MMR001009"/>
    <m/>
    <m/>
    <m/>
    <m/>
    <x v="56"/>
    <s v="MMR001CMP095"/>
    <x v="0"/>
    <m/>
    <m/>
    <s v=""/>
    <s v=""/>
    <e v="#VALUE!"/>
    <s v=""/>
    <m/>
    <m/>
    <m/>
  </r>
  <r>
    <n v="49"/>
    <m/>
    <s v="Closed"/>
    <x v="0"/>
    <s v="MMR001"/>
    <x v="2"/>
    <s v="MMR001D002"/>
    <x v="2"/>
    <s v="MMR001009"/>
    <m/>
    <m/>
    <m/>
    <m/>
    <x v="57"/>
    <s v="MMR001CMP100"/>
    <x v="0"/>
    <m/>
    <m/>
    <s v=""/>
    <s v=""/>
    <e v="#VALUE!"/>
    <s v=""/>
    <m/>
    <m/>
    <m/>
  </r>
  <r>
    <n v="50"/>
    <m/>
    <s v="Closed"/>
    <x v="0"/>
    <s v="MMR001"/>
    <x v="2"/>
    <s v="MMR001D002"/>
    <x v="2"/>
    <s v="MMR001009"/>
    <m/>
    <m/>
    <m/>
    <m/>
    <x v="58"/>
    <s v="MMR001CMP097"/>
    <x v="0"/>
    <m/>
    <m/>
    <s v=""/>
    <s v=""/>
    <e v="#VALUE!"/>
    <s v=""/>
    <m/>
    <m/>
    <m/>
  </r>
  <r>
    <n v="51"/>
    <m/>
    <s v="Closed"/>
    <x v="0"/>
    <s v="MMR001"/>
    <x v="2"/>
    <s v="MMR001D002"/>
    <x v="2"/>
    <s v="MMR001009"/>
    <m/>
    <m/>
    <m/>
    <m/>
    <x v="59"/>
    <s v="MMR001CMP106"/>
    <x v="0"/>
    <n v="96.343350000000001"/>
    <n v="25.6447"/>
    <s v=""/>
    <s v=""/>
    <e v="#VALUE!"/>
    <s v=""/>
    <m/>
    <m/>
    <m/>
  </r>
  <r>
    <n v="52"/>
    <m/>
    <s v="Closed"/>
    <x v="0"/>
    <s v="MMR001"/>
    <x v="2"/>
    <s v="MMR001D002"/>
    <x v="2"/>
    <s v="MMR001009"/>
    <m/>
    <m/>
    <m/>
    <m/>
    <x v="60"/>
    <s v="MMR001CMP090"/>
    <x v="0"/>
    <m/>
    <m/>
    <s v=""/>
    <s v=""/>
    <e v="#VALUE!"/>
    <s v=""/>
    <m/>
    <m/>
    <m/>
  </r>
  <r>
    <n v="53"/>
    <m/>
    <s v="Closed"/>
    <x v="0"/>
    <s v="MMR001"/>
    <x v="2"/>
    <s v="MMR001D002"/>
    <x v="2"/>
    <s v="MMR001009"/>
    <m/>
    <m/>
    <m/>
    <m/>
    <x v="61"/>
    <s v="MMR001CMP085"/>
    <x v="0"/>
    <n v="96.316210999999996"/>
    <n v="25.619221"/>
    <n v="70"/>
    <n v="324"/>
    <n v="4.628571428571429"/>
    <s v=""/>
    <m/>
    <m/>
    <m/>
  </r>
  <r>
    <n v="54"/>
    <m/>
    <s v="Closed"/>
    <x v="0"/>
    <s v="MMR001"/>
    <x v="2"/>
    <s v="MMR001D002"/>
    <x v="2"/>
    <s v="MMR001009"/>
    <m/>
    <m/>
    <m/>
    <m/>
    <x v="62"/>
    <s v="MMR001CMP084"/>
    <x v="0"/>
    <m/>
    <m/>
    <s v=""/>
    <s v=""/>
    <e v="#VALUE!"/>
    <s v=""/>
    <m/>
    <m/>
    <m/>
  </r>
  <r>
    <n v="56"/>
    <m/>
    <s v="Closed"/>
    <x v="0"/>
    <s v="MMR001"/>
    <x v="2"/>
    <s v="MMR001D002"/>
    <x v="2"/>
    <s v="MMR001009"/>
    <m/>
    <m/>
    <m/>
    <m/>
    <x v="63"/>
    <s v="MMR001CMP088"/>
    <x v="0"/>
    <m/>
    <m/>
    <s v=""/>
    <s v=""/>
    <e v="#VALUE!"/>
    <s v=""/>
    <m/>
    <m/>
    <m/>
  </r>
  <r>
    <n v="57"/>
    <m/>
    <s v="Closed"/>
    <x v="0"/>
    <s v="MMR001"/>
    <x v="2"/>
    <s v="MMR001D002"/>
    <x v="2"/>
    <s v="MMR001009"/>
    <m/>
    <m/>
    <m/>
    <m/>
    <x v="64"/>
    <s v="MMR001CMP178"/>
    <x v="0"/>
    <n v="96.359309999999994"/>
    <n v="25.651440000000001"/>
    <s v=""/>
    <s v=""/>
    <e v="#VALUE!"/>
    <s v=""/>
    <m/>
    <m/>
    <m/>
  </r>
  <r>
    <n v="61"/>
    <m/>
    <s v="Closed"/>
    <x v="0"/>
    <s v="MMR001"/>
    <x v="2"/>
    <s v="MMR001D002"/>
    <x v="2"/>
    <s v="MMR001009"/>
    <m/>
    <m/>
    <m/>
    <m/>
    <x v="65"/>
    <s v="MMR001CMP083"/>
    <x v="0"/>
    <n v="96.31326"/>
    <n v="25.611899999999999"/>
    <s v=""/>
    <s v=""/>
    <e v="#VALUE!"/>
    <s v=""/>
    <m/>
    <m/>
    <m/>
  </r>
  <r>
    <n v="62"/>
    <m/>
    <s v="Closed"/>
    <x v="0"/>
    <s v="MMR001"/>
    <x v="2"/>
    <s v="MMR001D002"/>
    <x v="2"/>
    <s v="MMR001009"/>
    <m/>
    <m/>
    <m/>
    <m/>
    <x v="66"/>
    <s v="MMR001CMP102"/>
    <x v="0"/>
    <m/>
    <m/>
    <s v=""/>
    <s v=""/>
    <e v="#VALUE!"/>
    <s v=""/>
    <m/>
    <m/>
    <m/>
  </r>
  <r>
    <n v="64"/>
    <m/>
    <s v="Closed"/>
    <x v="0"/>
    <s v="MMR001"/>
    <x v="2"/>
    <s v="MMR001D002"/>
    <x v="2"/>
    <s v="MMR001009"/>
    <m/>
    <m/>
    <m/>
    <m/>
    <x v="67"/>
    <s v="MMR001CMP108"/>
    <x v="0"/>
    <m/>
    <m/>
    <s v=""/>
    <s v=""/>
    <e v="#VALUE!"/>
    <s v=""/>
    <m/>
    <m/>
    <m/>
  </r>
  <r>
    <n v="66"/>
    <m/>
    <s v="Closed"/>
    <x v="0"/>
    <s v="MMR001"/>
    <x v="2"/>
    <s v="MMR001D002"/>
    <x v="2"/>
    <s v="MMR001009"/>
    <m/>
    <m/>
    <m/>
    <m/>
    <x v="68"/>
    <s v="MMR001CMP104"/>
    <x v="0"/>
    <m/>
    <m/>
    <s v=""/>
    <s v=""/>
    <e v="#VALUE!"/>
    <s v=""/>
    <m/>
    <m/>
    <m/>
  </r>
  <r>
    <n v="67"/>
    <m/>
    <s v="Closed"/>
    <x v="0"/>
    <s v="MMR001"/>
    <x v="2"/>
    <s v="MMR001D002"/>
    <x v="2"/>
    <s v="MMR001009"/>
    <m/>
    <m/>
    <m/>
    <m/>
    <x v="69"/>
    <s v="MMR001CMP110"/>
    <x v="0"/>
    <m/>
    <m/>
    <s v=""/>
    <s v=""/>
    <e v="#VALUE!"/>
    <s v=""/>
    <m/>
    <m/>
    <m/>
  </r>
  <r>
    <n v="68"/>
    <m/>
    <s v="Closed"/>
    <x v="0"/>
    <s v="MMR001"/>
    <x v="2"/>
    <s v="MMR001D002"/>
    <x v="2"/>
    <s v="MMR001009"/>
    <m/>
    <m/>
    <m/>
    <m/>
    <x v="70"/>
    <s v="MMR001CMP101"/>
    <x v="0"/>
    <m/>
    <m/>
    <s v=""/>
    <s v=""/>
    <e v="#VALUE!"/>
    <s v=""/>
    <m/>
    <m/>
    <m/>
  </r>
  <r>
    <n v="71"/>
    <m/>
    <s v="Closed"/>
    <x v="0"/>
    <s v="MMR001"/>
    <x v="2"/>
    <s v="MMR001D002"/>
    <x v="2"/>
    <s v="MMR001009"/>
    <m/>
    <m/>
    <m/>
    <m/>
    <x v="71"/>
    <s v="MMR001CMP175"/>
    <x v="0"/>
    <m/>
    <m/>
    <n v="15"/>
    <n v="93"/>
    <n v="6.2"/>
    <s v=""/>
    <m/>
    <m/>
    <m/>
  </r>
  <r>
    <n v="198"/>
    <m/>
    <s v="Closed"/>
    <x v="0"/>
    <s v="MMR001"/>
    <x v="2"/>
    <s v="MMR001D002"/>
    <x v="2"/>
    <s v="MMR001009"/>
    <m/>
    <m/>
    <m/>
    <m/>
    <x v="72"/>
    <s v="MMR001CMP201"/>
    <x v="0"/>
    <n v="96.315601999999998"/>
    <n v="25.615006000000001"/>
    <n v="6"/>
    <n v="27"/>
    <n v="4.5"/>
    <s v=""/>
    <m/>
    <m/>
    <m/>
  </r>
  <r>
    <n v="73"/>
    <m/>
    <s v="Open"/>
    <x v="0"/>
    <s v="MMR001"/>
    <x v="1"/>
    <s v="MMR001D001"/>
    <x v="3"/>
    <s v="MMR001003"/>
    <m/>
    <m/>
    <m/>
    <m/>
    <x v="73"/>
    <s v="MMR001CMP146"/>
    <x v="0"/>
    <m/>
    <m/>
    <s v=""/>
    <s v=""/>
    <e v="#VALUE!"/>
    <s v=""/>
    <m/>
    <m/>
    <m/>
  </r>
  <r>
    <n v="74"/>
    <m/>
    <s v="Open"/>
    <x v="0"/>
    <s v="MMR001"/>
    <x v="3"/>
    <s v="MMR001D004"/>
    <x v="4"/>
    <s v="MMR001018"/>
    <m/>
    <m/>
    <m/>
    <m/>
    <x v="74"/>
    <s v="MMR001CMP074"/>
    <x v="0"/>
    <m/>
    <m/>
    <n v="22"/>
    <n v="107"/>
    <n v="4.8636363636363633"/>
    <s v=""/>
    <m/>
    <m/>
    <m/>
  </r>
  <r>
    <n v="75"/>
    <m/>
    <s v="Open"/>
    <x v="1"/>
    <s v="MMR015"/>
    <x v="4"/>
    <s v="MMR015D002"/>
    <x v="5"/>
    <s v="MMR015011"/>
    <m/>
    <m/>
    <m/>
    <m/>
    <x v="75"/>
    <s v="MMR015CMP015"/>
    <x v="0"/>
    <m/>
    <m/>
    <s v=""/>
    <s v=""/>
    <e v="#VALUE!"/>
    <s v=""/>
    <m/>
    <m/>
    <m/>
  </r>
  <r>
    <n v="76"/>
    <m/>
    <s v="Open"/>
    <x v="1"/>
    <s v="MMR015"/>
    <x v="4"/>
    <s v="MMR015D002"/>
    <x v="5"/>
    <s v="MMR015011"/>
    <m/>
    <m/>
    <m/>
    <m/>
    <x v="76"/>
    <s v="MMR015CMP016"/>
    <x v="0"/>
    <n v="97.554308000000006"/>
    <n v="23.271719000000001"/>
    <s v=""/>
    <s v=""/>
    <e v="#VALUE!"/>
    <s v="KBC"/>
    <m/>
    <m/>
    <m/>
  </r>
  <r>
    <n v="77"/>
    <m/>
    <s v="Open"/>
    <x v="1"/>
    <s v="MMR015"/>
    <x v="4"/>
    <s v="MMR015D002"/>
    <x v="5"/>
    <s v="MMR015011"/>
    <m/>
    <m/>
    <m/>
    <m/>
    <x v="77"/>
    <s v="MMR015CMP017"/>
    <x v="0"/>
    <n v="97.565616000000006"/>
    <n v="23.273361000000001"/>
    <s v=""/>
    <s v=""/>
    <e v="#VALUE!"/>
    <s v=""/>
    <m/>
    <m/>
    <m/>
  </r>
  <r>
    <n v="78"/>
    <m/>
    <s v="Open"/>
    <x v="1"/>
    <s v="MMR015"/>
    <x v="4"/>
    <s v="MMR015D002"/>
    <x v="5"/>
    <s v="MMR015011"/>
    <m/>
    <m/>
    <m/>
    <m/>
    <x v="78"/>
    <s v="MMR015CMP018"/>
    <x v="0"/>
    <n v="97.474305999999999"/>
    <n v="23.352518"/>
    <s v=""/>
    <s v=""/>
    <e v="#VALUE!"/>
    <s v=""/>
    <m/>
    <m/>
    <m/>
  </r>
  <r>
    <n v="79"/>
    <m/>
    <s v="Open"/>
    <x v="1"/>
    <s v="MMR015"/>
    <x v="4"/>
    <s v="MMR015D002"/>
    <x v="5"/>
    <s v="MMR015011"/>
    <m/>
    <m/>
    <m/>
    <m/>
    <x v="79"/>
    <s v="MMR015CMP006"/>
    <x v="1"/>
    <n v="98.220614999999995"/>
    <n v="23.400155999999999"/>
    <n v="67"/>
    <n v="296"/>
    <n v="4.4179104477611943"/>
    <s v="KBC"/>
    <m/>
    <m/>
    <m/>
  </r>
  <r>
    <n v="80"/>
    <m/>
    <s v="Open"/>
    <x v="1"/>
    <s v="MMR015"/>
    <x v="4"/>
    <s v="MMR015D002"/>
    <x v="5"/>
    <s v="MMR015011"/>
    <m/>
    <m/>
    <m/>
    <m/>
    <x v="80"/>
    <s v="MMR015CMP019"/>
    <x v="0"/>
    <n v="98.213958000000005"/>
    <n v="23.391741"/>
    <s v=""/>
    <s v=""/>
    <e v="#VALUE!"/>
    <s v=""/>
    <m/>
    <m/>
    <m/>
  </r>
  <r>
    <n v="81"/>
    <m/>
    <s v="Open"/>
    <x v="1"/>
    <s v="MMR015"/>
    <x v="4"/>
    <s v="MMR015D002"/>
    <x v="5"/>
    <s v="MMR015011"/>
    <m/>
    <m/>
    <m/>
    <m/>
    <x v="81"/>
    <s v="MMR015CMP007"/>
    <x v="1"/>
    <n v="97.490750000000006"/>
    <n v="23.413948999999999"/>
    <n v="81"/>
    <n v="275"/>
    <n v="3.3950617283950617"/>
    <s v="KBC"/>
    <m/>
    <m/>
    <m/>
  </r>
  <r>
    <n v="82"/>
    <m/>
    <s v="Open"/>
    <x v="1"/>
    <s v="MMR015"/>
    <x v="4"/>
    <s v="MMR015D002"/>
    <x v="5"/>
    <s v="MMR015011"/>
    <m/>
    <m/>
    <m/>
    <m/>
    <x v="82"/>
    <s v="MMR015CMP020"/>
    <x v="0"/>
    <m/>
    <m/>
    <s v=""/>
    <s v=""/>
    <e v="#VALUE!"/>
    <s v=""/>
    <m/>
    <m/>
    <m/>
  </r>
  <r>
    <n v="83"/>
    <m/>
    <s v="Open"/>
    <x v="0"/>
    <s v="MMR001"/>
    <x v="0"/>
    <s v="MMR001D003"/>
    <x v="6"/>
    <s v="MMR001013"/>
    <m/>
    <m/>
    <m/>
    <m/>
    <x v="3"/>
    <s v="MMR001CMP196"/>
    <x v="0"/>
    <m/>
    <m/>
    <n v="278"/>
    <n v="1011"/>
    <n v="3.6366906474820144"/>
    <s v=""/>
    <m/>
    <m/>
    <m/>
  </r>
  <r>
    <n v="84"/>
    <m/>
    <s v="Open"/>
    <x v="0"/>
    <s v="MMR001"/>
    <x v="0"/>
    <s v="MMR001D003"/>
    <x v="6"/>
    <s v="MMR001013"/>
    <m/>
    <m/>
    <m/>
    <m/>
    <x v="83"/>
    <s v="MMR001CMP135"/>
    <x v="1"/>
    <n v="97.585667000000001"/>
    <n v="23.9055"/>
    <n v="89"/>
    <n v="346"/>
    <n v="3.8876404494382024"/>
    <s v="Ranir"/>
    <m/>
    <m/>
    <m/>
  </r>
  <r>
    <n v="85"/>
    <m/>
    <s v="Open"/>
    <x v="0"/>
    <s v="MMR001"/>
    <x v="0"/>
    <s v="MMR001D003"/>
    <x v="6"/>
    <s v="MMR001013"/>
    <m/>
    <m/>
    <m/>
    <m/>
    <x v="84"/>
    <s v="MMR001CMP133"/>
    <x v="1"/>
    <m/>
    <m/>
    <n v="114"/>
    <n v="549"/>
    <n v="4.8157894736842106"/>
    <s v="KBC"/>
    <m/>
    <m/>
    <m/>
  </r>
  <r>
    <n v="86"/>
    <m/>
    <s v="Open"/>
    <x v="0"/>
    <s v="MMR001"/>
    <x v="0"/>
    <s v="MMR001D003"/>
    <x v="6"/>
    <s v="MMR001013"/>
    <m/>
    <m/>
    <m/>
    <m/>
    <x v="85"/>
    <s v="MMR001CMP132"/>
    <x v="1"/>
    <n v="97.334630000000004"/>
    <n v="23.51491"/>
    <n v="308"/>
    <n v="1515"/>
    <n v="4.9188311688311686"/>
    <s v="KBSS"/>
    <m/>
    <m/>
    <m/>
  </r>
  <r>
    <n v="87"/>
    <m/>
    <s v="Open"/>
    <x v="0"/>
    <s v="MMR001"/>
    <x v="0"/>
    <s v="MMR001D003"/>
    <x v="6"/>
    <s v="MMR001013"/>
    <m/>
    <m/>
    <m/>
    <m/>
    <x v="86"/>
    <s v="MMR001CMP134"/>
    <x v="1"/>
    <m/>
    <m/>
    <n v="262"/>
    <n v="1300"/>
    <n v="4.9618320610687023"/>
    <s v=""/>
    <m/>
    <m/>
    <m/>
  </r>
  <r>
    <n v="88"/>
    <m/>
    <s v="Open"/>
    <x v="0"/>
    <s v="MMR001"/>
    <x v="0"/>
    <s v="MMR001D003"/>
    <x v="6"/>
    <s v="MMR001013"/>
    <m/>
    <m/>
    <m/>
    <m/>
    <x v="87"/>
    <s v="MMR001CMP066"/>
    <x v="0"/>
    <n v="97.291820000000001"/>
    <n v="24.129059999999999"/>
    <n v="84"/>
    <n v="348"/>
    <n v="4.1428571428571432"/>
    <s v="UNHCR"/>
    <m/>
    <m/>
    <m/>
  </r>
  <r>
    <n v="89"/>
    <m/>
    <s v="Open"/>
    <x v="0"/>
    <s v="MMR001"/>
    <x v="0"/>
    <s v="MMR001D003"/>
    <x v="6"/>
    <s v="MMR001013"/>
    <m/>
    <m/>
    <m/>
    <m/>
    <x v="88"/>
    <s v="MMR001CMP136"/>
    <x v="1"/>
    <m/>
    <m/>
    <n v="73"/>
    <n v="637"/>
    <n v="8.7260273972602747"/>
    <s v=""/>
    <m/>
    <m/>
    <m/>
  </r>
  <r>
    <n v="90"/>
    <m/>
    <s v="Open"/>
    <x v="0"/>
    <s v="MMR001"/>
    <x v="0"/>
    <s v="MMR001D003"/>
    <x v="6"/>
    <s v="MMR001013"/>
    <m/>
    <m/>
    <m/>
    <m/>
    <x v="89"/>
    <s v="MMR001CMP137"/>
    <x v="1"/>
    <m/>
    <m/>
    <n v="193"/>
    <n v="911"/>
    <n v="4.7202072538860103"/>
    <s v="KBSS"/>
    <m/>
    <m/>
    <m/>
  </r>
  <r>
    <n v="91"/>
    <m/>
    <s v="Open"/>
    <x v="0"/>
    <s v="MMR001"/>
    <x v="0"/>
    <s v="MMR001D003"/>
    <x v="6"/>
    <s v="MMR001013"/>
    <m/>
    <m/>
    <m/>
    <m/>
    <x v="90"/>
    <s v="MMR001CMP202"/>
    <x v="0"/>
    <m/>
    <m/>
    <n v="85"/>
    <n v="343"/>
    <n v="4.0352941176470587"/>
    <s v=""/>
    <m/>
    <m/>
    <m/>
  </r>
  <r>
    <n v="92"/>
    <m/>
    <s v="Open"/>
    <x v="0"/>
    <s v="MMR001"/>
    <x v="0"/>
    <s v="MMR001D003"/>
    <x v="6"/>
    <s v="MMR001013"/>
    <m/>
    <m/>
    <m/>
    <m/>
    <x v="91"/>
    <s v="MMR001CMP203"/>
    <x v="1"/>
    <m/>
    <m/>
    <n v="29.8"/>
    <n v="149"/>
    <n v="5"/>
    <s v=""/>
    <m/>
    <m/>
    <m/>
  </r>
  <r>
    <n v="93"/>
    <m/>
    <s v="Open"/>
    <x v="0"/>
    <s v="MMR001"/>
    <x v="0"/>
    <s v="MMR001D003"/>
    <x v="6"/>
    <s v="MMR001013"/>
    <m/>
    <m/>
    <m/>
    <m/>
    <x v="92"/>
    <s v="MMR001CMP204"/>
    <x v="1"/>
    <m/>
    <m/>
    <n v="35.4"/>
    <n v="177"/>
    <n v="5"/>
    <s v=""/>
    <m/>
    <m/>
    <m/>
  </r>
  <r>
    <n v="94"/>
    <m/>
    <s v="Open"/>
    <x v="1"/>
    <s v="MMR015"/>
    <x v="5"/>
    <s v="MMR015D003"/>
    <x v="7"/>
    <s v="MMR015019"/>
    <m/>
    <m/>
    <m/>
    <m/>
    <x v="93"/>
    <s v="MMR015CMP009"/>
    <x v="1"/>
    <m/>
    <m/>
    <n v="53"/>
    <n v="260"/>
    <n v="4.9056603773584904"/>
    <s v="KBC"/>
    <m/>
    <m/>
    <m/>
  </r>
  <r>
    <n v="95"/>
    <m/>
    <s v="Open"/>
    <x v="1"/>
    <s v="MMR015"/>
    <x v="5"/>
    <s v="MMR015D003"/>
    <x v="7"/>
    <s v="MMR015019"/>
    <m/>
    <m/>
    <m/>
    <m/>
    <x v="94"/>
    <s v="MMR015CMP010"/>
    <x v="0"/>
    <m/>
    <m/>
    <s v=""/>
    <s v=""/>
    <e v="#VALUE!"/>
    <s v=""/>
    <m/>
    <m/>
    <m/>
  </r>
  <r>
    <n v="96"/>
    <m/>
    <s v="Open"/>
    <x v="1"/>
    <s v="MMR015"/>
    <x v="5"/>
    <s v="MMR015D003"/>
    <x v="7"/>
    <s v="MMR015019"/>
    <m/>
    <m/>
    <m/>
    <m/>
    <x v="95"/>
    <s v="MMR015CMP011"/>
    <x v="0"/>
    <m/>
    <m/>
    <s v=""/>
    <s v=""/>
    <e v="#VALUE!"/>
    <s v="KBSS"/>
    <m/>
    <m/>
    <m/>
  </r>
  <r>
    <n v="97"/>
    <m/>
    <s v="Open"/>
    <x v="0"/>
    <s v="MMR001"/>
    <x v="2"/>
    <s v="MMR001D002"/>
    <x v="8"/>
    <s v="MMR001008"/>
    <m/>
    <m/>
    <m/>
    <m/>
    <x v="96"/>
    <s v="MMR001CMP078"/>
    <x v="0"/>
    <n v="96.922619999999995"/>
    <n v="25.305669999999999"/>
    <n v="15"/>
    <n v="69"/>
    <n v="4.5999999999999996"/>
    <s v="KBC"/>
    <m/>
    <m/>
    <m/>
  </r>
  <r>
    <n v="98"/>
    <m/>
    <s v="Open"/>
    <x v="0"/>
    <s v="MMR001"/>
    <x v="2"/>
    <s v="MMR001D002"/>
    <x v="8"/>
    <s v="MMR001008"/>
    <m/>
    <m/>
    <m/>
    <m/>
    <x v="97"/>
    <s v="MMR001CMP077"/>
    <x v="0"/>
    <n v="96.942279999999997"/>
    <n v="25.296579999999999"/>
    <n v="16"/>
    <n v="69"/>
    <n v="4.3125"/>
    <s v="KBC"/>
    <m/>
    <m/>
    <m/>
  </r>
  <r>
    <n v="99"/>
    <m/>
    <s v="Open"/>
    <x v="0"/>
    <s v="MMR001"/>
    <x v="2"/>
    <s v="MMR001D002"/>
    <x v="8"/>
    <s v="MMR001008"/>
    <m/>
    <m/>
    <m/>
    <m/>
    <x v="98"/>
    <s v="MMR001CMP079"/>
    <x v="0"/>
    <n v="96.948740000000001"/>
    <n v="25.30442"/>
    <n v="14"/>
    <n v="50"/>
    <n v="3.5714285714285716"/>
    <s v="KBC"/>
    <m/>
    <m/>
    <m/>
  </r>
  <r>
    <n v="100"/>
    <m/>
    <s v="Open"/>
    <x v="0"/>
    <s v="MMR001"/>
    <x v="2"/>
    <s v="MMR001D002"/>
    <x v="9"/>
    <s v="MMR001007"/>
    <m/>
    <m/>
    <m/>
    <m/>
    <x v="99"/>
    <s v="MMR001CMP081"/>
    <x v="0"/>
    <n v="96.364949999999993"/>
    <n v="24.998349999999999"/>
    <n v="22"/>
    <n v="101"/>
    <n v="4.5909090909090908"/>
    <s v=""/>
    <m/>
    <m/>
    <m/>
  </r>
  <r>
    <n v="101"/>
    <m/>
    <s v="Open"/>
    <x v="0"/>
    <s v="MMR001"/>
    <x v="2"/>
    <s v="MMR001D002"/>
    <x v="9"/>
    <s v="MMR001007"/>
    <m/>
    <m/>
    <m/>
    <m/>
    <x v="100"/>
    <s v="MMR001CMP152"/>
    <x v="0"/>
    <m/>
    <m/>
    <s v=""/>
    <s v=""/>
    <e v="#VALUE!"/>
    <s v="KBC"/>
    <m/>
    <m/>
    <m/>
  </r>
  <r>
    <n v="102"/>
    <m/>
    <s v="Open"/>
    <x v="0"/>
    <s v="MMR001"/>
    <x v="2"/>
    <s v="MMR001D002"/>
    <x v="9"/>
    <s v="MMR001007"/>
    <m/>
    <m/>
    <m/>
    <m/>
    <x v="101"/>
    <s v="MMR001CMP080"/>
    <x v="0"/>
    <n v="96.367059999999995"/>
    <n v="24.764800000000001"/>
    <n v="12"/>
    <n v="42"/>
    <n v="3.5"/>
    <s v=""/>
    <m/>
    <m/>
    <m/>
  </r>
  <r>
    <n v="103"/>
    <m/>
    <s v="Open"/>
    <x v="0"/>
    <s v="MMR001"/>
    <x v="0"/>
    <s v="MMR001D003"/>
    <x v="10"/>
    <s v="MMR001012"/>
    <m/>
    <m/>
    <m/>
    <m/>
    <x v="102"/>
    <s v="MMR001CMP129"/>
    <x v="1"/>
    <n v="97.609832999999995"/>
    <n v="24.002433"/>
    <n v="173"/>
    <n v="832"/>
    <n v="4.8092485549132951"/>
    <s v="KBSS, Ranir"/>
    <m/>
    <m/>
    <m/>
  </r>
  <r>
    <n v="104"/>
    <m/>
    <s v="Open"/>
    <x v="0"/>
    <s v="MMR001"/>
    <x v="0"/>
    <s v="MMR001D003"/>
    <x v="10"/>
    <s v="MMR001012"/>
    <m/>
    <m/>
    <m/>
    <m/>
    <x v="103"/>
    <s v="MMR001CMP123"/>
    <x v="1"/>
    <n v="97.537099999999995"/>
    <n v="24.461033"/>
    <n v="125"/>
    <n v="599"/>
    <n v="4.7919999999999998"/>
    <s v="KMSS, Ranir"/>
    <m/>
    <m/>
    <m/>
  </r>
  <r>
    <n v="105"/>
    <m/>
    <s v="Open"/>
    <x v="0"/>
    <s v="MMR001"/>
    <x v="0"/>
    <s v="MMR001D003"/>
    <x v="10"/>
    <s v="MMR001012"/>
    <m/>
    <m/>
    <m/>
    <m/>
    <x v="104"/>
    <s v="MMR001CMP122"/>
    <x v="1"/>
    <n v="97.573166999999998"/>
    <n v="24.661466999999998"/>
    <n v="437"/>
    <n v="2101"/>
    <n v="4.8077803203661329"/>
    <s v="KBSS, Ranir"/>
    <m/>
    <m/>
    <m/>
  </r>
  <r>
    <n v="106"/>
    <m/>
    <s v="Open"/>
    <x v="0"/>
    <s v="MMR001"/>
    <x v="0"/>
    <s v="MMR001D003"/>
    <x v="10"/>
    <s v="MMR001012"/>
    <m/>
    <m/>
    <m/>
    <m/>
    <x v="105"/>
    <s v="MMR001CMP121"/>
    <x v="1"/>
    <n v="97.568282999999994"/>
    <n v="24.688167"/>
    <n v="1632"/>
    <n v="8446"/>
    <n v="5.1752450980392153"/>
    <s v="KBSS, Ranir"/>
    <m/>
    <m/>
    <m/>
  </r>
  <r>
    <n v="107"/>
    <m/>
    <s v="Open"/>
    <x v="0"/>
    <s v="MMR001"/>
    <x v="0"/>
    <s v="MMR001D003"/>
    <x v="10"/>
    <s v="MMR001012"/>
    <m/>
    <m/>
    <m/>
    <m/>
    <x v="106"/>
    <s v="MMR001CMP128"/>
    <x v="1"/>
    <n v="97.625617000000005"/>
    <n v="24.056132999999999"/>
    <n v="608"/>
    <n v="2703"/>
    <n v="4.4457236842105265"/>
    <s v="KBSS, Ranir"/>
    <m/>
    <m/>
    <m/>
  </r>
  <r>
    <n v="108"/>
    <m/>
    <s v="Open"/>
    <x v="0"/>
    <s v="MMR001"/>
    <x v="0"/>
    <s v="MMR001D003"/>
    <x v="10"/>
    <s v="MMR001012"/>
    <m/>
    <m/>
    <m/>
    <m/>
    <x v="107"/>
    <s v="MMR001CMP131"/>
    <x v="1"/>
    <n v="97.669366999999994"/>
    <n v="24.378167000000001"/>
    <n v="380"/>
    <n v="1701"/>
    <n v="4.4763157894736842"/>
    <s v="KBSS, Ranir"/>
    <m/>
    <m/>
    <m/>
  </r>
  <r>
    <n v="109"/>
    <m/>
    <s v="Open"/>
    <x v="0"/>
    <s v="MMR001"/>
    <x v="0"/>
    <s v="MMR001D003"/>
    <x v="10"/>
    <s v="MMR001012"/>
    <m/>
    <m/>
    <m/>
    <m/>
    <x v="108"/>
    <s v="MMR001CMP126"/>
    <x v="1"/>
    <n v="97.752667000000002"/>
    <n v="24.2744"/>
    <n v="486"/>
    <n v="2699"/>
    <n v="5.5534979423868309"/>
    <s v="KBSS, Ranir"/>
    <m/>
    <m/>
    <m/>
  </r>
  <r>
    <n v="110"/>
    <m/>
    <s v="Open"/>
    <x v="0"/>
    <s v="MMR001"/>
    <x v="0"/>
    <s v="MMR001D003"/>
    <x v="10"/>
    <s v="MMR001012"/>
    <m/>
    <m/>
    <m/>
    <m/>
    <x v="3"/>
    <s v="MMR001CMP197"/>
    <x v="0"/>
    <m/>
    <m/>
    <n v="421"/>
    <n v="1369"/>
    <n v="3.2517814726840855"/>
    <s v=""/>
    <m/>
    <m/>
    <m/>
  </r>
  <r>
    <n v="111"/>
    <m/>
    <s v="Open"/>
    <x v="0"/>
    <s v="MMR001"/>
    <x v="0"/>
    <s v="MMR001D003"/>
    <x v="10"/>
    <s v="MMR001012"/>
    <m/>
    <m/>
    <m/>
    <m/>
    <x v="109"/>
    <s v="MMR001CMP071"/>
    <x v="0"/>
    <n v="97.718582999999995"/>
    <n v="24.200972"/>
    <n v="19"/>
    <n v="106"/>
    <n v="5.5789473684210522"/>
    <s v="UNHCR"/>
    <m/>
    <m/>
    <m/>
  </r>
  <r>
    <n v="112"/>
    <m/>
    <s v="Open"/>
    <x v="0"/>
    <s v="MMR001"/>
    <x v="0"/>
    <s v="MMR001D003"/>
    <x v="10"/>
    <s v="MMR001012"/>
    <m/>
    <m/>
    <m/>
    <m/>
    <x v="110"/>
    <s v="MMR001CMP069"/>
    <x v="0"/>
    <n v="97.724566999999993"/>
    <n v="24.205417000000001"/>
    <n v="59"/>
    <n v="281"/>
    <n v="4.7627118644067794"/>
    <s v="KBSS"/>
    <m/>
    <m/>
    <m/>
  </r>
  <r>
    <n v="113"/>
    <m/>
    <s v="Open"/>
    <x v="0"/>
    <s v="MMR001"/>
    <x v="0"/>
    <s v="MMR001D003"/>
    <x v="10"/>
    <s v="MMR001012"/>
    <m/>
    <m/>
    <m/>
    <m/>
    <x v="111"/>
    <s v="MMR001CMP070"/>
    <x v="0"/>
    <n v="97.717133000000004"/>
    <n v="24.200433"/>
    <n v="127"/>
    <n v="631"/>
    <n v="4.9685039370078741"/>
    <s v="UNHCR"/>
    <m/>
    <m/>
    <m/>
  </r>
  <r>
    <n v="114"/>
    <m/>
    <s v="Open"/>
    <x v="0"/>
    <s v="MMR001"/>
    <x v="0"/>
    <s v="MMR001D003"/>
    <x v="10"/>
    <s v="MMR001012"/>
    <m/>
    <m/>
    <m/>
    <m/>
    <x v="112"/>
    <s v="MMR001CMP064"/>
    <x v="0"/>
    <m/>
    <m/>
    <n v="2"/>
    <n v="9"/>
    <n v="4.5"/>
    <s v=""/>
    <m/>
    <m/>
    <m/>
  </r>
  <r>
    <n v="115"/>
    <m/>
    <s v="Open"/>
    <x v="0"/>
    <s v="MMR001"/>
    <x v="0"/>
    <s v="MMR001D003"/>
    <x v="10"/>
    <s v="MMR001012"/>
    <m/>
    <m/>
    <m/>
    <m/>
    <x v="113"/>
    <s v="MMR001CMP062"/>
    <x v="0"/>
    <n v="97.325019999999995"/>
    <n v="24.245100000000001"/>
    <n v="18"/>
    <n v="65"/>
    <n v="3.6111111111111112"/>
    <s v="KBSS"/>
    <m/>
    <m/>
    <m/>
  </r>
  <r>
    <n v="116"/>
    <m/>
    <s v="Open"/>
    <x v="0"/>
    <s v="MMR001"/>
    <x v="0"/>
    <s v="MMR001D003"/>
    <x v="10"/>
    <s v="MMR001012"/>
    <m/>
    <m/>
    <m/>
    <m/>
    <x v="114"/>
    <s v="MMR001CMP063"/>
    <x v="0"/>
    <n v="97.321659999999994"/>
    <n v="24.41"/>
    <n v="28"/>
    <n v="136"/>
    <n v="4.8571428571428568"/>
    <s v=""/>
    <m/>
    <m/>
    <m/>
  </r>
  <r>
    <n v="117"/>
    <m/>
    <s v="Open"/>
    <x v="0"/>
    <s v="MMR001"/>
    <x v="0"/>
    <s v="MMR001D003"/>
    <x v="10"/>
    <s v="MMR001012"/>
    <m/>
    <m/>
    <m/>
    <m/>
    <x v="115"/>
    <s v="MMR001CMP198"/>
    <x v="0"/>
    <m/>
    <m/>
    <s v=""/>
    <s v=""/>
    <e v="#VALUE!"/>
    <s v=""/>
    <m/>
    <m/>
    <m/>
  </r>
  <r>
    <n v="118"/>
    <m/>
    <s v="Open"/>
    <x v="0"/>
    <s v="MMR001"/>
    <x v="0"/>
    <s v="MMR001D003"/>
    <x v="10"/>
    <s v="MMR001012"/>
    <m/>
    <m/>
    <m/>
    <m/>
    <x v="116"/>
    <s v="MMR001CMP058"/>
    <x v="0"/>
    <n v="97.346940000000004"/>
    <n v="24.251860000000001"/>
    <n v="8"/>
    <n v="25"/>
    <n v="3.125"/>
    <s v="UNHCR"/>
    <m/>
    <m/>
    <m/>
  </r>
  <r>
    <n v="119"/>
    <m/>
    <s v="Open"/>
    <x v="0"/>
    <s v="MMR001"/>
    <x v="0"/>
    <s v="MMR001D003"/>
    <x v="10"/>
    <s v="MMR001012"/>
    <m/>
    <m/>
    <m/>
    <m/>
    <x v="117"/>
    <s v="MMR001CMP056"/>
    <x v="0"/>
    <n v="97.344359999999995"/>
    <n v="24.250689999999999"/>
    <n v="384"/>
    <n v="1502"/>
    <n v="3.9114583333333335"/>
    <s v="UNHCR"/>
    <m/>
    <m/>
    <m/>
  </r>
  <r>
    <n v="120"/>
    <m/>
    <s v="Open"/>
    <x v="0"/>
    <s v="MMR001"/>
    <x v="0"/>
    <s v="MMR001D003"/>
    <x v="10"/>
    <s v="MMR001012"/>
    <m/>
    <m/>
    <m/>
    <m/>
    <x v="118"/>
    <s v="MMR001CMP057"/>
    <x v="0"/>
    <n v="97.346950000000007"/>
    <n v="24.25177"/>
    <n v="285"/>
    <n v="1036"/>
    <n v="3.6350877192982458"/>
    <s v="KBSS"/>
    <m/>
    <m/>
    <m/>
  </r>
  <r>
    <n v="121"/>
    <m/>
    <s v="Open"/>
    <x v="0"/>
    <s v="MMR001"/>
    <x v="0"/>
    <s v="MMR001D003"/>
    <x v="10"/>
    <s v="MMR001012"/>
    <m/>
    <m/>
    <m/>
    <m/>
    <x v="119"/>
    <s v="MMR001CMP061"/>
    <x v="0"/>
    <m/>
    <m/>
    <n v="13"/>
    <n v="53"/>
    <n v="4.0769230769230766"/>
    <s v=""/>
    <m/>
    <m/>
    <m/>
  </r>
  <r>
    <n v="122"/>
    <m/>
    <s v="Open"/>
    <x v="0"/>
    <s v="MMR001"/>
    <x v="0"/>
    <s v="MMR001D003"/>
    <x v="10"/>
    <s v="MMR001012"/>
    <m/>
    <m/>
    <m/>
    <m/>
    <x v="120"/>
    <s v="MMR001CMP059"/>
    <x v="0"/>
    <n v="97.347740000000002"/>
    <n v="24.253769999999999"/>
    <n v="26"/>
    <n v="101"/>
    <n v="3.8846153846153846"/>
    <s v="UNHCR"/>
    <m/>
    <m/>
    <m/>
  </r>
  <r>
    <n v="123"/>
    <m/>
    <s v="Open"/>
    <x v="0"/>
    <s v="MMR001"/>
    <x v="0"/>
    <s v="MMR001D003"/>
    <x v="10"/>
    <s v="MMR001012"/>
    <m/>
    <m/>
    <m/>
    <m/>
    <x v="121"/>
    <s v="MMR001CMP072"/>
    <x v="0"/>
    <n v="97.724483000000006"/>
    <n v="24.205417000000001"/>
    <n v="47"/>
    <n v="258"/>
    <n v="5.4893617021276597"/>
    <s v="UNHCR"/>
    <m/>
    <m/>
    <m/>
  </r>
  <r>
    <n v="124"/>
    <m/>
    <s v="Open"/>
    <x v="0"/>
    <s v="MMR001"/>
    <x v="0"/>
    <s v="MMR001D003"/>
    <x v="10"/>
    <s v="MMR001012"/>
    <m/>
    <m/>
    <m/>
    <m/>
    <x v="122"/>
    <s v="MMR001CMP065"/>
    <x v="0"/>
    <n v="97.429860000000005"/>
    <n v="24.630859999999998"/>
    <n v="31"/>
    <n v="147"/>
    <n v="4.741935483870968"/>
    <s v=""/>
    <m/>
    <m/>
    <m/>
  </r>
  <r>
    <n v="125"/>
    <m/>
    <s v="Open"/>
    <x v="0"/>
    <s v="MMR001"/>
    <x v="0"/>
    <s v="MMR001D003"/>
    <x v="10"/>
    <s v="MMR001012"/>
    <m/>
    <m/>
    <m/>
    <m/>
    <x v="123"/>
    <s v="MMR001CMP073"/>
    <x v="0"/>
    <n v="24.207332999999998"/>
    <n v="97.710864000000001"/>
    <n v="32"/>
    <n v="173"/>
    <n v="5.40625"/>
    <s v="KBC, UNHCR"/>
    <m/>
    <m/>
    <m/>
  </r>
  <r>
    <n v="126"/>
    <m/>
    <s v="Open"/>
    <x v="0"/>
    <s v="MMR001"/>
    <x v="0"/>
    <s v="MMR001D003"/>
    <x v="10"/>
    <s v="MMR001012"/>
    <m/>
    <m/>
    <m/>
    <m/>
    <x v="124"/>
    <s v="MMR001CMP060"/>
    <x v="0"/>
    <m/>
    <m/>
    <n v="10"/>
    <n v="38"/>
    <n v="3.8"/>
    <s v=""/>
    <m/>
    <m/>
    <m/>
  </r>
  <r>
    <n v="197"/>
    <m/>
    <s v="Open"/>
    <x v="0"/>
    <s v="MMR001"/>
    <x v="0"/>
    <s v="MMR001D003"/>
    <x v="10"/>
    <s v="MMR001012"/>
    <m/>
    <m/>
    <m/>
    <m/>
    <x v="125"/>
    <s v="MMR001CMP200"/>
    <x v="0"/>
    <m/>
    <m/>
    <n v="4"/>
    <n v="26"/>
    <n v="6.5"/>
    <s v=""/>
    <m/>
    <m/>
    <m/>
  </r>
  <r>
    <n v="128"/>
    <m/>
    <s v="Open"/>
    <x v="1"/>
    <s v="MMR015"/>
    <x v="4"/>
    <s v="MMR015D002"/>
    <x v="11"/>
    <s v="MMR015009"/>
    <m/>
    <m/>
    <m/>
    <m/>
    <x v="126"/>
    <s v="MMR015CMP012"/>
    <x v="1"/>
    <m/>
    <m/>
    <n v="53"/>
    <n v="192"/>
    <n v="3.6226415094339623"/>
    <s v="KBC"/>
    <m/>
    <m/>
    <m/>
  </r>
  <r>
    <n v="129"/>
    <m/>
    <s v="Open"/>
    <x v="1"/>
    <s v="MMR015"/>
    <x v="4"/>
    <s v="MMR015D002"/>
    <x v="11"/>
    <s v="MMR015009"/>
    <m/>
    <m/>
    <m/>
    <m/>
    <x v="127"/>
    <s v="MMR015CMP022"/>
    <x v="1"/>
    <n v="98.115809999999996"/>
    <n v="24.08738"/>
    <n v="32"/>
    <n v="187"/>
    <n v="5.84375"/>
    <s v=""/>
    <m/>
    <m/>
    <m/>
  </r>
  <r>
    <n v="130"/>
    <m/>
    <s v="Open"/>
    <x v="1"/>
    <s v="MMR015"/>
    <x v="4"/>
    <s v="MMR015D002"/>
    <x v="11"/>
    <s v="MMR015009"/>
    <m/>
    <m/>
    <m/>
    <m/>
    <x v="128"/>
    <s v="MMR015CMP005"/>
    <x v="1"/>
    <m/>
    <m/>
    <n v="123"/>
    <n v="503"/>
    <n v="4.0894308943089435"/>
    <s v="KBC"/>
    <m/>
    <m/>
    <m/>
  </r>
  <r>
    <n v="127"/>
    <m/>
    <s v="Open"/>
    <x v="1"/>
    <s v="MMR015"/>
    <x v="4"/>
    <s v="MMR015D002"/>
    <x v="11"/>
    <s v="MMR015009"/>
    <m/>
    <m/>
    <m/>
    <m/>
    <x v="129"/>
    <s v="MMR015CMP021"/>
    <x v="1"/>
    <m/>
    <m/>
    <s v=""/>
    <s v=""/>
    <e v="#VALUE!"/>
    <s v=""/>
    <m/>
    <m/>
    <m/>
  </r>
  <r>
    <n v="131"/>
    <m/>
    <s v="Open"/>
    <x v="0"/>
    <s v="MMR001"/>
    <x v="1"/>
    <s v="MMR001D001"/>
    <x v="12"/>
    <s v="MMR001001"/>
    <m/>
    <m/>
    <m/>
    <m/>
    <x v="130"/>
    <s v="MMR001CMP012"/>
    <x v="0"/>
    <n v="97.385101000000006"/>
    <n v="25.399795999999998"/>
    <n v="6"/>
    <n v="36"/>
    <n v="6"/>
    <s v=""/>
    <m/>
    <m/>
    <m/>
  </r>
  <r>
    <n v="132"/>
    <m/>
    <s v="Open"/>
    <x v="0"/>
    <s v="MMR001"/>
    <x v="1"/>
    <s v="MMR001D001"/>
    <x v="12"/>
    <s v="MMR001001"/>
    <m/>
    <m/>
    <m/>
    <m/>
    <x v="131"/>
    <s v="MMR001CMP010"/>
    <x v="0"/>
    <n v="97.383056999999994"/>
    <n v="25.395994000000002"/>
    <n v="8"/>
    <n v="26"/>
    <n v="3.25"/>
    <s v="KBC"/>
    <m/>
    <m/>
    <m/>
  </r>
  <r>
    <n v="133"/>
    <m/>
    <s v="Open"/>
    <x v="0"/>
    <s v="MMR001"/>
    <x v="1"/>
    <s v="MMR001D001"/>
    <x v="12"/>
    <s v="MMR001001"/>
    <m/>
    <m/>
    <m/>
    <m/>
    <x v="132"/>
    <s v="MMR001CMP011"/>
    <x v="0"/>
    <n v="97.381195000000005"/>
    <n v="25.396363999999998"/>
    <n v="6"/>
    <n v="32"/>
    <n v="5.333333333333333"/>
    <s v=""/>
    <m/>
    <m/>
    <m/>
  </r>
  <r>
    <n v="134"/>
    <m/>
    <s v="Open"/>
    <x v="0"/>
    <s v="MMR001"/>
    <x v="1"/>
    <s v="MMR001D001"/>
    <x v="12"/>
    <s v="MMR001001"/>
    <m/>
    <m/>
    <m/>
    <m/>
    <x v="133"/>
    <s v="MMR001CMP018"/>
    <x v="0"/>
    <n v="97.389778000000007"/>
    <n v="25.417733999999999"/>
    <n v="203"/>
    <n v="952"/>
    <n v="4.6896551724137927"/>
    <s v="KBC, KMSS"/>
    <m/>
    <m/>
    <m/>
  </r>
  <r>
    <n v="135"/>
    <m/>
    <s v="Open"/>
    <x v="0"/>
    <s v="MMR001"/>
    <x v="1"/>
    <s v="MMR001D001"/>
    <x v="12"/>
    <s v="MMR001001"/>
    <m/>
    <m/>
    <m/>
    <m/>
    <x v="134"/>
    <s v="MMR001CMP019"/>
    <x v="0"/>
    <n v="97.373361000000003"/>
    <n v="25.403476999999999"/>
    <n v="110"/>
    <n v="460"/>
    <n v="4.1818181818181817"/>
    <s v=""/>
    <m/>
    <m/>
    <m/>
  </r>
  <r>
    <n v="136"/>
    <m/>
    <s v="Open"/>
    <x v="0"/>
    <s v="MMR001"/>
    <x v="1"/>
    <s v="MMR001D001"/>
    <x v="12"/>
    <s v="MMR001001"/>
    <m/>
    <m/>
    <m/>
    <m/>
    <x v="135"/>
    <s v="MMR001CMP013"/>
    <x v="0"/>
    <n v="97.405120999999994"/>
    <n v="25.365891000000001"/>
    <n v="53"/>
    <n v="215"/>
    <n v="4.0566037735849054"/>
    <s v="KBC"/>
    <m/>
    <m/>
    <m/>
  </r>
  <r>
    <n v="137"/>
    <m/>
    <s v="Open"/>
    <x v="0"/>
    <s v="MMR001"/>
    <x v="1"/>
    <s v="MMR001D001"/>
    <x v="12"/>
    <s v="MMR001001"/>
    <m/>
    <m/>
    <m/>
    <m/>
    <x v="136"/>
    <s v="MMR001CMP015"/>
    <x v="0"/>
    <n v="97.409317000000001"/>
    <n v="25.362189999999998"/>
    <n v="84"/>
    <n v="440"/>
    <n v="5.2380952380952381"/>
    <s v="KBC"/>
    <m/>
    <m/>
    <m/>
  </r>
  <r>
    <n v="138"/>
    <m/>
    <s v="Open"/>
    <x v="0"/>
    <s v="MMR001"/>
    <x v="1"/>
    <s v="MMR001D001"/>
    <x v="12"/>
    <s v="MMR001001"/>
    <m/>
    <m/>
    <m/>
    <m/>
    <x v="137"/>
    <s v="MMR001CMP014"/>
    <x v="0"/>
    <n v="97.408919999999995"/>
    <n v="25.355983999999999"/>
    <n v="151"/>
    <n v="743"/>
    <n v="4.9205298013245029"/>
    <s v="KBC"/>
    <m/>
    <m/>
    <m/>
  </r>
  <r>
    <n v="139"/>
    <m/>
    <s v="Open"/>
    <x v="0"/>
    <s v="MMR001"/>
    <x v="1"/>
    <s v="MMR001D001"/>
    <x v="12"/>
    <s v="MMR001001"/>
    <m/>
    <m/>
    <m/>
    <m/>
    <x v="138"/>
    <s v="MMR001CMP016"/>
    <x v="0"/>
    <n v="97.411606000000006"/>
    <n v="25.360475999999998"/>
    <n v="77"/>
    <n v="329"/>
    <n v="4.2727272727272725"/>
    <s v="KBC"/>
    <m/>
    <m/>
    <m/>
  </r>
  <r>
    <n v="140"/>
    <m/>
    <s v="Open"/>
    <x v="0"/>
    <s v="MMR001"/>
    <x v="1"/>
    <s v="MMR001D001"/>
    <x v="12"/>
    <s v="MMR001001"/>
    <m/>
    <m/>
    <m/>
    <m/>
    <x v="139"/>
    <s v="MMR001CMP008"/>
    <x v="0"/>
    <n v="97.418694000000002"/>
    <n v="25.428910999999999"/>
    <n v="88"/>
    <n v="370"/>
    <n v="4.2045454545454541"/>
    <s v="KBC"/>
    <m/>
    <m/>
    <m/>
  </r>
  <r>
    <n v="141"/>
    <m/>
    <s v="Open"/>
    <x v="0"/>
    <s v="MMR001"/>
    <x v="1"/>
    <s v="MMR001D001"/>
    <x v="12"/>
    <s v="MMR001001"/>
    <m/>
    <m/>
    <m/>
    <m/>
    <x v="140"/>
    <s v="MMR001CMP020"/>
    <x v="0"/>
    <n v="97.284729999999996"/>
    <n v="25.374020000000002"/>
    <n v="26"/>
    <n v="102"/>
    <n v="3.9230769230769229"/>
    <s v="Shalom"/>
    <m/>
    <m/>
    <m/>
  </r>
  <r>
    <n v="142"/>
    <m/>
    <s v="Open"/>
    <x v="0"/>
    <s v="MMR001"/>
    <x v="1"/>
    <s v="MMR001D001"/>
    <x v="12"/>
    <s v="MMR001001"/>
    <m/>
    <m/>
    <m/>
    <m/>
    <x v="141"/>
    <s v="MMR001CMP021"/>
    <x v="0"/>
    <n v="97.291079999999994"/>
    <n v="25.371179999999999"/>
    <n v="20"/>
    <n v="99"/>
    <n v="4.95"/>
    <s v="Shalom"/>
    <m/>
    <m/>
    <m/>
  </r>
  <r>
    <n v="143"/>
    <m/>
    <s v="Open"/>
    <x v="0"/>
    <s v="MMR001"/>
    <x v="1"/>
    <s v="MMR001D001"/>
    <x v="12"/>
    <s v="MMR001001"/>
    <m/>
    <m/>
    <m/>
    <m/>
    <x v="142"/>
    <s v="MMR001CMP017"/>
    <x v="0"/>
    <n v="97.376671999999999"/>
    <n v="25.387862999999999"/>
    <n v="12"/>
    <n v="53"/>
    <n v="4.416666666666667"/>
    <s v="Shalom"/>
    <m/>
    <m/>
    <m/>
  </r>
  <r>
    <n v="144"/>
    <m/>
    <s v="Open"/>
    <x v="0"/>
    <s v="MMR001"/>
    <x v="1"/>
    <s v="MMR001D001"/>
    <x v="12"/>
    <s v="MMR001001"/>
    <m/>
    <m/>
    <m/>
    <m/>
    <x v="143"/>
    <s v="MMR001CMP024"/>
    <x v="0"/>
    <n v="97.359380000000002"/>
    <n v="25.411770000000001"/>
    <n v="73"/>
    <n v="318"/>
    <n v="4.3561643835616435"/>
    <s v=""/>
    <m/>
    <m/>
    <m/>
  </r>
  <r>
    <n v="145"/>
    <m/>
    <s v="Open"/>
    <x v="0"/>
    <s v="MMR001"/>
    <x v="1"/>
    <s v="MMR001D001"/>
    <x v="12"/>
    <s v="MMR001001"/>
    <m/>
    <m/>
    <m/>
    <m/>
    <x v="144"/>
    <s v="MMR001CMP002"/>
    <x v="0"/>
    <n v="97.394547000000003"/>
    <n v="25.422194000000001"/>
    <n v="58"/>
    <n v="238"/>
    <n v="4.1034482758620694"/>
    <s v="KBC"/>
    <m/>
    <m/>
    <m/>
  </r>
  <r>
    <n v="146"/>
    <m/>
    <s v="Open"/>
    <x v="0"/>
    <s v="MMR001"/>
    <x v="1"/>
    <s v="MMR001D001"/>
    <x v="12"/>
    <s v="MMR001001"/>
    <m/>
    <m/>
    <m/>
    <m/>
    <x v="145"/>
    <s v="MMR001CMP162"/>
    <x v="0"/>
    <n v="97.4345"/>
    <n v="25.493819999999999"/>
    <n v="31"/>
    <n v="163"/>
    <n v="5.258064516129032"/>
    <s v=""/>
    <m/>
    <m/>
    <m/>
  </r>
  <r>
    <n v="147"/>
    <m/>
    <s v="Open"/>
    <x v="0"/>
    <s v="MMR001"/>
    <x v="1"/>
    <s v="MMR001D001"/>
    <x v="12"/>
    <s v="MMR001001"/>
    <m/>
    <m/>
    <m/>
    <m/>
    <x v="146"/>
    <s v="MMR001CMP006"/>
    <x v="0"/>
    <n v="97.399628000000007"/>
    <n v="25.412313000000001"/>
    <n v="96"/>
    <n v="396"/>
    <n v="4.125"/>
    <s v=""/>
    <m/>
    <m/>
    <m/>
  </r>
  <r>
    <n v="148"/>
    <m/>
    <s v="Open"/>
    <x v="0"/>
    <s v="MMR001"/>
    <x v="1"/>
    <s v="MMR001D001"/>
    <x v="12"/>
    <s v="MMR001001"/>
    <m/>
    <m/>
    <m/>
    <m/>
    <x v="147"/>
    <s v="MMR001CMP007"/>
    <x v="0"/>
    <n v="97.418004999999994"/>
    <n v="25.423817"/>
    <n v="16"/>
    <n v="73"/>
    <n v="4.5625"/>
    <s v="KBC, Shalom"/>
    <m/>
    <m/>
    <m/>
  </r>
  <r>
    <n v="149"/>
    <m/>
    <s v="Open"/>
    <x v="0"/>
    <s v="MMR001"/>
    <x v="1"/>
    <s v="MMR001D001"/>
    <x v="12"/>
    <s v="MMR001001"/>
    <m/>
    <m/>
    <m/>
    <m/>
    <x v="148"/>
    <s v="MMR001CMP009"/>
    <x v="0"/>
    <n v="97.419403000000003"/>
    <n v="25.440928"/>
    <n v="74"/>
    <n v="364"/>
    <n v="4.9189189189189193"/>
    <s v="KBC"/>
    <m/>
    <m/>
    <m/>
  </r>
  <r>
    <n v="150"/>
    <m/>
    <s v="Open"/>
    <x v="0"/>
    <s v="MMR001"/>
    <x v="1"/>
    <s v="MMR001D001"/>
    <x v="12"/>
    <s v="MMR001001"/>
    <m/>
    <m/>
    <m/>
    <m/>
    <x v="149"/>
    <s v="MMR001CMP001"/>
    <x v="0"/>
    <n v="97.386718999999999"/>
    <n v="25.415482000000001"/>
    <n v="62"/>
    <n v="260"/>
    <n v="4.193548387096774"/>
    <s v="KBC"/>
    <m/>
    <m/>
    <m/>
  </r>
  <r>
    <n v="151"/>
    <m/>
    <s v="Open"/>
    <x v="0"/>
    <s v="MMR001"/>
    <x v="1"/>
    <s v="MMR001D001"/>
    <x v="12"/>
    <s v="MMR001001"/>
    <m/>
    <m/>
    <m/>
    <m/>
    <x v="150"/>
    <s v="MMR001CMP023"/>
    <x v="0"/>
    <n v="97.388400000000004"/>
    <n v="25.40982"/>
    <n v="69"/>
    <n v="322"/>
    <n v="4.666666666666667"/>
    <s v="Shalom"/>
    <m/>
    <m/>
    <m/>
  </r>
  <r>
    <n v="152"/>
    <m/>
    <s v="Open"/>
    <x v="0"/>
    <s v="MMR001"/>
    <x v="1"/>
    <s v="MMR001D001"/>
    <x v="12"/>
    <s v="MMR001001"/>
    <m/>
    <m/>
    <m/>
    <m/>
    <x v="151"/>
    <s v="MMR001CMP004"/>
    <x v="0"/>
    <n v="97.379272"/>
    <n v="25.401074999999999"/>
    <n v="14"/>
    <n v="61"/>
    <n v="4.3571428571428568"/>
    <s v="Shalom"/>
    <m/>
    <m/>
    <m/>
  </r>
  <r>
    <n v="153"/>
    <m/>
    <s v="Open"/>
    <x v="0"/>
    <s v="MMR001"/>
    <x v="1"/>
    <s v="MMR001D001"/>
    <x v="12"/>
    <s v="MMR001001"/>
    <m/>
    <m/>
    <m/>
    <m/>
    <x v="152"/>
    <s v="MMR001CMP003"/>
    <x v="0"/>
    <n v="97.377662999999998"/>
    <n v="25.404752999999999"/>
    <n v="30"/>
    <n v="139"/>
    <n v="4.6333333333333337"/>
    <s v="KBC"/>
    <m/>
    <m/>
    <m/>
  </r>
  <r>
    <n v="154"/>
    <m/>
    <s v="Open"/>
    <x v="0"/>
    <s v="MMR001"/>
    <x v="1"/>
    <s v="MMR001D001"/>
    <x v="12"/>
    <s v="MMR001001"/>
    <m/>
    <m/>
    <m/>
    <m/>
    <x v="153"/>
    <s v="MMR001CMP005"/>
    <x v="0"/>
    <n v="97.382192000000003"/>
    <n v="25.404015000000001"/>
    <n v="43"/>
    <n v="185"/>
    <n v="4.3023255813953485"/>
    <s v="KBC"/>
    <m/>
    <m/>
    <m/>
  </r>
  <r>
    <n v="155"/>
    <m/>
    <s v="Open"/>
    <x v="0"/>
    <s v="MMR001"/>
    <x v="1"/>
    <s v="MMR001D001"/>
    <x v="12"/>
    <s v="MMR001001"/>
    <m/>
    <m/>
    <m/>
    <m/>
    <x v="154"/>
    <s v="MMR001CMP022"/>
    <x v="0"/>
    <n v="97.403407999999999"/>
    <n v="25.377545999999999"/>
    <n v="24"/>
    <n v="104"/>
    <n v="4.333333333333333"/>
    <s v="Shalom"/>
    <m/>
    <m/>
    <m/>
  </r>
  <r>
    <n v="156"/>
    <m/>
    <s v="Open"/>
    <x v="1"/>
    <s v="MMR015"/>
    <x v="4"/>
    <s v="MMR015D002"/>
    <x v="13"/>
    <s v="MMR015010"/>
    <m/>
    <m/>
    <m/>
    <m/>
    <x v="155"/>
    <s v="MMR015CMP023"/>
    <x v="1"/>
    <m/>
    <m/>
    <s v=""/>
    <n v="149"/>
    <e v="#VALUE!"/>
    <s v=""/>
    <m/>
    <m/>
    <m/>
  </r>
  <r>
    <n v="157"/>
    <m/>
    <s v="Open"/>
    <x v="1"/>
    <s v="MMR015"/>
    <x v="4"/>
    <s v="MMR015D002"/>
    <x v="13"/>
    <s v="MMR015010"/>
    <m/>
    <m/>
    <m/>
    <m/>
    <x v="156"/>
    <s v="MMR015CMP002"/>
    <x v="1"/>
    <m/>
    <m/>
    <n v="46"/>
    <n v="207"/>
    <n v="4.5"/>
    <s v=""/>
    <m/>
    <m/>
    <m/>
  </r>
  <r>
    <n v="158"/>
    <m/>
    <s v="Open"/>
    <x v="1"/>
    <s v="MMR015"/>
    <x v="4"/>
    <s v="MMR015D002"/>
    <x v="13"/>
    <s v="MMR015010"/>
    <m/>
    <m/>
    <m/>
    <m/>
    <x v="157"/>
    <s v="MMR015CMP004"/>
    <x v="1"/>
    <m/>
    <m/>
    <n v="93"/>
    <n v="375"/>
    <n v="4.032258064516129"/>
    <s v="KBC"/>
    <m/>
    <m/>
    <m/>
  </r>
  <r>
    <n v="159"/>
    <m/>
    <s v="Open"/>
    <x v="1"/>
    <s v="MMR015"/>
    <x v="4"/>
    <s v="MMR015D002"/>
    <x v="13"/>
    <s v="MMR015010"/>
    <m/>
    <m/>
    <m/>
    <m/>
    <x v="158"/>
    <s v="MMR015CMP001"/>
    <x v="1"/>
    <m/>
    <m/>
    <n v="98"/>
    <n v="444"/>
    <n v="4.5306122448979593"/>
    <s v="KBC"/>
    <m/>
    <m/>
    <m/>
  </r>
  <r>
    <n v="160"/>
    <m/>
    <s v="Open"/>
    <x v="1"/>
    <s v="MMR015"/>
    <x v="4"/>
    <s v="MMR015D002"/>
    <x v="13"/>
    <s v="MMR015010"/>
    <m/>
    <m/>
    <m/>
    <m/>
    <x v="159"/>
    <s v="MMR015CMP003"/>
    <x v="1"/>
    <m/>
    <m/>
    <n v="47"/>
    <n v="192"/>
    <n v="4.0851063829787231"/>
    <s v="KBSS"/>
    <m/>
    <m/>
    <m/>
  </r>
  <r>
    <n v="161"/>
    <m/>
    <s v="Open"/>
    <x v="1"/>
    <s v="MMR015"/>
    <x v="4"/>
    <s v="MMR015D002"/>
    <x v="13"/>
    <s v="MMR015010"/>
    <m/>
    <m/>
    <m/>
    <m/>
    <x v="160"/>
    <s v="MMR015CMP024"/>
    <x v="1"/>
    <m/>
    <m/>
    <s v=""/>
    <s v=""/>
    <e v="#VALUE!"/>
    <s v=""/>
    <m/>
    <m/>
    <m/>
  </r>
  <r>
    <n v="162"/>
    <m/>
    <s v="Open"/>
    <x v="1"/>
    <s v="MMR015"/>
    <x v="4"/>
    <s v="MMR015D002"/>
    <x v="13"/>
    <s v="MMR015010"/>
    <m/>
    <m/>
    <m/>
    <m/>
    <x v="161"/>
    <s v="MMR001CMP139"/>
    <x v="1"/>
    <m/>
    <m/>
    <s v=""/>
    <s v=""/>
    <e v="#VALUE!"/>
    <s v="KBC"/>
    <m/>
    <m/>
    <m/>
  </r>
  <r>
    <n v="163"/>
    <m/>
    <s v="Open"/>
    <x v="1"/>
    <s v="MMR015"/>
    <x v="5"/>
    <s v="MMR015D003"/>
    <x v="14"/>
    <s v="MMR015015"/>
    <m/>
    <m/>
    <m/>
    <m/>
    <x v="162"/>
    <s v="MMR015CMP014"/>
    <x v="1"/>
    <m/>
    <m/>
    <n v="18"/>
    <n v="74"/>
    <n v="4.1111111111111107"/>
    <s v="KBC"/>
    <m/>
    <m/>
    <m/>
  </r>
  <r>
    <n v="164"/>
    <m/>
    <s v="Open"/>
    <x v="0"/>
    <s v="MMR001"/>
    <x v="3"/>
    <s v="MMR001D004"/>
    <x v="15"/>
    <s v="MMR001014"/>
    <m/>
    <m/>
    <m/>
    <m/>
    <x v="163"/>
    <s v="MMR001CMP075"/>
    <x v="0"/>
    <m/>
    <m/>
    <s v=""/>
    <s v=""/>
    <e v="#VALUE!"/>
    <s v=""/>
    <m/>
    <m/>
    <m/>
  </r>
  <r>
    <n v="165"/>
    <m/>
    <s v="Open"/>
    <x v="0"/>
    <s v="MMR001"/>
    <x v="0"/>
    <s v="MMR001D003"/>
    <x v="16"/>
    <s v="MMR001011"/>
    <m/>
    <m/>
    <m/>
    <m/>
    <x v="164"/>
    <s v="MMR001CMP147"/>
    <x v="1"/>
    <m/>
    <m/>
    <n v="375"/>
    <n v="1691"/>
    <n v="4.5093333333333332"/>
    <s v=""/>
    <m/>
    <m/>
    <m/>
  </r>
  <r>
    <n v="166"/>
    <m/>
    <s v="Open"/>
    <x v="0"/>
    <s v="MMR001"/>
    <x v="0"/>
    <s v="MMR001D003"/>
    <x v="16"/>
    <s v="MMR001011"/>
    <m/>
    <m/>
    <m/>
    <m/>
    <x v="3"/>
    <s v="MMR001CMP199"/>
    <x v="0"/>
    <m/>
    <m/>
    <n v="9"/>
    <n v="25"/>
    <n v="2.7777777777777777"/>
    <s v=""/>
    <m/>
    <m/>
    <m/>
  </r>
  <r>
    <n v="167"/>
    <m/>
    <s v="Open"/>
    <x v="0"/>
    <s v="MMR001"/>
    <x v="0"/>
    <s v="MMR001D003"/>
    <x v="16"/>
    <s v="MMR001011"/>
    <m/>
    <m/>
    <m/>
    <m/>
    <x v="165"/>
    <s v="MMR001CMP067"/>
    <x v="0"/>
    <n v="96.807353000000006"/>
    <n v="24.200361000000001"/>
    <n v="106"/>
    <n v="263"/>
    <n v="2.4811320754716979"/>
    <s v="UNHCR"/>
    <m/>
    <m/>
    <m/>
  </r>
  <r>
    <n v="168"/>
    <m/>
    <s v="Open"/>
    <x v="0"/>
    <s v="MMR001"/>
    <x v="0"/>
    <s v="MMR001D003"/>
    <x v="16"/>
    <s v="MMR001011"/>
    <m/>
    <m/>
    <m/>
    <m/>
    <x v="166"/>
    <s v="MMR001CMP068"/>
    <x v="0"/>
    <m/>
    <m/>
    <n v="45"/>
    <n v="174"/>
    <n v="3.8666666666666667"/>
    <s v="KBSS"/>
    <m/>
    <m/>
    <m/>
  </r>
  <r>
    <n v="172"/>
    <m/>
    <s v="Open"/>
    <x v="0"/>
    <s v="MMR001"/>
    <x v="1"/>
    <s v="MMR001D001"/>
    <x v="17"/>
    <s v="MMR001002"/>
    <m/>
    <m/>
    <m/>
    <m/>
    <x v="167"/>
    <s v="MMR001CMP113"/>
    <x v="1"/>
    <n v="97.915833000000006"/>
    <n v="25.220278"/>
    <n v="130"/>
    <n v="640"/>
    <n v="4.9230769230769234"/>
    <s v="KMSS, Ranir"/>
    <m/>
    <m/>
    <m/>
  </r>
  <r>
    <n v="173"/>
    <m/>
    <s v="Open"/>
    <x v="0"/>
    <s v="MMR001"/>
    <x v="1"/>
    <s v="MMR001D001"/>
    <x v="17"/>
    <s v="MMR001002"/>
    <m/>
    <m/>
    <m/>
    <m/>
    <x v="168"/>
    <s v="MMR001CMP028"/>
    <x v="0"/>
    <n v="97.408302000000006"/>
    <n v="25.324567999999999"/>
    <n v="134"/>
    <n v="554"/>
    <n v="4.1343283582089549"/>
    <s v="Shalom"/>
    <m/>
    <m/>
    <m/>
  </r>
  <r>
    <n v="174"/>
    <m/>
    <s v="Open"/>
    <x v="0"/>
    <s v="MMR001"/>
    <x v="1"/>
    <s v="MMR001D001"/>
    <x v="17"/>
    <s v="MMR001002"/>
    <m/>
    <m/>
    <m/>
    <m/>
    <x v="169"/>
    <s v="MMR001CMP115"/>
    <x v="1"/>
    <n v="97.807182999999995"/>
    <n v="25.200333000000001"/>
    <n v="210"/>
    <n v="1366"/>
    <n v="6.5047619047619047"/>
    <s v="KBC, Ranir"/>
    <m/>
    <m/>
    <m/>
  </r>
  <r>
    <n v="175"/>
    <m/>
    <s v="Open"/>
    <x v="0"/>
    <s v="MMR001"/>
    <x v="1"/>
    <s v="MMR001D001"/>
    <x v="17"/>
    <s v="MMR001002"/>
    <m/>
    <m/>
    <m/>
    <m/>
    <x v="170"/>
    <s v="MMR001CMP117"/>
    <x v="1"/>
    <n v="97.551716999999996"/>
    <n v="24.746817"/>
    <n v="476"/>
    <n v="2090"/>
    <n v="4.3907563025210088"/>
    <s v="Ranir"/>
    <m/>
    <m/>
    <m/>
  </r>
  <r>
    <n v="176"/>
    <m/>
    <s v="Open"/>
    <x v="0"/>
    <s v="MMR001"/>
    <x v="1"/>
    <s v="MMR001D001"/>
    <x v="17"/>
    <s v="MMR001002"/>
    <m/>
    <m/>
    <m/>
    <m/>
    <x v="171"/>
    <s v="MMR001CMP149"/>
    <x v="1"/>
    <m/>
    <m/>
    <n v="834"/>
    <n v="4387"/>
    <n v="5.2601918465227815"/>
    <s v=""/>
    <m/>
    <m/>
    <m/>
  </r>
  <r>
    <n v="177"/>
    <m/>
    <s v="Open"/>
    <x v="0"/>
    <s v="MMR001"/>
    <x v="1"/>
    <s v="MMR001D001"/>
    <x v="17"/>
    <s v="MMR001002"/>
    <m/>
    <m/>
    <m/>
    <m/>
    <x v="172"/>
    <s v="MMR001CMP027"/>
    <x v="0"/>
    <n v="97.451965000000001"/>
    <n v="25.356632000000001"/>
    <n v="23"/>
    <n v="114"/>
    <n v="4.9565217391304346"/>
    <s v="KBC, Shalom"/>
    <m/>
    <m/>
    <m/>
  </r>
  <r>
    <n v="178"/>
    <m/>
    <s v="Open"/>
    <x v="0"/>
    <s v="MMR001"/>
    <x v="1"/>
    <s v="MMR001D001"/>
    <x v="17"/>
    <s v="MMR001002"/>
    <m/>
    <m/>
    <m/>
    <m/>
    <x v="173"/>
    <s v="MMR001CMP119"/>
    <x v="1"/>
    <n v="97.715230000000005"/>
    <n v="24.980250000000002"/>
    <n v="622"/>
    <n v="2790"/>
    <n v="4.485530546623794"/>
    <s v="KMSS, Ranir"/>
    <m/>
    <m/>
    <m/>
  </r>
  <r>
    <n v="179"/>
    <m/>
    <s v="Open"/>
    <x v="0"/>
    <s v="MMR001"/>
    <x v="1"/>
    <s v="MMR001D001"/>
    <x v="17"/>
    <s v="MMR001002"/>
    <m/>
    <m/>
    <m/>
    <m/>
    <x v="174"/>
    <s v="MMR001CMP031"/>
    <x v="0"/>
    <n v="97.435233999999994"/>
    <n v="25.425276"/>
    <n v="107"/>
    <n v="493"/>
    <n v="4.6074766355140184"/>
    <s v="Shalom"/>
    <m/>
    <m/>
    <m/>
  </r>
  <r>
    <n v="180"/>
    <m/>
    <s v="Open"/>
    <x v="0"/>
    <s v="MMR001"/>
    <x v="1"/>
    <s v="MMR001D001"/>
    <x v="17"/>
    <s v="MMR001002"/>
    <m/>
    <m/>
    <m/>
    <m/>
    <x v="175"/>
    <s v="MMR001CMP029"/>
    <x v="0"/>
    <n v="97.438450000000003"/>
    <n v="25.415900000000001"/>
    <n v="243"/>
    <n v="1078"/>
    <n v="4.4362139917695469"/>
    <s v="KMSS"/>
    <m/>
    <m/>
    <m/>
  </r>
  <r>
    <n v="181"/>
    <m/>
    <s v="Open"/>
    <x v="0"/>
    <s v="MMR001"/>
    <x v="1"/>
    <s v="MMR001D001"/>
    <x v="17"/>
    <s v="MMR001002"/>
    <m/>
    <m/>
    <m/>
    <m/>
    <x v="176"/>
    <s v="MMR001CMP040"/>
    <x v="0"/>
    <n v="97.437434999999994"/>
    <n v="25.411413"/>
    <n v="384"/>
    <n v="1694"/>
    <n v="4.411458333333333"/>
    <s v="KBC"/>
    <m/>
    <m/>
    <m/>
  </r>
  <r>
    <n v="182"/>
    <m/>
    <s v="Open"/>
    <x v="0"/>
    <s v="MMR001"/>
    <x v="1"/>
    <s v="MMR001D001"/>
    <x v="17"/>
    <s v="MMR001002"/>
    <m/>
    <m/>
    <m/>
    <m/>
    <x v="177"/>
    <s v="MMR001CMP039"/>
    <x v="0"/>
    <n v="97.426297000000005"/>
    <n v="25.409566000000002"/>
    <n v="47"/>
    <n v="184"/>
    <n v="3.9148936170212765"/>
    <s v="KBC"/>
    <m/>
    <m/>
    <m/>
  </r>
  <r>
    <n v="183"/>
    <m/>
    <s v="Open"/>
    <x v="0"/>
    <s v="MMR001"/>
    <x v="1"/>
    <s v="MMR001D001"/>
    <x v="17"/>
    <s v="MMR001002"/>
    <m/>
    <m/>
    <m/>
    <m/>
    <x v="178"/>
    <s v="MMR001CMP118"/>
    <x v="0"/>
    <n v="97.550267000000005"/>
    <n v="24.747966999999999"/>
    <s v=""/>
    <s v=""/>
    <e v="#VALUE!"/>
    <s v=""/>
    <m/>
    <m/>
    <m/>
  </r>
  <r>
    <n v="184"/>
    <m/>
    <s v="Open"/>
    <x v="0"/>
    <s v="MMR001"/>
    <x v="1"/>
    <s v="MMR001D001"/>
    <x v="17"/>
    <s v="MMR001002"/>
    <m/>
    <m/>
    <m/>
    <m/>
    <x v="179"/>
    <s v="MMR001CMP033"/>
    <x v="0"/>
    <n v="97.345039"/>
    <n v="25.351965"/>
    <n v="18"/>
    <n v="72"/>
    <n v="4"/>
    <s v=""/>
    <m/>
    <m/>
    <m/>
  </r>
  <r>
    <n v="185"/>
    <m/>
    <s v="Open"/>
    <x v="0"/>
    <s v="MMR001"/>
    <x v="1"/>
    <s v="MMR001D001"/>
    <x v="17"/>
    <s v="MMR001002"/>
    <m/>
    <m/>
    <m/>
    <m/>
    <x v="180"/>
    <s v="MMR001CMP120"/>
    <x v="1"/>
    <n v="97.751389000000003"/>
    <n v="24.831944"/>
    <n v="172"/>
    <n v="708"/>
    <n v="4.1162790697674421"/>
    <s v="KBC, Ranir"/>
    <m/>
    <m/>
    <m/>
  </r>
  <r>
    <n v="186"/>
    <m/>
    <s v="Open"/>
    <x v="0"/>
    <s v="MMR001"/>
    <x v="1"/>
    <s v="MMR001D001"/>
    <x v="17"/>
    <s v="MMR001002"/>
    <m/>
    <m/>
    <m/>
    <m/>
    <x v="181"/>
    <s v="MMR001CMP160"/>
    <x v="1"/>
    <n v="97.990555999999998"/>
    <n v="25.265277999999999"/>
    <n v="109"/>
    <n v="540"/>
    <n v="4.9541284403669721"/>
    <s v="KMSS, Ranir"/>
    <m/>
    <m/>
    <m/>
  </r>
  <r>
    <n v="187"/>
    <m/>
    <s v="Open"/>
    <x v="0"/>
    <s v="MMR001"/>
    <x v="1"/>
    <s v="MMR001D001"/>
    <x v="17"/>
    <s v="MMR001002"/>
    <m/>
    <m/>
    <m/>
    <m/>
    <x v="182"/>
    <s v="MMR001CMP032"/>
    <x v="0"/>
    <n v="97.441483000000005"/>
    <n v="25.354883999999998"/>
    <n v="118"/>
    <n v="332"/>
    <n v="2.8135593220338984"/>
    <s v="Shalom"/>
    <m/>
    <m/>
    <m/>
  </r>
  <r>
    <n v="188"/>
    <m/>
    <s v="Open"/>
    <x v="0"/>
    <s v="MMR001"/>
    <x v="1"/>
    <s v="MMR001D001"/>
    <x v="17"/>
    <s v="MMR001002"/>
    <m/>
    <m/>
    <m/>
    <m/>
    <x v="183"/>
    <s v="MMR001CMP025"/>
    <x v="0"/>
    <n v="97.438271"/>
    <n v="25.351655000000001"/>
    <n v="81"/>
    <n v="364"/>
    <n v="4.4938271604938276"/>
    <s v="KBC"/>
    <m/>
    <m/>
    <m/>
  </r>
  <r>
    <n v="189"/>
    <m/>
    <s v="Open"/>
    <x v="0"/>
    <s v="MMR001"/>
    <x v="1"/>
    <s v="MMR001D001"/>
    <x v="17"/>
    <s v="MMR001002"/>
    <m/>
    <m/>
    <m/>
    <m/>
    <x v="184"/>
    <s v="MMR001CMP030"/>
    <x v="0"/>
    <n v="97.437568999999996"/>
    <n v="25.346004000000001"/>
    <n v="28"/>
    <n v="131"/>
    <n v="4.6785714285714288"/>
    <s v="Shalom"/>
    <m/>
    <m/>
    <m/>
  </r>
  <r>
    <n v="190"/>
    <m/>
    <s v="Open"/>
    <x v="0"/>
    <s v="MMR001"/>
    <x v="1"/>
    <s v="MMR001D001"/>
    <x v="17"/>
    <s v="MMR001002"/>
    <m/>
    <m/>
    <m/>
    <m/>
    <x v="185"/>
    <s v="MMR001CMP026"/>
    <x v="0"/>
    <n v="97.432495000000003"/>
    <n v="25.350809000000002"/>
    <n v="101"/>
    <n v="524"/>
    <n v="5.1881188118811883"/>
    <s v="Shalom"/>
    <m/>
    <m/>
    <m/>
  </r>
  <r>
    <n v="191"/>
    <m/>
    <s v="Open"/>
    <x v="0"/>
    <s v="MMR001"/>
    <x v="1"/>
    <s v="MMR001D001"/>
    <x v="17"/>
    <s v="MMR001002"/>
    <m/>
    <m/>
    <m/>
    <m/>
    <x v="186"/>
    <s v="MMR001CMP041"/>
    <x v="0"/>
    <n v="98.025662999999994"/>
    <n v="25.418084"/>
    <n v="182"/>
    <n v="948"/>
    <n v="5.2087912087912089"/>
    <s v=""/>
    <m/>
    <m/>
    <m/>
  </r>
  <r>
    <n v="192"/>
    <m/>
    <s v="Open"/>
    <x v="0"/>
    <s v="MMR001"/>
    <x v="1"/>
    <s v="MMR001D001"/>
    <x v="17"/>
    <s v="MMR001002"/>
    <m/>
    <m/>
    <m/>
    <m/>
    <x v="187"/>
    <s v="MMR001CMP037"/>
    <x v="0"/>
    <n v="97.427959999999999"/>
    <n v="25.33351"/>
    <n v="74"/>
    <n v="323"/>
    <n v="4.3648648648648649"/>
    <s v="Shalom"/>
    <m/>
    <m/>
    <m/>
  </r>
  <r>
    <n v="193"/>
    <m/>
    <s v="Open"/>
    <x v="0"/>
    <s v="MMR001"/>
    <x v="1"/>
    <s v="MMR001D001"/>
    <x v="17"/>
    <s v="MMR001002"/>
    <m/>
    <m/>
    <m/>
    <m/>
    <x v="188"/>
    <s v="MMR001CMP038"/>
    <x v="0"/>
    <n v="97.443702000000002"/>
    <n v="25.351241999999999"/>
    <n v="77"/>
    <n v="372"/>
    <n v="4.8311688311688314"/>
    <s v="Shalom"/>
    <m/>
    <m/>
    <m/>
  </r>
  <r>
    <n v="194"/>
    <m/>
    <s v="Open"/>
    <x v="0"/>
    <s v="MMR001"/>
    <x v="1"/>
    <s v="MMR001D001"/>
    <x v="17"/>
    <s v="MMR001002"/>
    <m/>
    <m/>
    <m/>
    <m/>
    <x v="189"/>
    <s v="MMR001CMP036"/>
    <x v="0"/>
    <n v="97.438259000000002"/>
    <n v="25.355841999999999"/>
    <n v="132"/>
    <n v="132"/>
    <n v="1"/>
    <s v="KBC"/>
    <m/>
    <m/>
    <m/>
  </r>
  <r>
    <n v="195"/>
    <m/>
    <s v="Open"/>
    <x v="0"/>
    <s v="MMR001"/>
    <x v="1"/>
    <s v="MMR001D001"/>
    <x v="17"/>
    <s v="MMR001002"/>
    <m/>
    <m/>
    <m/>
    <m/>
    <x v="190"/>
    <s v="MMR001CMP116"/>
    <x v="1"/>
    <n v="97.567116999999996"/>
    <n v="24.768383"/>
    <n v="840"/>
    <n v="4296"/>
    <n v="5.1142857142857139"/>
    <s v="Ranir"/>
    <m/>
    <m/>
    <m/>
  </r>
  <r>
    <n v="196"/>
    <m/>
    <s v="Open"/>
    <x v="0"/>
    <s v="MMR001"/>
    <x v="1"/>
    <s v="MMR001D001"/>
    <x v="17"/>
    <s v="MMR001002"/>
    <m/>
    <m/>
    <m/>
    <m/>
    <x v="191"/>
    <s v="MMR001CMP111"/>
    <x v="1"/>
    <n v="97.756789999999995"/>
    <n v="25.106670000000001"/>
    <n v="627"/>
    <n v="2643"/>
    <n v="4.2153110047846889"/>
    <s v="KBC, Ranir"/>
    <m/>
    <m/>
    <m/>
  </r>
  <r>
    <n v="169"/>
    <m/>
    <s v="Closed"/>
    <x v="0"/>
    <s v="MMR001"/>
    <x v="1"/>
    <s v="MMR001D001"/>
    <x v="17"/>
    <s v="MMR001002"/>
    <m/>
    <m/>
    <m/>
    <m/>
    <x v="192"/>
    <s v="MMR001CMP035"/>
    <x v="2"/>
    <n v="97.421104"/>
    <n v="25.328987000000001"/>
    <s v=""/>
    <s v=""/>
    <e v="#VALUE!"/>
    <s v=""/>
    <m/>
    <m/>
    <m/>
  </r>
  <r>
    <n v="170"/>
    <m/>
    <s v="Closed"/>
    <x v="0"/>
    <s v="MMR001"/>
    <x v="1"/>
    <s v="MMR001D001"/>
    <x v="17"/>
    <s v="MMR001002"/>
    <m/>
    <m/>
    <m/>
    <m/>
    <x v="193"/>
    <s v="MMR001CMP034"/>
    <x v="2"/>
    <m/>
    <m/>
    <s v=""/>
    <s v=""/>
    <e v="#VALUE!"/>
    <s v=""/>
    <m/>
    <m/>
    <m/>
  </r>
  <r>
    <n v="171"/>
    <m/>
    <s v="Closed"/>
    <x v="0"/>
    <s v="MMR001"/>
    <x v="1"/>
    <s v="MMR001D001"/>
    <x v="17"/>
    <s v="MMR001002"/>
    <m/>
    <m/>
    <m/>
    <m/>
    <x v="194"/>
    <s v="MMR001CMP114"/>
    <x v="2"/>
    <n v="97.837778"/>
    <n v="25.273333000000001"/>
    <s v=""/>
    <s v=""/>
    <e v="#VALUE!"/>
    <s v=""/>
    <m/>
    <m/>
    <m/>
  </r>
</pivotCacheRecords>
</file>

<file path=xl/pivotCache/pivotCacheRecords2.xml><?xml version="1.0" encoding="utf-8"?>
<pivotCacheRecords xmlns="http://schemas.openxmlformats.org/spreadsheetml/2006/main" xmlns:r="http://schemas.openxmlformats.org/officeDocument/2006/relationships" count="66">
  <r>
    <s v="A001"/>
    <n v="30"/>
    <n v="7"/>
    <n v="2013"/>
    <s v="UNHCR"/>
    <m/>
    <s v="CCCM Focal Point"/>
    <m/>
    <n v="14"/>
    <n v="6"/>
    <n v="2013"/>
    <n v="24"/>
    <n v="6"/>
    <n v="2013"/>
    <n v="2"/>
    <s v="Camp Manager"/>
    <s v="Female"/>
    <n v="30"/>
    <s v="Religious Leader"/>
    <m/>
    <m/>
    <m/>
    <m/>
    <m/>
    <m/>
    <m/>
    <m/>
    <m/>
    <m/>
    <m/>
    <m/>
    <m/>
    <m/>
    <m/>
    <m/>
    <x v="0"/>
    <x v="0"/>
    <x v="0"/>
    <x v="0"/>
    <x v="0"/>
    <x v="0"/>
    <n v="94.252650000000003"/>
    <n v="24.260466999999998"/>
    <m/>
    <s v="Urban"/>
    <n v="9"/>
    <n v="2011"/>
    <m/>
    <s v="Yes"/>
    <s v="Yes"/>
    <m/>
    <m/>
    <s v="Yes"/>
    <s v="Yes"/>
    <m/>
    <s v="Bhamo"/>
    <s v="Two miles"/>
    <m/>
    <s v="Yes"/>
    <s v="KBC"/>
    <s v="Sayama Htoi Bu"/>
    <n v="7451262"/>
    <s v="Yes"/>
    <s v="Yes"/>
    <s v="No"/>
    <s v="No"/>
    <s v="No"/>
    <s v="No"/>
    <s v="Yes "/>
    <m/>
    <m/>
    <s v="Yes"/>
    <x v="0"/>
    <s v="Yes"/>
    <n v="0"/>
    <n v="0"/>
    <n v="0"/>
    <n v="1"/>
    <n v="0"/>
    <n v="1"/>
    <n v="2"/>
    <n v="2"/>
    <n v="4"/>
    <n v="2"/>
    <n v="4"/>
    <n v="6"/>
    <n v="2"/>
    <n v="4"/>
    <n v="6"/>
    <n v="2"/>
    <n v="5"/>
    <n v="7"/>
    <n v="2"/>
    <n v="1"/>
    <n v="3"/>
    <n v="4"/>
    <n v="6"/>
    <n v="10"/>
    <x v="0"/>
    <x v="0"/>
    <x v="0"/>
    <n v="0"/>
    <n v="0"/>
    <n v="0"/>
    <n v="0"/>
    <n v="0"/>
    <n v="0"/>
    <n v="0"/>
    <n v="1"/>
    <n v="1"/>
    <n v="0"/>
    <n v="0"/>
    <n v="0"/>
    <n v="1"/>
    <n v="1"/>
    <n v="2"/>
    <n v="0"/>
    <n v="0"/>
    <n v="0"/>
    <n v="1"/>
    <n v="0"/>
    <n v="1"/>
    <n v="1"/>
    <n v="1"/>
    <n v="0"/>
    <n v="0"/>
    <n v="0"/>
    <n v="0"/>
    <n v="0"/>
    <n v="0"/>
    <n v="10"/>
    <n v="33"/>
    <m/>
    <m/>
    <s v="Don't know"/>
    <m/>
    <m/>
    <n v="2"/>
    <s v="Host families"/>
    <m/>
    <s v="Yes"/>
    <s v="Yes"/>
    <s v="Yes"/>
    <s v="Yes"/>
    <s v="Yes"/>
    <s v="Yes"/>
    <s v="Yes"/>
    <s v="Yes"/>
    <s v="Yes"/>
    <s v="Yes"/>
    <s v="Yes"/>
    <s v="Yes"/>
    <s v="Yes"/>
    <s v="No"/>
    <m/>
    <s v="No"/>
    <s v="No"/>
    <s v="Yes"/>
    <n v="0"/>
    <n v="0"/>
    <n v="5"/>
    <n v="3"/>
    <n v="5"/>
    <n v="3"/>
    <n v="1"/>
    <m/>
    <s v="Religious leaders"/>
    <m/>
    <m/>
    <m/>
    <m/>
    <m/>
    <m/>
    <m/>
    <s v="No"/>
    <m/>
    <m/>
    <m/>
    <s v="Yes"/>
    <m/>
    <m/>
    <s v="Yes"/>
    <m/>
    <m/>
    <s v="Yes"/>
    <m/>
    <m/>
    <m/>
    <s v="Yes"/>
    <m/>
    <m/>
    <s v="Yes"/>
    <m/>
    <m/>
    <m/>
    <s v="Yes"/>
    <m/>
    <m/>
    <s v="Yes"/>
    <m/>
    <m/>
    <m/>
    <s v="No"/>
    <m/>
    <m/>
    <s v="Yes"/>
    <m/>
    <m/>
    <m/>
    <s v="No"/>
    <m/>
    <m/>
    <m/>
    <s v="Yes"/>
    <m/>
    <m/>
    <s v="No"/>
    <m/>
    <m/>
    <m/>
    <s v="Yes"/>
    <m/>
    <m/>
    <s v="Individual"/>
    <s v="Yes"/>
    <s v="Community/religious building"/>
    <s v="0%"/>
    <s v="0%"/>
    <s v="Yes"/>
    <s v="Borehole/hand pump"/>
    <m/>
    <s v="Yes"/>
    <n v="1"/>
    <n v="1"/>
    <m/>
    <n v="1"/>
    <n v="1"/>
    <m/>
    <s v="No"/>
    <s v="Common identified waste dump inside camp"/>
    <s v="Clinic"/>
    <m/>
    <m/>
    <s v="Yes"/>
    <m/>
    <m/>
    <m/>
    <m/>
    <m/>
    <m/>
    <m/>
    <m/>
    <s v="96-100%"/>
    <s v="96-100%"/>
    <s v="Farming"/>
    <m/>
    <s v="Handicrafts"/>
    <m/>
    <s v="Farming"/>
    <m/>
    <s v="Livestock"/>
    <m/>
    <s v="Livestock"/>
    <m/>
    <s v="Other______________________"/>
    <m/>
    <s v="Farming"/>
    <m/>
    <s v="Livestock"/>
    <m/>
    <s v="Firewood / fuel                                                                      "/>
    <m/>
    <s v="Cash/money assistance"/>
    <m/>
    <s v="cacccccc 34"/>
    <s v="Other"/>
    <s v="medical"/>
    <s v="Other"/>
    <s v="lfkskldfjklj"/>
    <s v="Xacsdcac 1"/>
    <s v="Complementary Food                                 "/>
    <m/>
    <s v="Hygiene kits                                         "/>
    <m/>
    <s v="asasxax 101"/>
  </r>
  <r>
    <s v="A002"/>
    <n v="30"/>
    <n v="7"/>
    <n v="2013"/>
    <s v="UNHCR"/>
    <m/>
    <s v="CCCM Focal Point"/>
    <m/>
    <n v="20"/>
    <n v="6"/>
    <n v="2013"/>
    <n v="22"/>
    <n v="6"/>
    <n v="2013"/>
    <n v="1"/>
    <s v="Camp Manager"/>
    <s v="Male"/>
    <n v="58"/>
    <s v="Committee Member"/>
    <m/>
    <m/>
    <m/>
    <m/>
    <m/>
    <m/>
    <m/>
    <m/>
    <m/>
    <m/>
    <m/>
    <m/>
    <m/>
    <m/>
    <m/>
    <m/>
    <x v="0"/>
    <x v="1"/>
    <x v="1"/>
    <x v="1"/>
    <x v="1"/>
    <x v="0"/>
    <n v="96.80735"/>
    <n v="24.20036"/>
    <m/>
    <s v="Urban"/>
    <n v="7"/>
    <n v="2011"/>
    <s v="Yes"/>
    <s v="Yes"/>
    <s v="Yes"/>
    <m/>
    <s v="Yes"/>
    <s v="Yes"/>
    <s v="Yes"/>
    <s v="Yes"/>
    <m/>
    <m/>
    <s v="20 minutes"/>
    <s v="Yes"/>
    <s v="KBC"/>
    <s v="U maran Tu"/>
    <n v="7452343"/>
    <s v="Yes"/>
    <s v="No"/>
    <s v="No"/>
    <s v="No"/>
    <s v="No"/>
    <s v="No"/>
    <s v="Yes"/>
    <m/>
    <m/>
    <s v="Yes"/>
    <x v="0"/>
    <s v="Yes"/>
    <n v="0"/>
    <n v="0"/>
    <n v="0"/>
    <n v="2"/>
    <n v="8"/>
    <n v="10"/>
    <n v="14"/>
    <n v="10"/>
    <n v="24"/>
    <n v="27"/>
    <n v="27"/>
    <n v="54"/>
    <n v="40"/>
    <n v="5"/>
    <n v="45"/>
    <n v="18"/>
    <n v="25"/>
    <n v="43"/>
    <n v="8"/>
    <n v="18"/>
    <n v="26"/>
    <n v="2"/>
    <n v="3"/>
    <n v="5"/>
    <x v="1"/>
    <x v="1"/>
    <x v="1"/>
    <n v="1"/>
    <n v="2"/>
    <n v="3"/>
    <n v="0"/>
    <n v="0"/>
    <n v="0"/>
    <n v="1"/>
    <n v="1"/>
    <n v="2"/>
    <n v="31"/>
    <n v="41"/>
    <n v="72"/>
    <n v="0"/>
    <n v="0"/>
    <n v="0"/>
    <n v="0"/>
    <n v="0"/>
    <n v="0"/>
    <n v="1"/>
    <n v="5"/>
    <n v="6"/>
    <n v="3"/>
    <n v="11"/>
    <n v="0"/>
    <n v="0"/>
    <n v="0"/>
    <n v="0"/>
    <n v="0"/>
    <n v="0"/>
    <n v="51"/>
    <n v="254"/>
    <m/>
    <m/>
    <m/>
    <m/>
    <n v="2"/>
    <n v="9"/>
    <s v="Place of origin"/>
    <m/>
    <s v="Yes"/>
    <s v="Yes"/>
    <s v="Yes"/>
    <s v="Yes"/>
    <s v="Yes"/>
    <s v="Yes"/>
    <s v="Yes"/>
    <s v="Yes"/>
    <s v="Yes"/>
    <s v="Yes"/>
    <s v="Yes"/>
    <s v="NO"/>
    <s v="Yes"/>
    <s v="yes"/>
    <m/>
    <m/>
    <s v="No"/>
    <s v="Yes"/>
    <n v="0"/>
    <n v="0"/>
    <n v="7"/>
    <n v="2"/>
    <n v="7"/>
    <n v="2"/>
    <n v="0"/>
    <n v="2"/>
    <s v="appointed Camp residents, Any camp residents"/>
    <m/>
    <m/>
    <m/>
    <m/>
    <m/>
    <m/>
    <m/>
    <s v="No"/>
    <m/>
    <s v="30 Minutes"/>
    <s v="Yes"/>
    <m/>
    <m/>
    <m/>
    <s v="No"/>
    <m/>
    <m/>
    <m/>
    <m/>
    <m/>
    <m/>
    <s v="No"/>
    <m/>
    <s v="5 minutes"/>
    <s v="Yes"/>
    <m/>
    <m/>
    <m/>
    <s v="Yes"/>
    <m/>
    <s v="30 minutes"/>
    <s v="Yes"/>
    <s v="Yes"/>
    <m/>
    <m/>
    <s v="No"/>
    <m/>
    <s v="10 minutes"/>
    <s v="Yes"/>
    <m/>
    <m/>
    <m/>
    <s v="No"/>
    <m/>
    <s v="30 minutes"/>
    <s v="Yes"/>
    <m/>
    <m/>
    <m/>
    <s v="No"/>
    <s v="30 minutes"/>
    <m/>
    <s v="Yes"/>
    <m/>
    <m/>
    <m/>
    <s v="Individual"/>
    <s v="No"/>
    <s v="Solid shelters"/>
    <s v="0%"/>
    <s v="25-50%"/>
    <s v="Yes"/>
    <s v="Well"/>
    <m/>
    <m/>
    <n v="3"/>
    <n v="5"/>
    <n v="4"/>
    <n v="1"/>
    <n v="3"/>
    <m/>
    <s v="yes"/>
    <s v="Is getting burnt"/>
    <s v="Hospital"/>
    <m/>
    <s v="Yes"/>
    <s v="Yes"/>
    <m/>
    <m/>
    <s v="Yes"/>
    <s v="Yes"/>
    <m/>
    <s v="Yes"/>
    <s v="Yes"/>
    <m/>
    <s v="25-50%"/>
    <s v="96-100%"/>
    <s v="Mining"/>
    <m/>
    <s v="Other______________________"/>
    <m/>
    <s v="Farming"/>
    <m/>
    <s v="Livestock"/>
    <m/>
    <s v="Other______________________"/>
    <m/>
    <s v="None"/>
    <m/>
    <s v="Trade (buying and selling)"/>
    <m/>
    <s v="Other______________________"/>
    <m/>
    <s v="Basic Food                                       "/>
    <m/>
    <s v="Complementary Food                                 "/>
    <m/>
    <s v="cacccccc 35"/>
    <s v="Well / water tank                          "/>
    <m/>
    <s v="Cash/money assistance"/>
    <m/>
    <s v="Xacsdcac 2"/>
    <s v="Access to job opportunities        "/>
    <m/>
    <s v="Vocational training                       "/>
    <m/>
    <s v="asasxax 102"/>
  </r>
  <r>
    <s v="A003"/>
    <n v="30"/>
    <n v="7"/>
    <n v="2013"/>
    <s v="UNHCR"/>
    <m/>
    <s v="CCCM Focal Point"/>
    <m/>
    <n v="20"/>
    <n v="6"/>
    <n v="2013"/>
    <m/>
    <m/>
    <m/>
    <n v="1"/>
    <s v="Camp Manager"/>
    <s v="Male"/>
    <n v="67"/>
    <s v="Religious Leader"/>
    <s v="Camp Resident"/>
    <s v="Female"/>
    <m/>
    <s v="Other"/>
    <m/>
    <m/>
    <m/>
    <m/>
    <m/>
    <m/>
    <m/>
    <m/>
    <m/>
    <m/>
    <m/>
    <m/>
    <x v="0"/>
    <x v="0"/>
    <x v="0"/>
    <x v="2"/>
    <x v="2"/>
    <x v="0"/>
    <n v="97.238829999999993"/>
    <n v="24.260719999999999"/>
    <m/>
    <s v="Urban"/>
    <n v="11"/>
    <n v="2011"/>
    <s v="Yes"/>
    <s v="Yes"/>
    <s v="Yes"/>
    <m/>
    <s v="Yes"/>
    <s v="Yes"/>
    <s v="Yes"/>
    <m/>
    <s v="Bhamo"/>
    <m/>
    <s v="5 minutes"/>
    <s v="Yes"/>
    <s v="KMSS"/>
    <s v="U Lazing Aung"/>
    <n v="9400035851"/>
    <s v="Yes"/>
    <s v="No"/>
    <s v="No"/>
    <s v="No"/>
    <s v="No"/>
    <s v="No"/>
    <s v="Yes"/>
    <m/>
    <m/>
    <s v="Yes"/>
    <x v="0"/>
    <s v="Yes"/>
    <n v="15"/>
    <n v="10"/>
    <n v="25"/>
    <n v="20"/>
    <n v="25"/>
    <n v="45"/>
    <n v="30"/>
    <n v="35"/>
    <n v="65"/>
    <n v="30"/>
    <n v="60"/>
    <n v="90"/>
    <n v="20"/>
    <n v="25"/>
    <n v="45"/>
    <n v="150"/>
    <n v="150"/>
    <n v="300"/>
    <n v="200"/>
    <n v="160"/>
    <n v="360"/>
    <n v="70"/>
    <n v="80"/>
    <n v="150"/>
    <x v="2"/>
    <x v="2"/>
    <x v="2"/>
    <n v="6"/>
    <n v="4"/>
    <n v="10"/>
    <n v="2"/>
    <n v="0"/>
    <n v="2"/>
    <n v="0"/>
    <n v="1"/>
    <n v="1"/>
    <n v="0"/>
    <n v="0"/>
    <n v="0"/>
    <n v="5"/>
    <n v="3"/>
    <n v="8"/>
    <n v="0"/>
    <n v="3"/>
    <n v="3"/>
    <n v="1"/>
    <n v="1"/>
    <n v="2"/>
    <n v="3"/>
    <n v="80"/>
    <n v="0"/>
    <n v="0"/>
    <n v="0"/>
    <n v="0"/>
    <n v="0"/>
    <n v="0"/>
    <n v="174"/>
    <n v="1080"/>
    <m/>
    <m/>
    <s v="Other IDP camps"/>
    <m/>
    <m/>
    <m/>
    <s v="Place of origin"/>
    <m/>
    <s v="Yes"/>
    <s v="Yes"/>
    <s v="Yes"/>
    <s v="Yes"/>
    <s v="Yes"/>
    <s v="Yes"/>
    <s v="Yes"/>
    <s v="Yes"/>
    <s v="Yes"/>
    <s v="Yes"/>
    <s v="Yes"/>
    <s v="Yes"/>
    <s v="Yes"/>
    <s v="yes"/>
    <m/>
    <s v="No"/>
    <s v="No"/>
    <s v="Yes"/>
    <n v="8"/>
    <n v="6"/>
    <n v="0"/>
    <n v="0"/>
    <n v="8"/>
    <n v="6"/>
    <n v="2"/>
    <n v="1"/>
    <s v="Elected camp residents, appointed camp residents, Elders, Religious Leaders"/>
    <m/>
    <m/>
    <m/>
    <m/>
    <m/>
    <m/>
    <m/>
    <s v="Yes"/>
    <m/>
    <m/>
    <s v="Yes"/>
    <m/>
    <m/>
    <m/>
    <s v="Yes"/>
    <m/>
    <m/>
    <s v="Yes"/>
    <m/>
    <m/>
    <m/>
    <s v="Yes"/>
    <m/>
    <m/>
    <s v="Yes"/>
    <m/>
    <m/>
    <m/>
    <s v="Yes"/>
    <m/>
    <m/>
    <s v="Yes"/>
    <m/>
    <m/>
    <m/>
    <s v="Yes"/>
    <m/>
    <m/>
    <s v="Yes"/>
    <m/>
    <m/>
    <m/>
    <s v="No"/>
    <m/>
    <m/>
    <m/>
    <s v="Yes"/>
    <m/>
    <m/>
    <s v="No"/>
    <m/>
    <m/>
    <m/>
    <s v="Yes"/>
    <m/>
    <m/>
    <s v="Individual"/>
    <s v="Yes"/>
    <s v="Make-shift shelters "/>
    <s v="96-100%"/>
    <s v="96-100%"/>
    <s v="Yes"/>
    <s v="Well"/>
    <m/>
    <s v="Yes"/>
    <m/>
    <m/>
    <m/>
    <m/>
    <m/>
    <n v="32"/>
    <s v="yes"/>
    <s v="Identified waste dump outside camp"/>
    <s v="Rural centre"/>
    <m/>
    <s v="No"/>
    <s v="Yes"/>
    <m/>
    <m/>
    <s v="Yes"/>
    <s v="Yes"/>
    <m/>
    <m/>
    <s v="Yes"/>
    <m/>
    <s v="96-100%"/>
    <s v="96-100%"/>
    <s v="Farming"/>
    <m/>
    <s v="Handicrafts"/>
    <m/>
    <s v="Livestock"/>
    <m/>
    <s v="Trade (buying and selling)"/>
    <m/>
    <s v="Farming"/>
    <m/>
    <s v="Livestock"/>
    <m/>
    <s v="Farming"/>
    <m/>
    <s v="Livestock"/>
    <m/>
    <s v="Cash/money assistance"/>
    <m/>
    <s v="Firewood / fuel                                                                      "/>
    <m/>
    <s v="cacccccc 36"/>
    <s v="Transport to school                     "/>
    <m/>
    <s v="Access to job opportunities        "/>
    <m/>
    <s v="Xacsdcac 3"/>
    <s v="Complementary Food                                 "/>
    <m/>
    <s v="Women NFIs (sanitary pads, underwear, etc.)"/>
    <m/>
    <s v="asasxax 103"/>
  </r>
  <r>
    <s v="A004"/>
    <n v="30"/>
    <n v="7"/>
    <n v="2013"/>
    <s v="KBSS/KMSS"/>
    <m/>
    <s v="CCCM Focal Point"/>
    <m/>
    <n v="23"/>
    <n v="6"/>
    <n v="2013"/>
    <n v="26"/>
    <n v="6"/>
    <n v="2013"/>
    <n v="3"/>
    <s v="Camp Manager"/>
    <s v="Male"/>
    <n v="56"/>
    <s v="Committee Member"/>
    <s v="Camp Resident"/>
    <s v="Female"/>
    <n v="46"/>
    <s v="Other"/>
    <m/>
    <m/>
    <m/>
    <m/>
    <m/>
    <m/>
    <m/>
    <m/>
    <m/>
    <m/>
    <m/>
    <m/>
    <x v="0"/>
    <x v="2"/>
    <x v="2"/>
    <x v="3"/>
    <x v="3"/>
    <x v="0"/>
    <n v="97.347740000000002"/>
    <n v="24.253769999999999"/>
    <m/>
    <s v="Urban"/>
    <n v="10"/>
    <n v="2011"/>
    <s v="Yes"/>
    <s v="Yes"/>
    <s v="Yes"/>
    <m/>
    <s v="Yes"/>
    <s v="Yes"/>
    <s v="Yes"/>
    <m/>
    <s v="Momauk"/>
    <n v="0.125"/>
    <s v="4 minutes"/>
    <s v="Yes"/>
    <s v="Committee"/>
    <s v="Daw Kham Ko"/>
    <n v="6232282"/>
    <s v="Yes"/>
    <s v="Yes"/>
    <s v="No"/>
    <s v="No"/>
    <s v="No"/>
    <s v="No"/>
    <m/>
    <s v="Yes"/>
    <m/>
    <s v="Yes"/>
    <x v="0"/>
    <s v="Yes"/>
    <n v="0"/>
    <n v="0"/>
    <n v="0"/>
    <n v="1"/>
    <n v="2"/>
    <n v="3"/>
    <n v="1"/>
    <n v="0"/>
    <n v="1"/>
    <n v="19"/>
    <n v="3"/>
    <n v="22"/>
    <n v="7"/>
    <n v="12"/>
    <n v="19"/>
    <n v="3"/>
    <n v="7"/>
    <n v="10"/>
    <n v="7"/>
    <n v="13"/>
    <n v="20"/>
    <n v="1"/>
    <n v="4"/>
    <n v="5"/>
    <x v="3"/>
    <x v="3"/>
    <x v="3"/>
    <n v="1"/>
    <n v="0"/>
    <n v="1"/>
    <n v="0"/>
    <n v="0"/>
    <n v="0"/>
    <n v="0"/>
    <n v="0"/>
    <n v="0"/>
    <n v="2"/>
    <n v="4"/>
    <n v="6"/>
    <n v="0"/>
    <n v="0"/>
    <n v="0"/>
    <n v="0"/>
    <n v="1"/>
    <n v="1"/>
    <n v="0"/>
    <n v="0"/>
    <n v="0"/>
    <n v="0"/>
    <n v="1"/>
    <n v="0"/>
    <n v="0"/>
    <n v="0"/>
    <n v="0"/>
    <n v="0"/>
    <n v="0"/>
    <n v="22"/>
    <n v="80"/>
    <m/>
    <m/>
    <s v="Place of origin"/>
    <m/>
    <n v="2"/>
    <n v="12"/>
    <s v="Place of origin"/>
    <m/>
    <s v="Yes"/>
    <s v="No"/>
    <s v="No"/>
    <s v="Yes"/>
    <s v="No"/>
    <s v="No"/>
    <s v="Yes"/>
    <s v="Yes"/>
    <s v="No"/>
    <s v="No"/>
    <s v="Yes"/>
    <s v="Yes"/>
    <s v="No"/>
    <s v="No"/>
    <m/>
    <s v="No"/>
    <s v="No"/>
    <s v="Yes"/>
    <n v="1"/>
    <n v="4"/>
    <n v="0"/>
    <n v="0"/>
    <n v="1"/>
    <n v="4"/>
    <n v="1"/>
    <n v="1"/>
    <s v="Elected camp residents, appointed camp residents, Elders"/>
    <m/>
    <m/>
    <m/>
    <m/>
    <m/>
    <m/>
    <m/>
    <s v="No"/>
    <n v="0.125"/>
    <s v="5 minutes"/>
    <s v="Yes"/>
    <m/>
    <m/>
    <m/>
    <s v="Yes"/>
    <m/>
    <m/>
    <m/>
    <m/>
    <m/>
    <m/>
    <s v="Yes"/>
    <m/>
    <m/>
    <m/>
    <m/>
    <m/>
    <m/>
    <s v="No"/>
    <m/>
    <m/>
    <m/>
    <m/>
    <m/>
    <m/>
    <s v="Yes"/>
    <m/>
    <m/>
    <m/>
    <m/>
    <m/>
    <m/>
    <s v="No"/>
    <m/>
    <m/>
    <m/>
    <m/>
    <m/>
    <m/>
    <s v="No"/>
    <m/>
    <m/>
    <m/>
    <m/>
    <m/>
    <m/>
    <s v="Individual"/>
    <s v="No"/>
    <s v="Make-shift shelters "/>
    <m/>
    <m/>
    <s v="Yes"/>
    <s v="Well"/>
    <m/>
    <s v="Yes"/>
    <n v="2"/>
    <n v="2"/>
    <m/>
    <n v="1"/>
    <n v="0"/>
    <m/>
    <s v="No"/>
    <s v="Common identified waste dump inside camp"/>
    <s v="Clinic"/>
    <m/>
    <s v="No"/>
    <s v="Yes"/>
    <s v="No"/>
    <s v="No"/>
    <s v="No"/>
    <s v="No"/>
    <s v="No"/>
    <s v="No"/>
    <s v="No"/>
    <m/>
    <s v="&lt; 25%"/>
    <s v="&lt; 25%"/>
    <s v="Farming"/>
    <m/>
    <s v="Other______________________"/>
    <m/>
    <s v="Farming"/>
    <m/>
    <s v="Other______________________"/>
    <m/>
    <s v="Farming"/>
    <m/>
    <s v="Other______________________"/>
    <m/>
    <s v="Farming"/>
    <m/>
    <s v="Other______________________"/>
    <m/>
    <s v="Complementary Food                                 "/>
    <m/>
    <m/>
    <m/>
    <s v="cacccccc 37"/>
    <s v="Firewood / fuel                                                                      "/>
    <m/>
    <m/>
    <m/>
    <s v="Xacsdcac 4"/>
    <s v="Cash/money assistance"/>
    <m/>
    <m/>
    <m/>
    <s v="asasxax 104"/>
  </r>
  <r>
    <s v="A005"/>
    <n v="30"/>
    <n v="7"/>
    <n v="2013"/>
    <s v="UNHCR"/>
    <m/>
    <s v="CCCM Focal Point"/>
    <m/>
    <n v="15"/>
    <n v="6"/>
    <n v="2013"/>
    <n v="17"/>
    <n v="6"/>
    <n v="2013"/>
    <m/>
    <s v="Camp Manager"/>
    <s v="Male"/>
    <m/>
    <s v="Committee Member"/>
    <m/>
    <m/>
    <m/>
    <m/>
    <m/>
    <m/>
    <m/>
    <m/>
    <m/>
    <m/>
    <m/>
    <m/>
    <m/>
    <m/>
    <m/>
    <m/>
    <x v="0"/>
    <x v="0"/>
    <x v="3"/>
    <x v="4"/>
    <x v="4"/>
    <x v="0"/>
    <n v="97.227789999999999"/>
    <n v="24.29138"/>
    <m/>
    <s v="Urban"/>
    <n v="5"/>
    <n v="2012"/>
    <s v="Yes"/>
    <s v="Yes"/>
    <s v="Yes"/>
    <m/>
    <s v="Yes"/>
    <s v="Yes"/>
    <s v="Yes"/>
    <m/>
    <s v="Bhamo"/>
    <s v="2 miles"/>
    <s v="20 minutes"/>
    <s v="Yes"/>
    <s v="KBSS"/>
    <s v="U Kham si"/>
    <m/>
    <s v="Yes"/>
    <s v="Yes"/>
    <s v="No"/>
    <s v="No"/>
    <s v="No"/>
    <s v="No"/>
    <m/>
    <m/>
    <s v="Yes"/>
    <s v="Yes"/>
    <x v="0"/>
    <s v="Yes"/>
    <n v="3"/>
    <n v="0"/>
    <n v="3"/>
    <n v="7"/>
    <n v="6"/>
    <n v="13"/>
    <n v="6"/>
    <n v="10"/>
    <n v="16"/>
    <n v="35"/>
    <n v="32"/>
    <n v="67"/>
    <n v="28"/>
    <n v="19"/>
    <n v="47"/>
    <n v="37"/>
    <n v="36"/>
    <n v="73"/>
    <n v="31"/>
    <n v="37"/>
    <n v="68"/>
    <n v="4"/>
    <n v="16"/>
    <n v="20"/>
    <x v="4"/>
    <x v="4"/>
    <x v="4"/>
    <n v="0"/>
    <n v="2"/>
    <n v="2"/>
    <n v="1"/>
    <n v="2"/>
    <n v="3"/>
    <n v="0"/>
    <n v="2"/>
    <n v="2"/>
    <n v="4"/>
    <n v="3"/>
    <n v="7"/>
    <n v="2"/>
    <n v="2"/>
    <n v="4"/>
    <n v="0"/>
    <n v="3"/>
    <n v="3"/>
    <n v="0"/>
    <n v="6"/>
    <n v="6"/>
    <n v="2"/>
    <n v="3"/>
    <n v="5"/>
    <n v="0"/>
    <n v="5"/>
    <n v="0"/>
    <n v="0"/>
    <n v="0"/>
    <n v="69"/>
    <n v="307"/>
    <n v="0"/>
    <n v="0"/>
    <s v="Don't know"/>
    <m/>
    <n v="0"/>
    <n v="0"/>
    <s v="Don't know"/>
    <m/>
    <s v="No"/>
    <s v="No"/>
    <s v="Yes"/>
    <s v="Yes"/>
    <s v="Yes"/>
    <s v="Yes"/>
    <s v="No"/>
    <s v="Yes"/>
    <s v="Yes"/>
    <s v="Yes"/>
    <s v="Yes"/>
    <s v="NO"/>
    <s v="Yes"/>
    <s v="No"/>
    <m/>
    <s v="No"/>
    <s v="No"/>
    <s v="Yes"/>
    <n v="4"/>
    <n v="0"/>
    <n v="0"/>
    <n v="0"/>
    <n v="4"/>
    <n v="0"/>
    <n v="2"/>
    <n v="0"/>
    <s v="Elected camp residents, appointed camp residents"/>
    <m/>
    <m/>
    <m/>
    <m/>
    <m/>
    <m/>
    <m/>
    <s v="No"/>
    <n v="0.375"/>
    <s v="2 minutes"/>
    <m/>
    <s v="Yes"/>
    <m/>
    <m/>
    <s v="Yes"/>
    <m/>
    <m/>
    <m/>
    <m/>
    <m/>
    <m/>
    <s v="No"/>
    <m/>
    <m/>
    <m/>
    <m/>
    <m/>
    <m/>
    <s v="No"/>
    <m/>
    <m/>
    <m/>
    <m/>
    <m/>
    <m/>
    <s v="No"/>
    <n v="0.25"/>
    <s v="2 minutes"/>
    <m/>
    <s v="Yes"/>
    <m/>
    <m/>
    <s v="No"/>
    <s v="1 mile"/>
    <s v="5 minutes"/>
    <m/>
    <s v="Yes"/>
    <m/>
    <m/>
    <s v="No"/>
    <s v="1 mile"/>
    <s v="5 minutes"/>
    <m/>
    <s v="Yes"/>
    <m/>
    <m/>
    <s v="Individual"/>
    <s v="Yes"/>
    <s v="Solid shelters"/>
    <s v="96-100%"/>
    <s v="96-100%"/>
    <s v="Yes"/>
    <s v="Borehole/hand pump"/>
    <m/>
    <s v="Yes"/>
    <n v="8"/>
    <n v="9"/>
    <m/>
    <n v="5"/>
    <n v="5"/>
    <m/>
    <s v="yes"/>
    <s v="Common identified waste dump inside camp"/>
    <s v="Hospital"/>
    <m/>
    <m/>
    <m/>
    <m/>
    <m/>
    <m/>
    <m/>
    <m/>
    <m/>
    <m/>
    <s v="Yes"/>
    <s v="96-100%"/>
    <s v="96-100%"/>
    <s v="Farming"/>
    <m/>
    <s v="Mining"/>
    <m/>
    <s v="Farming"/>
    <m/>
    <s v="Livestock"/>
    <m/>
    <s v="None"/>
    <m/>
    <s v="None"/>
    <m/>
    <s v="Farming"/>
    <m/>
    <s v="Livestock"/>
    <m/>
    <s v="Cash/money assistance"/>
    <m/>
    <s v="Firewood / fuel                                                                      "/>
    <m/>
    <s v="cacccccc 38"/>
    <s v="School materials / supplies                                         "/>
    <m/>
    <s v="Blankets/Winter Clothing                                         "/>
    <m/>
    <s v="Xacsdcac 5"/>
    <s v="Health facility / Clinic                                         "/>
    <m/>
    <s v="Kitchen sets                                         "/>
    <m/>
    <s v="asasxax 105"/>
  </r>
  <r>
    <s v="A006"/>
    <n v="30"/>
    <n v="7"/>
    <n v="2013"/>
    <s v="KBC"/>
    <m/>
    <s v="Other"/>
    <m/>
    <n v="22"/>
    <n v="6"/>
    <n v="2013"/>
    <n v="25"/>
    <n v="6"/>
    <n v="2013"/>
    <n v="3"/>
    <s v="Camp Manager"/>
    <s v="Male"/>
    <n v="50"/>
    <s v="Committee Member"/>
    <s v="Camp Resident"/>
    <s v="Male"/>
    <n v="62"/>
    <s v="Religious Leader"/>
    <s v="Other"/>
    <s v="Female"/>
    <n v="37"/>
    <s v="Teacher"/>
    <s v="Other"/>
    <s v="Female"/>
    <n v="45"/>
    <s v="Doctor / Nurse / Midwife"/>
    <m/>
    <m/>
    <m/>
    <m/>
    <x v="1"/>
    <x v="3"/>
    <x v="4"/>
    <x v="5"/>
    <x v="5"/>
    <x v="0"/>
    <n v="97.476089999999999"/>
    <n v="23.353490000000001"/>
    <n v="3457"/>
    <s v="Rural"/>
    <n v="1"/>
    <n v="2013"/>
    <s v="Yes"/>
    <s v="Yes"/>
    <s v="Yes"/>
    <m/>
    <s v="Yes"/>
    <s v="Yes"/>
    <s v="Yes"/>
    <m/>
    <s v="Kutkai"/>
    <s v="20 miles"/>
    <s v="60 minutes"/>
    <s v="Yes"/>
    <s v="Committee"/>
    <s v="U Chyan Sar"/>
    <n v="947318890"/>
    <s v="Yes"/>
    <s v="Yes"/>
    <s v="No"/>
    <s v="No"/>
    <s v="No"/>
    <s v="No"/>
    <m/>
    <m/>
    <s v="Yes"/>
    <s v="Yes"/>
    <x v="0"/>
    <s v="Yes"/>
    <n v="2"/>
    <n v="4"/>
    <n v="6"/>
    <n v="16"/>
    <n v="20"/>
    <n v="36"/>
    <n v="11"/>
    <n v="12"/>
    <n v="23"/>
    <n v="27"/>
    <n v="41"/>
    <n v="68"/>
    <n v="37"/>
    <n v="31"/>
    <n v="68"/>
    <n v="45"/>
    <n v="55"/>
    <n v="100"/>
    <n v="27"/>
    <n v="40"/>
    <n v="67"/>
    <n v="3"/>
    <n v="5"/>
    <n v="8"/>
    <x v="5"/>
    <x v="5"/>
    <x v="5"/>
    <n v="2"/>
    <n v="1"/>
    <n v="3"/>
    <n v="0"/>
    <n v="0"/>
    <n v="0"/>
    <n v="2"/>
    <n v="0"/>
    <n v="2"/>
    <n v="0"/>
    <n v="0"/>
    <n v="0"/>
    <n v="4"/>
    <n v="5"/>
    <n v="9"/>
    <n v="0"/>
    <n v="0"/>
    <n v="0"/>
    <n v="0"/>
    <n v="8"/>
    <n v="8"/>
    <n v="4"/>
    <n v="19"/>
    <n v="0"/>
    <n v="4"/>
    <n v="4"/>
    <n v="0"/>
    <n v="0"/>
    <n v="0"/>
    <n v="59"/>
    <n v="378"/>
    <m/>
    <m/>
    <m/>
    <m/>
    <m/>
    <m/>
    <m/>
    <m/>
    <s v="Yes"/>
    <s v="Yes"/>
    <s v="Yes"/>
    <s v="Yes"/>
    <s v="No"/>
    <s v="No"/>
    <s v="No"/>
    <s v="No"/>
    <s v="Yes"/>
    <s v="No"/>
    <s v="Yes"/>
    <s v="NO"/>
    <s v="Yes"/>
    <s v="No"/>
    <m/>
    <m/>
    <s v="No"/>
    <s v="Yes"/>
    <n v="6"/>
    <n v="0"/>
    <n v="5"/>
    <n v="2"/>
    <n v="11"/>
    <n v="2"/>
    <n v="0"/>
    <n v="0"/>
    <s v="Elected Camp residents , Appointed camp residents, Any Camp residents , Religious leaders"/>
    <m/>
    <m/>
    <m/>
    <m/>
    <m/>
    <m/>
    <m/>
    <s v="No"/>
    <m/>
    <s v="5 minutes"/>
    <s v="Yes"/>
    <m/>
    <m/>
    <m/>
    <s v="No"/>
    <m/>
    <s v="10 minutes"/>
    <s v="Yes"/>
    <m/>
    <m/>
    <m/>
    <s v="No"/>
    <m/>
    <s v="15 minutes"/>
    <s v="Yes"/>
    <m/>
    <m/>
    <m/>
    <m/>
    <m/>
    <m/>
    <m/>
    <m/>
    <m/>
    <m/>
    <s v="No"/>
    <m/>
    <s v="20 minutes"/>
    <s v="Yes"/>
    <m/>
    <m/>
    <m/>
    <s v="No"/>
    <m/>
    <s v="15 minutes"/>
    <s v="Yes"/>
    <m/>
    <m/>
    <m/>
    <m/>
    <m/>
    <m/>
    <m/>
    <m/>
    <m/>
    <m/>
    <s v="Individual"/>
    <s v="No"/>
    <s v="Make-shift shelters "/>
    <s v="&lt; 25%"/>
    <s v="0%"/>
    <s v="No"/>
    <s v="Rivers, springs, etc."/>
    <m/>
    <s v="No"/>
    <m/>
    <m/>
    <n v="18"/>
    <m/>
    <m/>
    <n v="18"/>
    <s v="No"/>
    <s v="Is getting burnt"/>
    <s v="Clinic"/>
    <m/>
    <m/>
    <m/>
    <s v="Yes"/>
    <m/>
    <s v="Yes"/>
    <m/>
    <m/>
    <m/>
    <m/>
    <m/>
    <s v="51-75%"/>
    <s v="25-50%"/>
    <s v="Farming"/>
    <m/>
    <s v="Other______________________"/>
    <m/>
    <s v="Farming"/>
    <m/>
    <s v="Other______________________"/>
    <m/>
    <s v="Farming"/>
    <m/>
    <s v="Other______________________"/>
    <m/>
    <s v="Farming"/>
    <m/>
    <s v="Livestock"/>
    <m/>
    <s v="Communal building                      "/>
    <m/>
    <s v="Cash/money assistance"/>
    <m/>
    <s v="cacccccc 39"/>
    <s v="Well / water tank                          "/>
    <m/>
    <s v="Firewood / fuel                                                                      "/>
    <m/>
    <s v="Xacsdcac 6"/>
    <s v="Complementary Food                                 "/>
    <m/>
    <s v="Kitchen sets                                         "/>
    <m/>
    <s v="asasxax 106"/>
  </r>
  <r>
    <s v="A007"/>
    <n v="30"/>
    <n v="7"/>
    <n v="2013"/>
    <m/>
    <m/>
    <m/>
    <m/>
    <n v="24"/>
    <n v="6"/>
    <n v="2013"/>
    <n v="26"/>
    <n v="6"/>
    <n v="2013"/>
    <n v="2"/>
    <s v="Camp Manager"/>
    <s v="Male"/>
    <n v="62"/>
    <s v="Other"/>
    <m/>
    <m/>
    <m/>
    <m/>
    <m/>
    <m/>
    <m/>
    <m/>
    <m/>
    <m/>
    <m/>
    <m/>
    <m/>
    <m/>
    <m/>
    <m/>
    <x v="1"/>
    <x v="3"/>
    <x v="5"/>
    <x v="6"/>
    <x v="6"/>
    <x v="1"/>
    <m/>
    <m/>
    <m/>
    <s v="Rural"/>
    <n v="12"/>
    <n v="2012"/>
    <s v="Yes"/>
    <s v="Yes"/>
    <s v="Yes"/>
    <m/>
    <m/>
    <m/>
    <m/>
    <m/>
    <s v="Kutkai"/>
    <s v="8 miles"/>
    <s v="125 minutes"/>
    <s v="Yes"/>
    <s v="Committee"/>
    <s v="U La Nu"/>
    <m/>
    <s v="Yes"/>
    <s v="No"/>
    <s v="No"/>
    <s v="No"/>
    <s v="No"/>
    <s v="No"/>
    <m/>
    <m/>
    <s v="Yes"/>
    <s v="Yes"/>
    <x v="0"/>
    <s v="Yes"/>
    <n v="0"/>
    <n v="0"/>
    <n v="0"/>
    <n v="5"/>
    <n v="20"/>
    <n v="25"/>
    <n v="14"/>
    <n v="18"/>
    <n v="32"/>
    <n v="25"/>
    <n v="29"/>
    <n v="54"/>
    <n v="33"/>
    <n v="28"/>
    <n v="61"/>
    <n v="70"/>
    <n v="43"/>
    <n v="113"/>
    <n v="30"/>
    <n v="36"/>
    <n v="66"/>
    <n v="15"/>
    <n v="14"/>
    <n v="29"/>
    <x v="6"/>
    <x v="6"/>
    <x v="6"/>
    <n v="0"/>
    <n v="2"/>
    <n v="2"/>
    <n v="0"/>
    <n v="0"/>
    <n v="0"/>
    <n v="3"/>
    <n v="1"/>
    <n v="4"/>
    <n v="0"/>
    <n v="0"/>
    <n v="0"/>
    <n v="0"/>
    <n v="0"/>
    <n v="0"/>
    <n v="0"/>
    <n v="0"/>
    <n v="0"/>
    <n v="0"/>
    <n v="0"/>
    <n v="0"/>
    <n v="4"/>
    <n v="12"/>
    <n v="0"/>
    <n v="0"/>
    <n v="0"/>
    <n v="0"/>
    <n v="0"/>
    <n v="0"/>
    <n v="75"/>
    <n v="380"/>
    <n v="75"/>
    <n v="380"/>
    <s v="Place of origin"/>
    <m/>
    <m/>
    <m/>
    <m/>
    <m/>
    <s v="Yes"/>
    <s v="Yes"/>
    <s v="Yes"/>
    <s v="Yes"/>
    <s v="No"/>
    <s v="Yes"/>
    <s v="Yes"/>
    <s v="No"/>
    <s v="No"/>
    <s v="Yes"/>
    <s v="No"/>
    <s v="Yes"/>
    <s v="Yes"/>
    <s v="No"/>
    <m/>
    <m/>
    <s v="No"/>
    <s v="Yes"/>
    <n v="6"/>
    <n v="1"/>
    <n v="9"/>
    <n v="0"/>
    <n v="15"/>
    <n v="1"/>
    <n v="0"/>
    <n v="0"/>
    <s v="Elected Camp residents , Appointed camp residents,  Religious leaders, Others"/>
    <m/>
    <m/>
    <m/>
    <m/>
    <m/>
    <m/>
    <m/>
    <s v="No"/>
    <m/>
    <s v="5 minutes"/>
    <s v="Yes"/>
    <m/>
    <m/>
    <m/>
    <s v="No"/>
    <m/>
    <s v="10 minutes"/>
    <s v="Yes"/>
    <m/>
    <m/>
    <m/>
    <s v="No"/>
    <m/>
    <s v="5 minutes"/>
    <s v="Yes"/>
    <m/>
    <m/>
    <m/>
    <s v="No"/>
    <m/>
    <s v="5 minutes"/>
    <s v="Yes"/>
    <m/>
    <m/>
    <m/>
    <s v="No"/>
    <m/>
    <s v="8 minutes"/>
    <s v="Yes"/>
    <m/>
    <m/>
    <m/>
    <s v="No"/>
    <m/>
    <s v="8 minutes"/>
    <s v="Yes"/>
    <m/>
    <m/>
    <m/>
    <s v="No"/>
    <s v="8 minutes"/>
    <m/>
    <s v="Yes"/>
    <m/>
    <m/>
    <m/>
    <s v="Individual"/>
    <s v="No"/>
    <s v="Solid shelters"/>
    <s v="0%"/>
    <s v="0%"/>
    <s v="No"/>
    <s v="Rivers, springs, etc."/>
    <m/>
    <s v="No"/>
    <m/>
    <m/>
    <n v="75"/>
    <m/>
    <m/>
    <n v="70"/>
    <s v="No"/>
    <s v="Is getting burnt"/>
    <s v="Clinic"/>
    <m/>
    <m/>
    <m/>
    <m/>
    <m/>
    <s v="Yes"/>
    <m/>
    <m/>
    <m/>
    <m/>
    <m/>
    <s v="51-75%"/>
    <s v="51-75%"/>
    <s v="Farming"/>
    <m/>
    <s v="Other______________________"/>
    <m/>
    <s v="Farming"/>
    <m/>
    <s v="Other______________________"/>
    <m/>
    <s v="Farming"/>
    <m/>
    <s v="Other______________________"/>
    <m/>
    <s v="Farming"/>
    <m/>
    <s v="Other______________________"/>
    <m/>
    <s v="Well / water tank                          "/>
    <m/>
    <s v="School materials / supplies                                         "/>
    <m/>
    <s v="cacccccc 40"/>
    <s v="School materials / supplies                                         "/>
    <m/>
    <s v="Cash/money assistance"/>
    <m/>
    <s v="Xacsdcac 7"/>
    <s v="Cash/money assistance"/>
    <m/>
    <s v="Well / water tank                          "/>
    <m/>
    <s v="asasxax 107"/>
  </r>
  <r>
    <s v="A008"/>
    <n v="30"/>
    <n v="7"/>
    <n v="2013"/>
    <s v="UNHCR"/>
    <m/>
    <m/>
    <m/>
    <n v="25"/>
    <n v="6"/>
    <n v="2013"/>
    <n v="26"/>
    <n v="6"/>
    <n v="2013"/>
    <n v="1"/>
    <s v="Camp Manager"/>
    <s v="Male"/>
    <m/>
    <m/>
    <m/>
    <m/>
    <m/>
    <m/>
    <m/>
    <m/>
    <m/>
    <m/>
    <m/>
    <m/>
    <m/>
    <m/>
    <m/>
    <m/>
    <m/>
    <m/>
    <x v="1"/>
    <x v="3"/>
    <x v="6"/>
    <x v="7"/>
    <x v="7"/>
    <x v="2"/>
    <n v="98.367530000000002"/>
    <n v="23.667159999999999"/>
    <n v="3109"/>
    <s v="Rural"/>
    <n v="9"/>
    <n v="2011"/>
    <s v="Yes"/>
    <s v="Yes"/>
    <s v="Yes"/>
    <m/>
    <s v="Yes"/>
    <s v="Yes"/>
    <s v="Yes"/>
    <m/>
    <s v="Kutkai"/>
    <s v="44 miles"/>
    <s v="2 hour and half"/>
    <s v="Yes"/>
    <s v="KBC "/>
    <s v="Rev. U Tang Nai"/>
    <n v="947325022"/>
    <s v="Yes"/>
    <s v="Yes"/>
    <s v="No"/>
    <s v="No"/>
    <s v="No"/>
    <s v="No"/>
    <m/>
    <m/>
    <s v="Yes"/>
    <s v="Yes"/>
    <x v="0"/>
    <s v="Yes"/>
    <n v="6"/>
    <n v="4"/>
    <n v="10"/>
    <n v="5"/>
    <n v="5"/>
    <n v="10"/>
    <n v="17"/>
    <n v="14"/>
    <n v="31"/>
    <n v="26"/>
    <n v="33"/>
    <n v="59"/>
    <n v="25"/>
    <n v="15"/>
    <n v="40"/>
    <n v="19"/>
    <n v="24"/>
    <n v="43"/>
    <n v="25"/>
    <n v="17"/>
    <n v="42"/>
    <n v="7"/>
    <n v="9"/>
    <n v="16"/>
    <x v="7"/>
    <x v="7"/>
    <x v="7"/>
    <n v="1"/>
    <n v="0"/>
    <n v="1"/>
    <n v="0"/>
    <n v="0"/>
    <n v="0"/>
    <n v="4"/>
    <n v="3"/>
    <n v="7"/>
    <n v="1"/>
    <n v="1"/>
    <n v="2"/>
    <n v="0"/>
    <n v="0"/>
    <n v="0"/>
    <n v="7"/>
    <n v="14"/>
    <n v="21"/>
    <n v="1"/>
    <n v="1"/>
    <n v="2"/>
    <n v="5"/>
    <n v="17"/>
    <n v="0"/>
    <n v="0"/>
    <n v="0"/>
    <n v="0"/>
    <n v="0"/>
    <n v="0"/>
    <n v="47"/>
    <n v="260"/>
    <m/>
    <m/>
    <s v="Place of origin"/>
    <m/>
    <m/>
    <m/>
    <m/>
    <m/>
    <s v="Yes"/>
    <s v="Yes"/>
    <s v="No"/>
    <s v="No"/>
    <s v="Yes"/>
    <s v="Yes"/>
    <s v="No"/>
    <s v="No"/>
    <s v="Yes"/>
    <s v="Yes"/>
    <s v="No"/>
    <s v="NO"/>
    <s v="Yes"/>
    <s v="No"/>
    <m/>
    <s v="No"/>
    <s v="No"/>
    <s v="Yes"/>
    <n v="0"/>
    <n v="0"/>
    <n v="4"/>
    <n v="3"/>
    <n v="0"/>
    <n v="0"/>
    <n v="2"/>
    <m/>
    <s v="Religious leaders"/>
    <m/>
    <m/>
    <m/>
    <m/>
    <m/>
    <m/>
    <m/>
    <s v="No"/>
    <m/>
    <m/>
    <m/>
    <m/>
    <m/>
    <m/>
    <s v="No"/>
    <n v="0.25"/>
    <m/>
    <m/>
    <m/>
    <m/>
    <m/>
    <s v="No"/>
    <s v="1mile"/>
    <m/>
    <m/>
    <m/>
    <m/>
    <m/>
    <s v="Yes"/>
    <m/>
    <m/>
    <m/>
    <m/>
    <m/>
    <m/>
    <s v="Yes"/>
    <m/>
    <m/>
    <m/>
    <m/>
    <m/>
    <m/>
    <s v="No"/>
    <n v="0.1875"/>
    <m/>
    <m/>
    <m/>
    <m/>
    <m/>
    <s v="No"/>
    <n v="0.1875"/>
    <m/>
    <m/>
    <m/>
    <m/>
    <m/>
    <m/>
    <s v="No"/>
    <s v="Community/religious building"/>
    <m/>
    <m/>
    <m/>
    <s v="Rivers, springs, etc."/>
    <m/>
    <m/>
    <m/>
    <m/>
    <m/>
    <m/>
    <m/>
    <m/>
    <s v="No"/>
    <s v="Common identified waste dump inside camp"/>
    <s v="Rural centre"/>
    <m/>
    <m/>
    <m/>
    <s v="Yes"/>
    <m/>
    <m/>
    <m/>
    <m/>
    <m/>
    <m/>
    <m/>
    <s v="76-95%"/>
    <s v="76-95%"/>
    <s v="Farming"/>
    <m/>
    <s v="None"/>
    <m/>
    <s v="Farming"/>
    <m/>
    <s v="None"/>
    <m/>
    <s v="Farming"/>
    <m/>
    <s v="None"/>
    <m/>
    <s v="Farming"/>
    <m/>
    <s v="None"/>
    <m/>
    <s v="Individual shelter/houses             "/>
    <m/>
    <m/>
    <m/>
    <s v="cacccccc 41"/>
    <s v="Other"/>
    <m/>
    <m/>
    <m/>
    <s v="Xacsdcac 8"/>
    <s v="Communal building                      "/>
    <m/>
    <m/>
    <m/>
    <s v="asasxax 108"/>
  </r>
  <r>
    <s v="A009"/>
    <n v="30"/>
    <n v="7"/>
    <n v="2013"/>
    <s v="UNHCR"/>
    <m/>
    <s v="Other"/>
    <m/>
    <n v="26"/>
    <n v="6"/>
    <n v="2013"/>
    <n v="26"/>
    <n v="6"/>
    <n v="2013"/>
    <n v="2"/>
    <s v="Camp Manager"/>
    <s v="Male"/>
    <n v="28"/>
    <s v="Teacher"/>
    <m/>
    <m/>
    <m/>
    <m/>
    <m/>
    <m/>
    <m/>
    <m/>
    <m/>
    <m/>
    <m/>
    <m/>
    <m/>
    <m/>
    <m/>
    <m/>
    <x v="1"/>
    <x v="3"/>
    <x v="5"/>
    <x v="6"/>
    <x v="8"/>
    <x v="3"/>
    <m/>
    <m/>
    <m/>
    <s v="Rural"/>
    <n v="1"/>
    <n v="2013"/>
    <s v="Yes"/>
    <s v="Yes"/>
    <s v="Yes"/>
    <m/>
    <m/>
    <m/>
    <m/>
    <m/>
    <s v="Kutkai"/>
    <s v="7 miles"/>
    <s v="120 minutes"/>
    <s v="Yes"/>
    <s v="U Tun Hkam"/>
    <s v="U Kin Dar Wa Ya"/>
    <m/>
    <s v="Yes"/>
    <s v="No"/>
    <s v="Yes"/>
    <s v="No"/>
    <s v="No"/>
    <s v="No"/>
    <m/>
    <m/>
    <s v="Yes"/>
    <s v="No"/>
    <x v="0"/>
    <s v="Yes"/>
    <n v="4"/>
    <n v="8"/>
    <n v="12"/>
    <n v="12"/>
    <n v="11"/>
    <n v="23"/>
    <n v="18"/>
    <n v="18"/>
    <n v="36"/>
    <n v="44"/>
    <n v="39"/>
    <n v="83"/>
    <n v="43"/>
    <n v="23"/>
    <n v="66"/>
    <n v="58"/>
    <n v="61"/>
    <n v="119"/>
    <n v="38"/>
    <n v="50"/>
    <n v="88"/>
    <n v="13"/>
    <n v="13"/>
    <n v="26"/>
    <x v="8"/>
    <x v="8"/>
    <x v="8"/>
    <n v="0"/>
    <n v="0"/>
    <n v="0"/>
    <n v="0"/>
    <n v="0"/>
    <n v="0"/>
    <n v="0"/>
    <n v="0"/>
    <n v="0"/>
    <n v="0"/>
    <n v="0"/>
    <n v="0"/>
    <n v="0"/>
    <n v="0"/>
    <n v="0"/>
    <n v="0"/>
    <n v="0"/>
    <n v="0"/>
    <n v="0"/>
    <n v="0"/>
    <n v="0"/>
    <n v="5"/>
    <n v="7"/>
    <n v="1"/>
    <n v="2"/>
    <n v="3"/>
    <n v="2"/>
    <n v="2"/>
    <n v="4"/>
    <n v="86"/>
    <n v="453"/>
    <n v="86"/>
    <n v="453"/>
    <s v="Place of origin"/>
    <m/>
    <n v="86"/>
    <n v="453"/>
    <m/>
    <m/>
    <m/>
    <s v="Yes"/>
    <s v="Yes"/>
    <s v="Yes"/>
    <s v="Yes"/>
    <s v="Yes"/>
    <s v="Yes"/>
    <s v="Yes"/>
    <s v="Yes"/>
    <s v="Yes"/>
    <s v="Yes"/>
    <s v="Yes"/>
    <s v="Yes"/>
    <s v="No"/>
    <m/>
    <s v="No"/>
    <s v="No"/>
    <s v="Yes"/>
    <n v="3"/>
    <n v="2"/>
    <n v="1"/>
    <n v="0"/>
    <n v="4"/>
    <n v="2"/>
    <n v="0"/>
    <n v="0"/>
    <s v="Elected camp residents, appointed camp residents, Elders, Religious Leaders"/>
    <m/>
    <m/>
    <m/>
    <m/>
    <m/>
    <m/>
    <m/>
    <s v="No"/>
    <m/>
    <s v="5 minutes"/>
    <s v="Yes"/>
    <m/>
    <m/>
    <m/>
    <s v="Yes"/>
    <m/>
    <s v="3 minutes"/>
    <s v="Yes"/>
    <m/>
    <m/>
    <m/>
    <s v="Yes"/>
    <m/>
    <m/>
    <s v="Yes"/>
    <m/>
    <m/>
    <m/>
    <s v="Yes"/>
    <m/>
    <m/>
    <s v="Yes"/>
    <m/>
    <m/>
    <m/>
    <s v="Yes"/>
    <m/>
    <m/>
    <s v="Yes"/>
    <m/>
    <m/>
    <m/>
    <s v="No"/>
    <m/>
    <s v="5 minutes"/>
    <s v="Yes"/>
    <m/>
    <m/>
    <m/>
    <s v="No"/>
    <m/>
    <s v="5 min"/>
    <s v="Yes"/>
    <m/>
    <m/>
    <m/>
    <s v="Individual"/>
    <s v="No"/>
    <s v="Make-shift shelters "/>
    <s v="76-95%"/>
    <s v="&lt; 25%"/>
    <s v="No"/>
    <s v="Rivers, springs, etc."/>
    <m/>
    <s v="Yes"/>
    <n v="10"/>
    <n v="10"/>
    <m/>
    <n v="10"/>
    <n v="10"/>
    <m/>
    <s v="No"/>
    <s v="Is getting burnt"/>
    <s v="Clinic"/>
    <m/>
    <m/>
    <s v="Yes"/>
    <m/>
    <m/>
    <s v="Yes"/>
    <m/>
    <m/>
    <m/>
    <m/>
    <m/>
    <s v="51-75%"/>
    <s v="25-50%"/>
    <s v="Farming"/>
    <m/>
    <s v="Other______________________"/>
    <m/>
    <s v="Farming"/>
    <m/>
    <s v="None"/>
    <m/>
    <s v="Farming"/>
    <m/>
    <s v="None"/>
    <m/>
    <s v="Farming"/>
    <m/>
    <s v="Other______________________"/>
    <m/>
    <s v="Individual shelter/houses             "/>
    <m/>
    <s v="Individual shelter/houses             "/>
    <m/>
    <s v="cacccccc 42"/>
    <s v="Well / water tank                          "/>
    <m/>
    <s v="Basic Food                                       "/>
    <m/>
    <s v="Xacsdcac 9"/>
    <s v="Cash/money assistance"/>
    <m/>
    <s v="Cash/money assistance"/>
    <m/>
    <s v="asasxax 109"/>
  </r>
  <r>
    <s v="A010"/>
    <n v="30"/>
    <n v="7"/>
    <n v="2013"/>
    <s v="UNHCR"/>
    <m/>
    <s v="Enumerator from camp profiling  responsible organization"/>
    <m/>
    <n v="25"/>
    <n v="6"/>
    <n v="2013"/>
    <m/>
    <m/>
    <m/>
    <m/>
    <s v="Camp Manager"/>
    <m/>
    <m/>
    <m/>
    <m/>
    <m/>
    <m/>
    <m/>
    <m/>
    <m/>
    <m/>
    <m/>
    <m/>
    <m/>
    <m/>
    <m/>
    <m/>
    <m/>
    <m/>
    <m/>
    <x v="1"/>
    <x v="3"/>
    <x v="6"/>
    <x v="7"/>
    <x v="9"/>
    <x v="4"/>
    <n v="98.367530000000002"/>
    <n v="23.667159999999999"/>
    <m/>
    <s v="Rural"/>
    <n v="9"/>
    <n v="2011"/>
    <s v="Yes"/>
    <s v="Yes"/>
    <s v="Yes"/>
    <m/>
    <s v="Yes"/>
    <s v="Yes"/>
    <s v="Yes"/>
    <m/>
    <s v="Kutkai"/>
    <s v="44 miles"/>
    <s v="2 hour and half"/>
    <s v="Yes"/>
    <s v="Committee"/>
    <s v="Sara Seng Hkum"/>
    <m/>
    <m/>
    <s v="Yes"/>
    <s v="No"/>
    <s v="No"/>
    <s v="No"/>
    <s v="No"/>
    <m/>
    <m/>
    <s v="Yes"/>
    <s v="Yes"/>
    <x v="0"/>
    <s v="Yes"/>
    <m/>
    <m/>
    <m/>
    <m/>
    <m/>
    <m/>
    <m/>
    <m/>
    <m/>
    <m/>
    <m/>
    <m/>
    <m/>
    <m/>
    <m/>
    <m/>
    <m/>
    <m/>
    <m/>
    <m/>
    <m/>
    <m/>
    <m/>
    <m/>
    <x v="9"/>
    <x v="9"/>
    <x v="9"/>
    <m/>
    <m/>
    <m/>
    <m/>
    <m/>
    <m/>
    <m/>
    <m/>
    <m/>
    <m/>
    <m/>
    <m/>
    <m/>
    <m/>
    <m/>
    <m/>
    <m/>
    <m/>
    <m/>
    <m/>
    <m/>
    <m/>
    <m/>
    <m/>
    <m/>
    <m/>
    <m/>
    <m/>
    <m/>
    <n v="17"/>
    <n v="8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cacccccc 43"/>
    <m/>
    <m/>
    <m/>
    <m/>
    <s v="Xacsdcac 10"/>
    <m/>
    <m/>
    <m/>
    <m/>
    <s v="asasxax 110"/>
  </r>
  <r>
    <s v="A011"/>
    <n v="30"/>
    <n v="7"/>
    <n v="2013"/>
    <s v="Shalom"/>
    <m/>
    <s v="CCCM Focal Point"/>
    <m/>
    <n v="4"/>
    <n v="7"/>
    <n v="2013"/>
    <m/>
    <m/>
    <m/>
    <m/>
    <s v="Camp Manager"/>
    <s v="Male"/>
    <m/>
    <s v="Religious Leader"/>
    <m/>
    <m/>
    <m/>
    <m/>
    <m/>
    <m/>
    <m/>
    <m/>
    <m/>
    <m/>
    <m/>
    <m/>
    <m/>
    <m/>
    <m/>
    <m/>
    <x v="0"/>
    <x v="4"/>
    <x v="7"/>
    <x v="8"/>
    <x v="10"/>
    <x v="0"/>
    <m/>
    <m/>
    <m/>
    <s v="Urban"/>
    <n v="1"/>
    <n v="2012"/>
    <s v="Yes"/>
    <s v="Yes"/>
    <s v="Yes"/>
    <s v="Yes"/>
    <s v="Yes"/>
    <s v="Yes"/>
    <s v="Yes"/>
    <s v="Yes"/>
    <s v="Myitkyina"/>
    <s v="5 miles"/>
    <m/>
    <s v="Yes"/>
    <s v="Shalom"/>
    <s v="U Zaw Pan Latt"/>
    <n v="9400030539"/>
    <s v="Yes"/>
    <s v="Yes"/>
    <s v="No"/>
    <s v="No"/>
    <s v="No"/>
    <s v="No"/>
    <s v="Yes"/>
    <m/>
    <m/>
    <s v="Yes"/>
    <x v="0"/>
    <s v="Yes"/>
    <n v="0"/>
    <n v="1"/>
    <n v="1"/>
    <n v="1"/>
    <n v="0"/>
    <n v="1"/>
    <n v="1"/>
    <n v="4"/>
    <n v="5"/>
    <n v="5"/>
    <n v="5"/>
    <n v="10"/>
    <n v="11"/>
    <n v="8"/>
    <n v="19"/>
    <n v="7"/>
    <n v="5"/>
    <n v="12"/>
    <n v="9"/>
    <n v="11"/>
    <n v="20"/>
    <n v="2"/>
    <n v="4"/>
    <n v="6"/>
    <x v="10"/>
    <x v="10"/>
    <x v="10"/>
    <m/>
    <m/>
    <m/>
    <m/>
    <m/>
    <m/>
    <m/>
    <m/>
    <m/>
    <m/>
    <m/>
    <m/>
    <n v="1"/>
    <n v="3"/>
    <n v="4"/>
    <m/>
    <m/>
    <m/>
    <m/>
    <m/>
    <m/>
    <m/>
    <n v="1"/>
    <m/>
    <n v="1"/>
    <m/>
    <m/>
    <m/>
    <m/>
    <n v="15"/>
    <n v="74"/>
    <n v="1"/>
    <n v="3"/>
    <s v="Place of origin"/>
    <m/>
    <n v="2"/>
    <n v="6"/>
    <s v="Place of origin"/>
    <m/>
    <s v="Yes"/>
    <s v="Yes"/>
    <s v="Yes"/>
    <s v="Yes"/>
    <s v="Yes"/>
    <s v="Yes"/>
    <s v="No"/>
    <s v="Yes"/>
    <s v="Yes"/>
    <s v="Yes"/>
    <s v="No"/>
    <s v="NO"/>
    <s v="Yes"/>
    <s v="No"/>
    <m/>
    <s v="No"/>
    <s v="yes"/>
    <s v="Yes"/>
    <n v="1"/>
    <n v="1"/>
    <n v="3"/>
    <n v="1"/>
    <n v="4"/>
    <n v="2"/>
    <n v="1"/>
    <n v="0"/>
    <s v="Elected Camp residents, Appointed Camp residents, Any Camp residents , Elders, Religious Leader"/>
    <m/>
    <m/>
    <m/>
    <m/>
    <m/>
    <m/>
    <m/>
    <s v="No"/>
    <n v="0.5"/>
    <s v="10 min"/>
    <s v="Yes"/>
    <m/>
    <m/>
    <m/>
    <s v="Yes"/>
    <m/>
    <m/>
    <m/>
    <m/>
    <m/>
    <m/>
    <s v="Yes"/>
    <m/>
    <m/>
    <m/>
    <m/>
    <m/>
    <m/>
    <s v="No"/>
    <m/>
    <m/>
    <m/>
    <m/>
    <m/>
    <m/>
    <s v="No"/>
    <m/>
    <m/>
    <m/>
    <m/>
    <m/>
    <m/>
    <s v="No"/>
    <m/>
    <m/>
    <m/>
    <m/>
    <m/>
    <m/>
    <s v="No"/>
    <m/>
    <m/>
    <m/>
    <m/>
    <m/>
    <m/>
    <s v="Communal"/>
    <s v="Yes"/>
    <s v="Community/religious building"/>
    <s v="&lt; 25%"/>
    <s v="0%"/>
    <s v="Yes"/>
    <s v="Well"/>
    <m/>
    <s v="Yes"/>
    <m/>
    <m/>
    <m/>
    <m/>
    <m/>
    <n v="5"/>
    <s v="No"/>
    <s v="Common identified waste dump inside camp"/>
    <s v="Clinic"/>
    <m/>
    <m/>
    <s v="Yes"/>
    <m/>
    <m/>
    <s v="Yes"/>
    <s v="Yes"/>
    <m/>
    <m/>
    <s v="Yes"/>
    <m/>
    <s v="96-100%"/>
    <s v="76-95%"/>
    <s v="Livestock"/>
    <m/>
    <s v="Other______________________"/>
    <m/>
    <s v="Livestock"/>
    <m/>
    <s v="Farming"/>
    <m/>
    <s v="Livestock"/>
    <m/>
    <s v="Other______________________"/>
    <m/>
    <s v="Livestock"/>
    <m/>
    <m/>
    <m/>
    <s v="Basic Food                                       "/>
    <m/>
    <s v="Cash/money assistance"/>
    <m/>
    <s v="cacccccc 44"/>
    <s v="Firewood / fuel                                                                      "/>
    <m/>
    <s v="Access to job opportunities        "/>
    <m/>
    <s v="Xacsdcac 11"/>
    <s v="Access to job opportunities        "/>
    <m/>
    <s v="Basic Food                                       "/>
    <m/>
    <s v="asasxax 111"/>
  </r>
  <r>
    <s v="A012"/>
    <n v="30"/>
    <n v="7"/>
    <n v="2013"/>
    <s v="Shalom"/>
    <m/>
    <s v="CCCM Focal Point"/>
    <m/>
    <n v="4"/>
    <n v="7"/>
    <n v="2013"/>
    <n v="5"/>
    <n v="7"/>
    <n v="2013"/>
    <m/>
    <s v="Camp Manager"/>
    <s v="Male"/>
    <m/>
    <s v="Religious Leader"/>
    <m/>
    <m/>
    <m/>
    <m/>
    <m/>
    <m/>
    <m/>
    <m/>
    <m/>
    <m/>
    <m/>
    <m/>
    <m/>
    <m/>
    <m/>
    <m/>
    <x v="0"/>
    <x v="4"/>
    <x v="7"/>
    <x v="9"/>
    <x v="11"/>
    <x v="5"/>
    <n v="97.376670000000004"/>
    <n v="25.38786"/>
    <m/>
    <s v="Urban"/>
    <n v="10"/>
    <n v="2011"/>
    <s v="Yes"/>
    <s v="Yes"/>
    <s v="Yes"/>
    <m/>
    <s v="Yes"/>
    <s v="Yes"/>
    <s v="Yes"/>
    <m/>
    <s v="Myitkyina"/>
    <s v="2 miles"/>
    <m/>
    <s v="Yes"/>
    <s v="Shalom"/>
    <s v="U Gam Aung"/>
    <n v="9440006280"/>
    <s v="Yes"/>
    <s v="Yes"/>
    <s v="No"/>
    <s v="No"/>
    <s v="No"/>
    <s v="No"/>
    <s v="Yes"/>
    <m/>
    <m/>
    <s v="Yes"/>
    <x v="0"/>
    <s v="Yes"/>
    <n v="0"/>
    <n v="0"/>
    <n v="0"/>
    <n v="3"/>
    <n v="0"/>
    <n v="3"/>
    <n v="1"/>
    <n v="0"/>
    <n v="1"/>
    <n v="8"/>
    <n v="8"/>
    <n v="16"/>
    <n v="5"/>
    <n v="7"/>
    <n v="12"/>
    <n v="1"/>
    <n v="2"/>
    <n v="3"/>
    <n v="6"/>
    <n v="7"/>
    <n v="13"/>
    <n v="1"/>
    <n v="3"/>
    <n v="4"/>
    <x v="11"/>
    <x v="11"/>
    <x v="11"/>
    <n v="1"/>
    <n v="0"/>
    <n v="1"/>
    <m/>
    <m/>
    <m/>
    <m/>
    <m/>
    <m/>
    <m/>
    <m/>
    <m/>
    <m/>
    <m/>
    <m/>
    <n v="0"/>
    <n v="1"/>
    <n v="1"/>
    <m/>
    <m/>
    <m/>
    <n v="2"/>
    <m/>
    <m/>
    <m/>
    <m/>
    <m/>
    <m/>
    <m/>
    <n v="12"/>
    <n v="53"/>
    <n v="2"/>
    <n v="18"/>
    <s v="Place of origin"/>
    <m/>
    <n v="1"/>
    <n v="3"/>
    <s v="Other IDP camps"/>
    <m/>
    <s v="Yes"/>
    <m/>
    <s v="Yes"/>
    <s v="Yes"/>
    <s v="Yes"/>
    <s v="Yes"/>
    <s v="No"/>
    <s v="Yes"/>
    <s v="Yes"/>
    <s v="Yes"/>
    <m/>
    <m/>
    <s v="Yes"/>
    <m/>
    <m/>
    <m/>
    <s v="yes"/>
    <s v="Yes"/>
    <n v="1"/>
    <n v="2"/>
    <n v="4"/>
    <n v="2"/>
    <n v="5"/>
    <n v="4"/>
    <n v="1"/>
    <m/>
    <s v="Elected Camp residents, Appointed Camp residents, Any Camp residents , Elders, Religious Leader"/>
    <m/>
    <m/>
    <m/>
    <m/>
    <m/>
    <m/>
    <m/>
    <s v="No"/>
    <n v="0.375"/>
    <s v="5 min"/>
    <s v="Yes"/>
    <m/>
    <m/>
    <m/>
    <s v="Yes"/>
    <m/>
    <m/>
    <m/>
    <m/>
    <m/>
    <m/>
    <s v="Yes"/>
    <m/>
    <m/>
    <m/>
    <m/>
    <m/>
    <m/>
    <s v="Yes"/>
    <m/>
    <m/>
    <m/>
    <m/>
    <m/>
    <m/>
    <s v="No"/>
    <m/>
    <m/>
    <m/>
    <m/>
    <m/>
    <m/>
    <s v="No"/>
    <m/>
    <m/>
    <m/>
    <m/>
    <m/>
    <m/>
    <s v="No"/>
    <m/>
    <m/>
    <m/>
    <m/>
    <m/>
    <m/>
    <s v="Communal"/>
    <s v="Yes"/>
    <s v="Community/religious building"/>
    <s v="76-95%"/>
    <s v="0%"/>
    <s v="No"/>
    <s v="Well"/>
    <m/>
    <s v="Yes"/>
    <m/>
    <m/>
    <m/>
    <m/>
    <m/>
    <n v="2"/>
    <s v="No"/>
    <s v="Identified waste dump outside camp"/>
    <s v="Clinic"/>
    <m/>
    <m/>
    <s v="Yes"/>
    <m/>
    <m/>
    <s v="Yes"/>
    <s v="Yes"/>
    <m/>
    <s v="Yes"/>
    <s v="Yes"/>
    <m/>
    <s v="96-100%"/>
    <m/>
    <s v="Handicrafts"/>
    <m/>
    <s v="Other______________________"/>
    <m/>
    <s v="Farming"/>
    <m/>
    <s v="Livestock"/>
    <m/>
    <s v="Livestock"/>
    <m/>
    <s v="Other______________________"/>
    <m/>
    <s v="Farming"/>
    <m/>
    <s v="Livestock"/>
    <m/>
    <s v="Basic Food                                       "/>
    <m/>
    <s v="Partitions within shelters"/>
    <m/>
    <s v="cacccccc 45"/>
    <s v="Firewood / fuel                                                                      "/>
    <m/>
    <s v="Women NFIs (sanitary pads, underwear, etc.)"/>
    <m/>
    <s v="Xacsdcac 12"/>
    <s v="Cash/money assistance"/>
    <m/>
    <s v="Vocational training                       "/>
    <m/>
    <s v="asasxax 112"/>
  </r>
  <r>
    <s v="B001"/>
    <n v="30"/>
    <n v="7"/>
    <n v="2013"/>
    <s v="UNHCR"/>
    <m/>
    <s v="CCCM Focal Point"/>
    <m/>
    <n v="13"/>
    <n v="6"/>
    <n v="2013"/>
    <n v="14"/>
    <n v="6"/>
    <n v="2013"/>
    <n v="2"/>
    <s v="Camp Manager"/>
    <s v="Male"/>
    <n v="40"/>
    <s v="Religious Leader"/>
    <m/>
    <m/>
    <m/>
    <m/>
    <m/>
    <m/>
    <m/>
    <m/>
    <m/>
    <m/>
    <m/>
    <m/>
    <m/>
    <m/>
    <m/>
    <m/>
    <x v="0"/>
    <x v="0"/>
    <x v="0"/>
    <x v="10"/>
    <x v="12"/>
    <x v="0"/>
    <n v="97.228769999999997"/>
    <n v="24.26502"/>
    <m/>
    <s v="Urban"/>
    <n v="7"/>
    <n v="2011"/>
    <s v="Yes"/>
    <s v="Yes"/>
    <s v="Yes"/>
    <s v="No"/>
    <s v="Yes"/>
    <s v="Yes"/>
    <s v="Yes"/>
    <s v="No"/>
    <s v="Bhamo"/>
    <m/>
    <s v="5 minutes"/>
    <s v="Yes"/>
    <s v="KBC"/>
    <s v="Rev. U Lahpai Aung Mai"/>
    <n v="9400027894"/>
    <s v="Yes"/>
    <s v="No"/>
    <s v="No"/>
    <s v="Yes"/>
    <s v="No"/>
    <s v="No"/>
    <s v="No"/>
    <s v="Yes"/>
    <m/>
    <s v="No"/>
    <x v="0"/>
    <s v="Yes"/>
    <n v="22"/>
    <n v="25"/>
    <n v="47"/>
    <n v="100"/>
    <n v="84"/>
    <n v="184"/>
    <n v="135"/>
    <n v="132"/>
    <n v="267"/>
    <n v="292"/>
    <n v="262"/>
    <n v="554"/>
    <n v="190"/>
    <n v="220"/>
    <n v="410"/>
    <n v="426"/>
    <n v="493"/>
    <n v="919"/>
    <n v="90"/>
    <n v="179"/>
    <n v="269"/>
    <n v="43"/>
    <n v="98"/>
    <n v="141"/>
    <x v="12"/>
    <x v="12"/>
    <x v="12"/>
    <n v="3"/>
    <n v="3"/>
    <n v="6"/>
    <n v="1"/>
    <n v="0"/>
    <n v="1"/>
    <n v="4"/>
    <n v="3"/>
    <n v="7"/>
    <n v="15"/>
    <n v="17"/>
    <n v="32"/>
    <n v="0"/>
    <n v="0"/>
    <n v="0"/>
    <n v="0"/>
    <n v="1"/>
    <n v="1"/>
    <n v="3"/>
    <n v="10"/>
    <n v="13"/>
    <n v="8"/>
    <n v="68"/>
    <n v="5"/>
    <n v="7"/>
    <n v="12"/>
    <n v="4"/>
    <n v="2"/>
    <n v="6"/>
    <n v="550"/>
    <n v="2791"/>
    <n v="160"/>
    <n v="520"/>
    <s v="Place of origin"/>
    <m/>
    <n v="78"/>
    <n v="270"/>
    <s v="Place of origin"/>
    <m/>
    <s v="Yes"/>
    <s v="Yes"/>
    <s v="Yes"/>
    <s v="Yes"/>
    <s v="Yes"/>
    <s v="Yes"/>
    <s v="Yes"/>
    <s v="Yes"/>
    <s v="Yes"/>
    <s v="Yes"/>
    <s v="Yes"/>
    <s v="NO"/>
    <s v="Yes"/>
    <s v="No"/>
    <m/>
    <s v="No"/>
    <s v="yes"/>
    <s v="Yes"/>
    <n v="3"/>
    <n v="2"/>
    <n v="4"/>
    <n v="3"/>
    <n v="7"/>
    <n v="5"/>
    <n v="1"/>
    <n v="1"/>
    <m/>
    <m/>
    <m/>
    <m/>
    <m/>
    <m/>
    <m/>
    <m/>
    <s v="Yes"/>
    <m/>
    <n v="0.05"/>
    <s v="Yes"/>
    <m/>
    <m/>
    <m/>
    <s v="Yes"/>
    <m/>
    <s v=".05 minutes"/>
    <s v="Yes"/>
    <m/>
    <m/>
    <m/>
    <s v="Yes"/>
    <m/>
    <s v=".05 minutes"/>
    <s v="Yes"/>
    <m/>
    <m/>
    <m/>
    <s v="Yes"/>
    <m/>
    <s v=".05 minutes"/>
    <s v="Yes"/>
    <m/>
    <m/>
    <m/>
    <s v="Yes"/>
    <m/>
    <n v="0.05"/>
    <s v="Yes"/>
    <m/>
    <m/>
    <m/>
    <s v="No"/>
    <m/>
    <s v=".06 minutes"/>
    <s v="Yes"/>
    <m/>
    <m/>
    <m/>
    <s v="No"/>
    <m/>
    <s v="15 minutes"/>
    <s v="Yes"/>
    <m/>
    <m/>
    <m/>
    <s v="Individual"/>
    <s v="No"/>
    <s v="Solid shelters"/>
    <s v="&lt; 25%"/>
    <s v="0%"/>
    <s v="Yes"/>
    <s v="Borehole/hand pump"/>
    <m/>
    <s v="Yes"/>
    <n v="0"/>
    <n v="0"/>
    <n v="84"/>
    <n v="0"/>
    <n v="0"/>
    <n v="41"/>
    <s v="No"/>
    <s v="Identified waste dump outside camp"/>
    <s v="Hospital"/>
    <m/>
    <s v="Yes"/>
    <s v="Yes"/>
    <s v="No"/>
    <s v="No"/>
    <s v="Yes"/>
    <s v="Yes"/>
    <s v="Yes"/>
    <s v="No"/>
    <s v="Yes"/>
    <m/>
    <s v="96-100%"/>
    <s v="96-100%"/>
    <s v="None"/>
    <m/>
    <s v="None"/>
    <m/>
    <s v="Farming"/>
    <m/>
    <s v="Livestock"/>
    <m/>
    <s v="Livestock"/>
    <m/>
    <s v="Manufacturing (non-food)"/>
    <m/>
    <s v="Farming"/>
    <m/>
    <s v="Livestock"/>
    <m/>
    <s v="Transport to school                     "/>
    <m/>
    <s v="Firewood / fuel                                                                      "/>
    <m/>
    <s v="cacccccc 46"/>
    <s v="Cash/money assistance"/>
    <m/>
    <s v="Transport to school                     "/>
    <m/>
    <s v="Xacsdcac 13"/>
    <s v="Medicines"/>
    <m/>
    <s v="Access to job opportunities        "/>
    <m/>
    <s v="asasxax 113"/>
  </r>
  <r>
    <s v="B002"/>
    <n v="30"/>
    <n v="7"/>
    <n v="2013"/>
    <s v="KBC"/>
    <m/>
    <s v="CCCM Focal Point"/>
    <m/>
    <n v="25"/>
    <n v="6"/>
    <n v="2013"/>
    <n v="26"/>
    <n v="6"/>
    <n v="2013"/>
    <n v="2"/>
    <s v="Camp Manager"/>
    <s v="Male"/>
    <n v="41"/>
    <s v="Religious Leader"/>
    <m/>
    <m/>
    <m/>
    <m/>
    <m/>
    <m/>
    <m/>
    <m/>
    <m/>
    <m/>
    <m/>
    <m/>
    <m/>
    <m/>
    <m/>
    <m/>
    <x v="0"/>
    <x v="2"/>
    <x v="2"/>
    <x v="11"/>
    <x v="13"/>
    <x v="0"/>
    <n v="97.344359999999995"/>
    <n v="24.250689999999999"/>
    <m/>
    <s v="Urban"/>
    <n v="6"/>
    <n v="2011"/>
    <s v="Yes"/>
    <s v="Yes"/>
    <s v="Yes"/>
    <s v="No"/>
    <s v="Yes"/>
    <s v="Yes"/>
    <s v="Yes"/>
    <s v="No"/>
    <s v="Momauk"/>
    <m/>
    <s v="15 minutes"/>
    <s v="Yes"/>
    <s v="KBC"/>
    <s v="U Seng Aung"/>
    <n v="933015569"/>
    <s v="Yes"/>
    <s v="No"/>
    <s v="No"/>
    <s v="Yes"/>
    <s v="No"/>
    <s v="No"/>
    <s v="No"/>
    <s v="Yes"/>
    <m/>
    <s v="Yes"/>
    <x v="0"/>
    <s v="Yes"/>
    <n v="24"/>
    <n v="13"/>
    <n v="37"/>
    <n v="98"/>
    <n v="87"/>
    <n v="185"/>
    <n v="53"/>
    <n v="46"/>
    <n v="99"/>
    <n v="159"/>
    <n v="139"/>
    <n v="298"/>
    <n v="89"/>
    <n v="110"/>
    <n v="199"/>
    <n v="112"/>
    <n v="205"/>
    <n v="317"/>
    <n v="114"/>
    <n v="213"/>
    <n v="327"/>
    <n v="35"/>
    <n v="63"/>
    <n v="98"/>
    <x v="13"/>
    <x v="13"/>
    <x v="13"/>
    <n v="4"/>
    <n v="1"/>
    <n v="5"/>
    <n v="0"/>
    <n v="1"/>
    <n v="1"/>
    <n v="6"/>
    <n v="15"/>
    <n v="21"/>
    <n v="6"/>
    <n v="11"/>
    <n v="17"/>
    <n v="7"/>
    <n v="12"/>
    <n v="19"/>
    <n v="16"/>
    <n v="18"/>
    <n v="34"/>
    <n v="7"/>
    <n v="22"/>
    <n v="29"/>
    <n v="30"/>
    <n v="45"/>
    <n v="0"/>
    <n v="0"/>
    <n v="0"/>
    <n v="0"/>
    <n v="0"/>
    <n v="0"/>
    <n v="399"/>
    <n v="1555"/>
    <n v="0"/>
    <n v="0"/>
    <m/>
    <m/>
    <n v="0"/>
    <n v="0"/>
    <m/>
    <m/>
    <s v="Yes"/>
    <s v="Yes"/>
    <s v="Yes"/>
    <s v="Yes"/>
    <s v="Yes"/>
    <s v="Yes"/>
    <s v="Yes"/>
    <s v="Yes"/>
    <s v="Yes"/>
    <s v="No"/>
    <s v="No"/>
    <s v="NO"/>
    <s v="Yes"/>
    <s v="No"/>
    <m/>
    <s v="No"/>
    <s v="No"/>
    <s v="Yes"/>
    <n v="5"/>
    <n v="2"/>
    <n v="1"/>
    <n v="1"/>
    <n v="6"/>
    <n v="3"/>
    <n v="1"/>
    <n v="1"/>
    <m/>
    <m/>
    <m/>
    <m/>
    <m/>
    <m/>
    <m/>
    <m/>
    <s v="Yes"/>
    <m/>
    <n v="10"/>
    <s v="Yes"/>
    <m/>
    <m/>
    <m/>
    <s v="Yes"/>
    <m/>
    <s v="10 minutes"/>
    <s v="Yes"/>
    <m/>
    <m/>
    <m/>
    <s v="Yes"/>
    <m/>
    <s v="5 minutes"/>
    <s v="Yes"/>
    <m/>
    <m/>
    <m/>
    <s v="Yes"/>
    <m/>
    <s v="15 minutes"/>
    <s v="Yes"/>
    <m/>
    <m/>
    <m/>
    <s v="No"/>
    <n v="1"/>
    <m/>
    <s v="Yes"/>
    <s v="Yes"/>
    <m/>
    <m/>
    <s v="No"/>
    <s v="1 miles"/>
    <m/>
    <m/>
    <s v="Yes"/>
    <m/>
    <m/>
    <s v="No"/>
    <s v="1 miles"/>
    <m/>
    <m/>
    <s v="Yes"/>
    <m/>
    <m/>
    <s v="Individual"/>
    <s v="Yes"/>
    <s v="Make-shift shelters "/>
    <s v="0%"/>
    <s v="0%"/>
    <s v="Yes"/>
    <s v="Well"/>
    <m/>
    <s v="Yes"/>
    <n v="0"/>
    <n v="0"/>
    <n v="56"/>
    <n v="0"/>
    <n v="0"/>
    <n v="56"/>
    <s v="yes"/>
    <s v="Identified waste dump outside camp"/>
    <s v="Clinic"/>
    <m/>
    <s v="No"/>
    <s v="No"/>
    <s v="No"/>
    <s v="No"/>
    <s v="Yes"/>
    <s v="Yes"/>
    <s v="Yes"/>
    <s v="Yes"/>
    <s v="No"/>
    <m/>
    <s v="0%"/>
    <s v="&lt; 25%"/>
    <s v="Trade (buying and selling)"/>
    <m/>
    <s v="Other______________________"/>
    <m/>
    <s v="Farming"/>
    <m/>
    <s v="Other______________________"/>
    <m/>
    <s v="Trade (buying and selling)"/>
    <m/>
    <s v="Other______________________"/>
    <m/>
    <s v="Livestock"/>
    <m/>
    <s v="Other______________________"/>
    <m/>
    <s v="Cash/money assistance"/>
    <m/>
    <s v="Firewood / fuel                                                                      "/>
    <m/>
    <s v="cacccccc 47"/>
    <s v="Medicines"/>
    <m/>
    <s v="Access to job opportunities        "/>
    <m/>
    <s v="Xacsdcac 14"/>
    <s v="Communal building                      "/>
    <m/>
    <s v="Cash/money assistance"/>
    <m/>
    <s v="asasxax 114"/>
  </r>
  <r>
    <s v="B003"/>
    <n v="30"/>
    <n v="7"/>
    <n v="2013"/>
    <s v="UNHCR"/>
    <m/>
    <s v="CCCM Focal Point"/>
    <m/>
    <n v="24"/>
    <n v="6"/>
    <n v="2013"/>
    <n v="25"/>
    <n v="6"/>
    <n v="2013"/>
    <n v="2"/>
    <s v="Camp Manager"/>
    <s v="Male"/>
    <n v="45"/>
    <s v="Committee Member"/>
    <s v="Camp Resident"/>
    <s v="Female"/>
    <n v="40"/>
    <s v="Religious Leader"/>
    <m/>
    <m/>
    <m/>
    <m/>
    <m/>
    <m/>
    <m/>
    <m/>
    <m/>
    <m/>
    <m/>
    <m/>
    <x v="0"/>
    <x v="2"/>
    <x v="2"/>
    <x v="12"/>
    <x v="14"/>
    <x v="0"/>
    <n v="97.346940000000004"/>
    <n v="24.251860000000001"/>
    <m/>
    <s v="Urban"/>
    <n v="10"/>
    <n v="2011"/>
    <s v="Yes"/>
    <s v="Yes"/>
    <s v="Yes"/>
    <s v="No"/>
    <s v="Yes"/>
    <s v="Yes"/>
    <s v="Yes"/>
    <s v="No"/>
    <s v="Momauk"/>
    <n v="0.125"/>
    <n v="2"/>
    <s v="Yes"/>
    <m/>
    <s v="U Sai Hpa"/>
    <n v="7456042"/>
    <s v="Yes"/>
    <s v="No"/>
    <s v="Yes"/>
    <s v="No"/>
    <s v="No"/>
    <s v="No"/>
    <s v="No"/>
    <s v="No"/>
    <s v="Yes"/>
    <s v="Yes"/>
    <x v="0"/>
    <s v="Yes"/>
    <n v="0"/>
    <n v="0"/>
    <n v="0"/>
    <n v="0"/>
    <n v="0"/>
    <n v="0"/>
    <n v="2"/>
    <n v="1"/>
    <n v="3"/>
    <n v="1"/>
    <n v="3"/>
    <n v="4"/>
    <n v="2"/>
    <n v="0"/>
    <n v="2"/>
    <n v="1"/>
    <n v="2"/>
    <n v="3"/>
    <n v="4"/>
    <n v="3"/>
    <n v="7"/>
    <n v="1"/>
    <n v="2"/>
    <n v="3"/>
    <x v="14"/>
    <x v="14"/>
    <x v="14"/>
    <m/>
    <m/>
    <m/>
    <m/>
    <m/>
    <m/>
    <m/>
    <m/>
    <m/>
    <m/>
    <m/>
    <m/>
    <m/>
    <m/>
    <m/>
    <m/>
    <m/>
    <m/>
    <m/>
    <m/>
    <m/>
    <m/>
    <n v="1"/>
    <m/>
    <m/>
    <m/>
    <m/>
    <m/>
    <m/>
    <n v="6"/>
    <n v="22"/>
    <m/>
    <m/>
    <m/>
    <m/>
    <n v="2"/>
    <n v="3"/>
    <s v="Don't know"/>
    <m/>
    <s v="Yes"/>
    <s v="Yes"/>
    <s v="Yes"/>
    <s v="Yes"/>
    <s v="Yes"/>
    <s v="Yes"/>
    <s v="Yes"/>
    <s v="Yes"/>
    <s v="Yes"/>
    <s v="Yes"/>
    <s v="Yes"/>
    <s v="Yes"/>
    <s v="Yes"/>
    <s v="No"/>
    <m/>
    <s v="No"/>
    <s v="No"/>
    <s v="Yes"/>
    <n v="2"/>
    <n v="1"/>
    <n v="0"/>
    <n v="0"/>
    <n v="2"/>
    <n v="1"/>
    <n v="1"/>
    <n v="0"/>
    <m/>
    <m/>
    <m/>
    <m/>
    <m/>
    <m/>
    <m/>
    <m/>
    <s v="No"/>
    <m/>
    <n v="10"/>
    <s v="Yes"/>
    <m/>
    <m/>
    <m/>
    <s v="Yes"/>
    <m/>
    <m/>
    <m/>
    <m/>
    <m/>
    <m/>
    <s v="No"/>
    <m/>
    <m/>
    <m/>
    <m/>
    <m/>
    <m/>
    <s v="No"/>
    <m/>
    <m/>
    <m/>
    <m/>
    <m/>
    <m/>
    <s v="No"/>
    <m/>
    <m/>
    <s v="Yes"/>
    <m/>
    <m/>
    <m/>
    <s v="No"/>
    <m/>
    <m/>
    <m/>
    <m/>
    <m/>
    <m/>
    <s v="No"/>
    <m/>
    <m/>
    <m/>
    <m/>
    <m/>
    <m/>
    <s v="Individual"/>
    <s v="No"/>
    <s v="Make-shift shelters "/>
    <s v="&lt; 25%"/>
    <m/>
    <s v="Yes"/>
    <s v="Well"/>
    <m/>
    <s v="Yes"/>
    <n v="4"/>
    <n v="1"/>
    <n v="0"/>
    <n v="4"/>
    <n v="1"/>
    <n v="0"/>
    <s v="yes"/>
    <s v="Is getting burnt"/>
    <s v="Hospital"/>
    <m/>
    <s v="Yes"/>
    <s v="No"/>
    <s v="No"/>
    <s v="No"/>
    <s v="No"/>
    <s v="No"/>
    <s v="No"/>
    <s v="No"/>
    <s v="No"/>
    <m/>
    <s v="&lt; 25%"/>
    <s v="&lt; 25%"/>
    <s v="Manufacturing (non-food)"/>
    <m/>
    <s v="Other______________________"/>
    <m/>
    <s v="Farming"/>
    <m/>
    <s v="Other______________________"/>
    <m/>
    <s v="Trade (buying and selling)"/>
    <m/>
    <s v="Manufacturing (non-food)"/>
    <m/>
    <s v="Livestock"/>
    <m/>
    <s v="Other______________________"/>
    <m/>
    <s v="Complementary Food                                 "/>
    <m/>
    <s v="Complementary Food                                 "/>
    <m/>
    <s v="cacccccc 48"/>
    <s v="Firewood / fuel                                                                      "/>
    <m/>
    <s v="Firewood / fuel                                                                      "/>
    <m/>
    <s v="Xacsdcac 15"/>
    <s v="Cash/money assistance"/>
    <m/>
    <s v="Cash/money assistance"/>
    <m/>
    <s v="asasxax 115"/>
  </r>
  <r>
    <s v="B004"/>
    <n v="30"/>
    <n v="7"/>
    <n v="2013"/>
    <s v="UNHCR"/>
    <m/>
    <s v="CCCM Focal Point"/>
    <m/>
    <n v="13"/>
    <n v="6"/>
    <n v="2013"/>
    <n v="26"/>
    <n v="6"/>
    <n v="2013"/>
    <n v="1"/>
    <s v="Camp Manager"/>
    <s v="Male"/>
    <n v="26"/>
    <s v="Committee Member"/>
    <m/>
    <m/>
    <m/>
    <m/>
    <m/>
    <m/>
    <m/>
    <m/>
    <m/>
    <m/>
    <m/>
    <m/>
    <m/>
    <m/>
    <m/>
    <m/>
    <x v="0"/>
    <x v="0"/>
    <x v="0"/>
    <x v="13"/>
    <x v="15"/>
    <x v="0"/>
    <n v="97.236919999999998"/>
    <n v="24.24766"/>
    <m/>
    <s v="Urban"/>
    <n v="12"/>
    <n v="2011"/>
    <s v="Yes"/>
    <s v="Yes"/>
    <s v="Yes"/>
    <s v="No"/>
    <s v="Yes"/>
    <s v="Yes"/>
    <s v="Yes"/>
    <s v="No"/>
    <s v="Bhamo"/>
    <n v="0.125"/>
    <n v="4"/>
    <s v="Yes"/>
    <m/>
    <s v="U Hpaw Mi Brang Shaung"/>
    <s v="074-50550"/>
    <s v="Yes"/>
    <s v="No"/>
    <s v="No"/>
    <s v="Yes"/>
    <s v="No"/>
    <s v="No"/>
    <s v="No"/>
    <s v="Yes"/>
    <m/>
    <s v="Yes"/>
    <x v="0"/>
    <s v="Yes"/>
    <n v="1"/>
    <n v="3"/>
    <n v="4"/>
    <n v="4"/>
    <n v="9"/>
    <n v="13"/>
    <n v="10"/>
    <n v="12"/>
    <n v="22"/>
    <n v="18"/>
    <n v="31"/>
    <n v="49"/>
    <n v="13"/>
    <n v="22"/>
    <n v="35"/>
    <n v="22"/>
    <n v="26"/>
    <n v="48"/>
    <n v="18"/>
    <n v="20"/>
    <n v="38"/>
    <n v="2"/>
    <n v="2"/>
    <n v="4"/>
    <x v="15"/>
    <x v="15"/>
    <x v="15"/>
    <n v="0"/>
    <n v="0"/>
    <n v="0"/>
    <n v="0"/>
    <n v="0"/>
    <n v="0"/>
    <n v="0"/>
    <n v="1"/>
    <n v="1"/>
    <n v="1"/>
    <n v="1"/>
    <n v="2"/>
    <n v="2"/>
    <n v="10"/>
    <n v="12"/>
    <n v="3"/>
    <n v="2"/>
    <n v="5"/>
    <n v="0"/>
    <n v="1"/>
    <n v="1"/>
    <n v="2"/>
    <n v="12"/>
    <n v="2"/>
    <n v="2"/>
    <n v="4"/>
    <n v="0"/>
    <n v="0"/>
    <n v="0"/>
    <m/>
    <n v="213"/>
    <m/>
    <m/>
    <m/>
    <m/>
    <m/>
    <m/>
    <m/>
    <m/>
    <s v="Yes"/>
    <s v="Yes"/>
    <s v="Yes"/>
    <s v="Yes"/>
    <s v="Yes"/>
    <s v="Yes"/>
    <s v="Yes"/>
    <s v="Yes"/>
    <s v="Yes"/>
    <s v="Yes"/>
    <s v="Yes"/>
    <s v="Yes"/>
    <s v="Yes"/>
    <s v="No"/>
    <m/>
    <s v="No"/>
    <s v="No"/>
    <s v="Yes"/>
    <n v="3"/>
    <n v="2"/>
    <n v="0"/>
    <n v="0"/>
    <n v="3"/>
    <n v="2"/>
    <n v="0"/>
    <n v="1"/>
    <m/>
    <m/>
    <m/>
    <m/>
    <m/>
    <m/>
    <m/>
    <m/>
    <s v="No"/>
    <m/>
    <m/>
    <s v="Yes"/>
    <m/>
    <m/>
    <m/>
    <s v="Yes"/>
    <m/>
    <m/>
    <s v="Yes"/>
    <m/>
    <m/>
    <m/>
    <s v="Yes"/>
    <m/>
    <m/>
    <s v="Yes"/>
    <m/>
    <m/>
    <m/>
    <s v="Yes"/>
    <m/>
    <m/>
    <s v="Yes"/>
    <m/>
    <m/>
    <m/>
    <s v="No"/>
    <n v="0.25"/>
    <m/>
    <s v="Yes"/>
    <m/>
    <m/>
    <m/>
    <s v="No"/>
    <n v="0.25"/>
    <m/>
    <s v="Yes"/>
    <m/>
    <m/>
    <m/>
    <s v="No"/>
    <n v="0.25"/>
    <m/>
    <s v="Yes"/>
    <m/>
    <m/>
    <m/>
    <s v="Individual"/>
    <s v="Yes"/>
    <s v="Make-shift shelters "/>
    <s v="96-100%"/>
    <s v="0%"/>
    <s v="Yes"/>
    <s v="Borehole/hand pump"/>
    <m/>
    <s v="Yes"/>
    <n v="0"/>
    <n v="0"/>
    <n v="10"/>
    <n v="0"/>
    <n v="0"/>
    <n v="10"/>
    <s v="No"/>
    <s v="Identified waste dump outside camp"/>
    <s v="Clinic"/>
    <m/>
    <s v="Yes"/>
    <s v="Yes"/>
    <s v="No"/>
    <s v="Yes"/>
    <s v="Yes"/>
    <s v="Yes"/>
    <s v="Yes"/>
    <s v="No"/>
    <s v="No"/>
    <m/>
    <s v="76-95%"/>
    <s v="76-95%"/>
    <s v="Farming"/>
    <m/>
    <s v="Livestock"/>
    <m/>
    <s v="Farming"/>
    <m/>
    <s v="Livestock"/>
    <m/>
    <s v="Farming"/>
    <m/>
    <s v="Livestock"/>
    <m/>
    <s v="Farming"/>
    <m/>
    <s v="Livestock"/>
    <m/>
    <s v="School materials / supplies                                         "/>
    <m/>
    <s v="Cash/money assistance"/>
    <m/>
    <s v="cacccccc 49"/>
    <s v="Firewood / fuel                                                                      "/>
    <m/>
    <s v="Complementary Food                                 "/>
    <m/>
    <s v="Xacsdcac 16"/>
    <s v="Medicines"/>
    <m/>
    <s v="Access to job opportunities        "/>
    <m/>
    <s v="asasxax 116"/>
  </r>
  <r>
    <s v="B005"/>
    <n v="30"/>
    <n v="7"/>
    <n v="2013"/>
    <s v="KBSS/KMSS"/>
    <m/>
    <s v="CCCM Focal Point"/>
    <m/>
    <n v="24"/>
    <n v="6"/>
    <n v="2013"/>
    <n v="26"/>
    <n v="6"/>
    <n v="2013"/>
    <n v="2"/>
    <s v="Camp Manager"/>
    <s v="Male"/>
    <n v="50"/>
    <s v="FBO/NGO Staff"/>
    <m/>
    <m/>
    <m/>
    <m/>
    <m/>
    <m/>
    <m/>
    <m/>
    <m/>
    <m/>
    <m/>
    <m/>
    <m/>
    <m/>
    <m/>
    <m/>
    <x v="0"/>
    <x v="2"/>
    <x v="2"/>
    <x v="14"/>
    <x v="16"/>
    <x v="0"/>
    <n v="97.325019999999995"/>
    <n v="24.245100000000001"/>
    <m/>
    <s v="Urban"/>
    <n v="5"/>
    <n v="2012"/>
    <s v="Yes"/>
    <s v="Yes"/>
    <s v="Yes"/>
    <m/>
    <m/>
    <m/>
    <m/>
    <m/>
    <s v="Momauk"/>
    <n v="0.5"/>
    <n v="30"/>
    <m/>
    <s v="KBSS"/>
    <s v="U Lahpai Ja Li"/>
    <s v="074-56097"/>
    <s v="Yes"/>
    <s v="No"/>
    <s v="No"/>
    <s v="Yes"/>
    <s v="No"/>
    <s v="No"/>
    <s v="Yes"/>
    <s v="No"/>
    <m/>
    <s v="Yes"/>
    <x v="0"/>
    <s v="Yes"/>
    <n v="4"/>
    <n v="4"/>
    <n v="8"/>
    <n v="1"/>
    <n v="1"/>
    <n v="2"/>
    <n v="18"/>
    <n v="29"/>
    <n v="47"/>
    <n v="58"/>
    <n v="58"/>
    <n v="116"/>
    <n v="37"/>
    <n v="28"/>
    <n v="65"/>
    <n v="58"/>
    <n v="69"/>
    <n v="127"/>
    <n v="36"/>
    <n v="57"/>
    <n v="93"/>
    <n v="9"/>
    <n v="21"/>
    <n v="30"/>
    <x v="16"/>
    <x v="16"/>
    <x v="16"/>
    <n v="3"/>
    <n v="6"/>
    <n v="9"/>
    <n v="0"/>
    <n v="0"/>
    <n v="0"/>
    <n v="3"/>
    <n v="2"/>
    <n v="5"/>
    <n v="2"/>
    <n v="0"/>
    <n v="2"/>
    <n v="0"/>
    <n v="0"/>
    <n v="0"/>
    <n v="0"/>
    <n v="4"/>
    <n v="4"/>
    <n v="0"/>
    <n v="6"/>
    <n v="6"/>
    <n v="6"/>
    <n v="25"/>
    <n v="5"/>
    <n v="5"/>
    <n v="10"/>
    <n v="0"/>
    <n v="0"/>
    <n v="0"/>
    <n v="117"/>
    <n v="488"/>
    <n v="5"/>
    <n v="29"/>
    <s v="Other IDP camps"/>
    <m/>
    <n v="4"/>
    <n v="13"/>
    <s v="Other?"/>
    <m/>
    <s v="Yes"/>
    <s v="Yes"/>
    <s v="Yes"/>
    <s v="Yes"/>
    <s v="Yes"/>
    <s v="Yes"/>
    <s v="Yes"/>
    <s v="Yes"/>
    <s v="Yes"/>
    <s v="Yes"/>
    <s v="Yes"/>
    <s v="Yes"/>
    <s v="Yes"/>
    <s v="No"/>
    <m/>
    <s v="No"/>
    <s v="No"/>
    <s v="Yes"/>
    <n v="1"/>
    <n v="5"/>
    <n v="0"/>
    <n v="0"/>
    <n v="1"/>
    <n v="5"/>
    <n v="1"/>
    <n v="5"/>
    <m/>
    <m/>
    <m/>
    <m/>
    <m/>
    <m/>
    <m/>
    <m/>
    <s v="No"/>
    <n v="0.5"/>
    <n v="30"/>
    <s v="Yes"/>
    <m/>
    <m/>
    <m/>
    <s v="Yes"/>
    <m/>
    <n v="3"/>
    <s v="Yes"/>
    <m/>
    <m/>
    <m/>
    <s v="Yes"/>
    <m/>
    <n v="2"/>
    <s v="Yes"/>
    <m/>
    <m/>
    <m/>
    <s v="Yes"/>
    <m/>
    <n v="2"/>
    <s v="Yes"/>
    <m/>
    <m/>
    <m/>
    <s v="No"/>
    <m/>
    <n v="10"/>
    <s v="Yes"/>
    <m/>
    <m/>
    <m/>
    <s v="No"/>
    <m/>
    <n v="10"/>
    <s v="Yes"/>
    <m/>
    <m/>
    <m/>
    <s v="No"/>
    <n v="0.75"/>
    <n v="45"/>
    <s v="Yes"/>
    <m/>
    <m/>
    <m/>
    <s v="Individual"/>
    <s v="Yes"/>
    <s v="Solid shelters"/>
    <s v="&lt; 25%"/>
    <s v="0%"/>
    <s v="Yes"/>
    <s v="Borehole/hand pump"/>
    <m/>
    <m/>
    <n v="6"/>
    <n v="8"/>
    <n v="0"/>
    <n v="0"/>
    <n v="6"/>
    <n v="0"/>
    <s v="yes"/>
    <s v="Common identified waste dump inside camp"/>
    <s v="Clinic"/>
    <m/>
    <s v="No"/>
    <s v="No"/>
    <s v="No"/>
    <s v="No"/>
    <s v="No"/>
    <s v="No"/>
    <s v="No"/>
    <s v="Yes"/>
    <s v="No"/>
    <m/>
    <s v="&lt; 25%"/>
    <s v="&lt; 25%"/>
    <s v="Farming"/>
    <m/>
    <s v="Manufacturing (non-food)"/>
    <m/>
    <s v="Farming"/>
    <m/>
    <s v="Livestock"/>
    <m/>
    <s v="Livestock"/>
    <m/>
    <s v="Manufacturing (non-food)"/>
    <m/>
    <s v="Farming"/>
    <m/>
    <s v="Livestock"/>
    <m/>
    <s v="Cash/money assistance"/>
    <m/>
    <s v="Basic Food                                       "/>
    <m/>
    <s v="cacccccc 50"/>
    <s v="Complementary Food                                 "/>
    <m/>
    <s v="Firewood / fuel                                                                      "/>
    <m/>
    <s v="Xacsdcac 17"/>
    <s v="Individual shelter/houses             "/>
    <m/>
    <m/>
    <m/>
    <s v="asasxax 117"/>
  </r>
  <r>
    <s v="B006"/>
    <n v="30"/>
    <n v="7"/>
    <n v="2013"/>
    <s v="UNHCR"/>
    <m/>
    <s v="Enumerator from camp profiling  responsible organization"/>
    <m/>
    <n v="24"/>
    <n v="6"/>
    <n v="2013"/>
    <n v="26"/>
    <n v="6"/>
    <n v="2013"/>
    <n v="2"/>
    <s v="Camp Manager"/>
    <s v="Male"/>
    <n v="34"/>
    <s v="Religious Leader"/>
    <s v="Camp Resident"/>
    <s v="Female"/>
    <n v="21"/>
    <s v="FBO/NGO Staff"/>
    <s v="Camp Resident"/>
    <s v="Female"/>
    <n v="35"/>
    <s v="Other"/>
    <m/>
    <m/>
    <m/>
    <m/>
    <m/>
    <m/>
    <m/>
    <m/>
    <x v="1"/>
    <x v="3"/>
    <x v="8"/>
    <x v="15"/>
    <x v="9"/>
    <x v="6"/>
    <n v="92.569109999999995"/>
    <n v="23.276109999999999"/>
    <n v="4430"/>
    <s v="Urban"/>
    <n v="12"/>
    <n v="2012"/>
    <s v="Yes"/>
    <s v="Yes"/>
    <s v="Yes"/>
    <s v="No"/>
    <s v="Yes"/>
    <s v="Yes"/>
    <s v="Yes"/>
    <s v="No"/>
    <s v="Kutkai"/>
    <m/>
    <m/>
    <s v="Yes"/>
    <s v="Kutkai CRC"/>
    <s v="U Naung Latt"/>
    <s v="082-62251"/>
    <s v="Yes"/>
    <s v="Yes"/>
    <s v="No"/>
    <s v="No"/>
    <s v="No"/>
    <s v="No"/>
    <s v="Yes"/>
    <s v="No"/>
    <m/>
    <s v="Yes"/>
    <x v="0"/>
    <s v="Yes"/>
    <n v="3"/>
    <n v="1"/>
    <n v="4"/>
    <n v="3"/>
    <n v="6"/>
    <n v="9"/>
    <n v="9"/>
    <n v="10"/>
    <n v="19"/>
    <n v="19"/>
    <n v="22"/>
    <n v="41"/>
    <n v="10"/>
    <n v="9"/>
    <n v="19"/>
    <n v="9"/>
    <n v="19"/>
    <n v="28"/>
    <n v="17"/>
    <n v="17"/>
    <n v="34"/>
    <n v="8"/>
    <n v="10"/>
    <n v="18"/>
    <x v="17"/>
    <x v="17"/>
    <x v="17"/>
    <n v="0"/>
    <n v="1"/>
    <n v="1"/>
    <n v="0"/>
    <n v="0"/>
    <n v="0"/>
    <n v="1"/>
    <n v="1"/>
    <n v="2"/>
    <n v="0"/>
    <n v="0"/>
    <n v="0"/>
    <n v="0"/>
    <n v="0"/>
    <n v="0"/>
    <n v="1"/>
    <n v="2"/>
    <n v="3"/>
    <n v="2"/>
    <n v="0"/>
    <n v="2"/>
    <n v="5"/>
    <n v="4"/>
    <n v="3"/>
    <n v="2"/>
    <n v="5"/>
    <n v="0"/>
    <n v="1"/>
    <n v="1"/>
    <n v="41"/>
    <n v="172"/>
    <n v="0"/>
    <n v="20"/>
    <s v="Place of origin"/>
    <m/>
    <n v="7"/>
    <m/>
    <s v="Other IDP camps"/>
    <m/>
    <s v="Yes"/>
    <s v="Yes"/>
    <s v="Yes"/>
    <s v="Yes"/>
    <s v="Yes"/>
    <s v="Yes"/>
    <s v="Yes"/>
    <s v="No"/>
    <s v="Yes"/>
    <s v="Yes"/>
    <s v="Yes"/>
    <s v="NO"/>
    <s v="Yes"/>
    <s v="No"/>
    <m/>
    <s v="No"/>
    <s v="yes"/>
    <s v="Yes"/>
    <n v="5"/>
    <n v="2"/>
    <n v="0"/>
    <n v="0"/>
    <n v="5"/>
    <n v="2"/>
    <n v="0"/>
    <n v="0"/>
    <s v="Elected camp residents, Appointed camp residents, Any camp resident, Elders , Religious leaders"/>
    <m/>
    <m/>
    <m/>
    <m/>
    <m/>
    <m/>
    <m/>
    <s v="Yes"/>
    <n v="1"/>
    <n v="45"/>
    <s v="Yes"/>
    <m/>
    <m/>
    <m/>
    <s v="Yes"/>
    <m/>
    <m/>
    <s v="Yes"/>
    <m/>
    <m/>
    <m/>
    <s v="Yes"/>
    <m/>
    <m/>
    <s v="Yes"/>
    <m/>
    <m/>
    <m/>
    <s v="Yes"/>
    <m/>
    <m/>
    <s v="Yes"/>
    <m/>
    <m/>
    <m/>
    <s v="No"/>
    <m/>
    <m/>
    <s v="Yes"/>
    <m/>
    <m/>
    <m/>
    <s v="No"/>
    <m/>
    <n v="5"/>
    <s v="Yes"/>
    <m/>
    <m/>
    <m/>
    <s v="No"/>
    <m/>
    <m/>
    <s v="Yes"/>
    <m/>
    <m/>
    <m/>
    <s v="Individual"/>
    <s v="No"/>
    <s v="Solid shelters"/>
    <s v="0%"/>
    <s v="0%"/>
    <s v="Yes"/>
    <s v="Rivers, springs, etc."/>
    <m/>
    <s v="Yes"/>
    <n v="5"/>
    <n v="5"/>
    <n v="0"/>
    <n v="5"/>
    <n v="5"/>
    <n v="0"/>
    <s v="No"/>
    <s v="Common identified waste dump inside camp"/>
    <s v="Hospital"/>
    <m/>
    <s v="No"/>
    <s v="Yes"/>
    <s v="Yes"/>
    <s v="No"/>
    <s v="Yes"/>
    <s v="Yes"/>
    <s v="Yes"/>
    <s v="No"/>
    <s v="No"/>
    <m/>
    <s v="51-75%"/>
    <s v="76-95%"/>
    <s v="Farming"/>
    <m/>
    <s v="Manufacturing (non-food)"/>
    <m/>
    <s v="Farming"/>
    <m/>
    <s v="Livestock"/>
    <m/>
    <s v="Farming"/>
    <m/>
    <s v="None"/>
    <m/>
    <s v="Farming"/>
    <m/>
    <s v="Livestock"/>
    <m/>
    <s v="Firewood / fuel                                                                      "/>
    <m/>
    <s v="Kitchen sets                                         "/>
    <m/>
    <s v="cacccccc 51"/>
    <s v="Vocational training                       "/>
    <m/>
    <s v="Firewood / fuel                                                                      "/>
    <m/>
    <s v="Xacsdcac 18"/>
    <s v="Bathing spaces                                      "/>
    <m/>
    <m/>
    <m/>
    <s v="asasxax 118"/>
  </r>
  <r>
    <s v="B007"/>
    <n v="30"/>
    <n v="7"/>
    <n v="2013"/>
    <s v="RANIR"/>
    <m/>
    <s v="Enumerator from camp profiling  responsible organization"/>
    <m/>
    <n v="22"/>
    <n v="6"/>
    <n v="2013"/>
    <n v="23"/>
    <n v="6"/>
    <n v="2013"/>
    <n v="1"/>
    <s v="Camp Manager"/>
    <s v="Male"/>
    <n v="41"/>
    <s v="Authority"/>
    <s v="Camp Resident"/>
    <s v="Female"/>
    <n v="46"/>
    <s v="Other"/>
    <s v="Camp Resident"/>
    <s v="Female"/>
    <n v="51"/>
    <s v="Other"/>
    <m/>
    <m/>
    <m/>
    <m/>
    <m/>
    <m/>
    <m/>
    <m/>
    <x v="0"/>
    <x v="2"/>
    <x v="9"/>
    <x v="16"/>
    <x v="17"/>
    <x v="7"/>
    <n v="97.365769999999998"/>
    <n v="24.001639999999998"/>
    <n v="854"/>
    <s v="Rural"/>
    <n v="10"/>
    <n v="2011"/>
    <s v="Yes"/>
    <s v="Yes"/>
    <s v="Yes"/>
    <s v="No"/>
    <s v="Yes"/>
    <s v="Yes"/>
    <s v="No"/>
    <s v="No"/>
    <s v="Lwaije"/>
    <n v="20"/>
    <n v="120"/>
    <s v="Yes"/>
    <s v="IRRC"/>
    <s v="U Tu Lum"/>
    <n v="866221601"/>
    <s v="Yes"/>
    <s v="Yes"/>
    <s v="No"/>
    <s v="No"/>
    <s v="No"/>
    <s v="No"/>
    <s v="No"/>
    <s v="No"/>
    <s v="Yes"/>
    <s v="No"/>
    <x v="0"/>
    <s v="No"/>
    <n v="29"/>
    <n v="40"/>
    <n v="69"/>
    <n v="24"/>
    <n v="35"/>
    <n v="59"/>
    <n v="125"/>
    <n v="135"/>
    <n v="260"/>
    <n v="340"/>
    <n v="308"/>
    <n v="648"/>
    <n v="258"/>
    <n v="259"/>
    <n v="517"/>
    <n v="167"/>
    <n v="327"/>
    <n v="494"/>
    <n v="170"/>
    <n v="274"/>
    <n v="444"/>
    <n v="58"/>
    <n v="75"/>
    <n v="133"/>
    <x v="18"/>
    <x v="18"/>
    <x v="18"/>
    <n v="18"/>
    <n v="15"/>
    <n v="33"/>
    <n v="85"/>
    <n v="46"/>
    <n v="131"/>
    <n v="1"/>
    <n v="2"/>
    <n v="3"/>
    <n v="0"/>
    <n v="0"/>
    <n v="0"/>
    <n v="58"/>
    <n v="72"/>
    <n v="130"/>
    <n v="0"/>
    <n v="0"/>
    <n v="0"/>
    <n v="111"/>
    <n v="65"/>
    <n v="176"/>
    <n v="22"/>
    <n v="130"/>
    <n v="9"/>
    <n v="9"/>
    <n v="18"/>
    <n v="6"/>
    <n v="3"/>
    <n v="9"/>
    <n v="551"/>
    <n v="2624"/>
    <n v="15"/>
    <n v="57"/>
    <s v="Other IDP camps"/>
    <m/>
    <n v="34"/>
    <n v="135"/>
    <s v="Other IDP camps"/>
    <m/>
    <s v="Yes"/>
    <s v="Yes"/>
    <s v="Yes"/>
    <s v="Yes"/>
    <s v="Yes"/>
    <s v="Yes"/>
    <s v="Yes"/>
    <s v="Yes"/>
    <s v="Yes"/>
    <s v="Yes"/>
    <s v="Yes"/>
    <s v="Yes"/>
    <s v="Yes"/>
    <s v="No"/>
    <m/>
    <s v="No"/>
    <s v="No"/>
    <s v="Yes"/>
    <n v="3"/>
    <n v="0"/>
    <n v="6"/>
    <n v="0"/>
    <n v="9"/>
    <n v="0"/>
    <n v="1"/>
    <n v="1"/>
    <s v="Elected camp residents, Appointed camp residents, Elders , Religious leaders"/>
    <m/>
    <m/>
    <m/>
    <m/>
    <m/>
    <m/>
    <m/>
    <s v="Yes"/>
    <m/>
    <n v="10"/>
    <s v="Yes"/>
    <m/>
    <m/>
    <m/>
    <s v="Yes"/>
    <m/>
    <m/>
    <s v="Yes"/>
    <m/>
    <m/>
    <m/>
    <s v="Yes"/>
    <m/>
    <m/>
    <s v="Yes"/>
    <m/>
    <m/>
    <m/>
    <s v="Yes"/>
    <m/>
    <m/>
    <s v="Yes"/>
    <m/>
    <m/>
    <m/>
    <s v="No"/>
    <m/>
    <m/>
    <m/>
    <s v="Yes"/>
    <m/>
    <m/>
    <s v="No"/>
    <m/>
    <m/>
    <s v="Yes"/>
    <m/>
    <m/>
    <m/>
    <s v="No"/>
    <n v="20"/>
    <n v="120"/>
    <m/>
    <s v="Yes"/>
    <m/>
    <m/>
    <s v="Individual"/>
    <s v="No"/>
    <s v="Make-shift shelters "/>
    <s v="&lt; 25%"/>
    <s v="0%"/>
    <s v="No"/>
    <s v="Well"/>
    <m/>
    <s v="Yes"/>
    <n v="0"/>
    <n v="0"/>
    <n v="70"/>
    <n v="0"/>
    <n v="0"/>
    <n v="30"/>
    <s v="No"/>
    <s v="Is getting burnt"/>
    <s v="Rural centre"/>
    <m/>
    <s v="Yes"/>
    <s v="Yes"/>
    <s v="Yes"/>
    <s v="No"/>
    <s v="Yes"/>
    <s v="Yes"/>
    <s v="Yes"/>
    <s v="Yes"/>
    <s v="Yes"/>
    <m/>
    <s v="96-100%"/>
    <s v="76-95%"/>
    <s v="Other______________________"/>
    <m/>
    <m/>
    <m/>
    <s v="Other______________________"/>
    <m/>
    <m/>
    <m/>
    <s v="Farming"/>
    <m/>
    <s v="Other______________________"/>
    <m/>
    <s v="Farming"/>
    <m/>
    <s v="Livestock"/>
    <m/>
    <s v="Basic Food                                       "/>
    <m/>
    <s v="Well / water tank                          "/>
    <m/>
    <s v="cacccccc 52"/>
    <s v="Medicines"/>
    <m/>
    <s v="Cash/money assistance"/>
    <m/>
    <s v="Xacsdcac 19"/>
    <s v="Cash/money assistance"/>
    <m/>
    <s v="Blankets/Winter Clothing                                         "/>
    <m/>
    <s v="asasxax 119"/>
  </r>
  <r>
    <s v="B008"/>
    <n v="30"/>
    <n v="7"/>
    <n v="2013"/>
    <s v="RANIR"/>
    <m/>
    <s v="Enumerator from camp profiling  responsible organization"/>
    <m/>
    <n v="22"/>
    <n v="6"/>
    <n v="2013"/>
    <n v="23"/>
    <n v="6"/>
    <n v="2013"/>
    <n v="1"/>
    <s v="Camp Resident"/>
    <s v="Male"/>
    <n v="34"/>
    <s v="Committee Member"/>
    <s v="Camp Resident"/>
    <s v="Female"/>
    <n v="36"/>
    <s v="Other"/>
    <s v="Camp Resident"/>
    <s v="Female"/>
    <n v="32"/>
    <s v="Committee Member"/>
    <m/>
    <m/>
    <m/>
    <m/>
    <m/>
    <m/>
    <m/>
    <m/>
    <x v="0"/>
    <x v="2"/>
    <x v="2"/>
    <x v="17"/>
    <x v="18"/>
    <x v="8"/>
    <s v="97.32260"/>
    <n v="24.276620000000001"/>
    <n v="360"/>
    <s v="Forest/bush"/>
    <n v="8"/>
    <n v="2011"/>
    <s v="Yes"/>
    <s v="Yes"/>
    <s v="Yes"/>
    <s v="No"/>
    <s v="Yes"/>
    <s v="Yes"/>
    <s v="No"/>
    <s v="No"/>
    <s v="Momauk"/>
    <n v="25"/>
    <n v="180"/>
    <s v="Yes"/>
    <s v="IRRC"/>
    <s v="U Htwe Lum"/>
    <s v="86-15368652887"/>
    <s v="Yes"/>
    <s v="No"/>
    <s v="No"/>
    <s v="Yes"/>
    <s v="No"/>
    <s v="No"/>
    <s v="No"/>
    <s v="No"/>
    <s v="Yes"/>
    <s v="Yes"/>
    <x v="0"/>
    <s v="Yes"/>
    <n v="4"/>
    <n v="6"/>
    <n v="10"/>
    <n v="9"/>
    <n v="8"/>
    <n v="17"/>
    <n v="26"/>
    <n v="29"/>
    <n v="55"/>
    <n v="28"/>
    <n v="75"/>
    <n v="103"/>
    <n v="40"/>
    <n v="39"/>
    <n v="79"/>
    <n v="64"/>
    <n v="53"/>
    <n v="117"/>
    <n v="69"/>
    <n v="73"/>
    <n v="142"/>
    <n v="21"/>
    <n v="17"/>
    <n v="38"/>
    <x v="19"/>
    <x v="19"/>
    <x v="19"/>
    <n v="3"/>
    <n v="4"/>
    <n v="7"/>
    <n v="0"/>
    <n v="0"/>
    <n v="0"/>
    <n v="1"/>
    <n v="3"/>
    <n v="4"/>
    <n v="0"/>
    <n v="0"/>
    <n v="0"/>
    <n v="0"/>
    <n v="0"/>
    <n v="0"/>
    <n v="0"/>
    <n v="0"/>
    <n v="0"/>
    <n v="0"/>
    <n v="70"/>
    <n v="70"/>
    <n v="11"/>
    <n v="7"/>
    <n v="6"/>
    <n v="1"/>
    <n v="7"/>
    <n v="1"/>
    <n v="1"/>
    <n v="2"/>
    <n v="118"/>
    <n v="591"/>
    <n v="2"/>
    <n v="12"/>
    <s v="Other IDP camps"/>
    <m/>
    <n v="4"/>
    <n v="19"/>
    <s v="Place of origin"/>
    <m/>
    <s v="Yes"/>
    <s v="Yes"/>
    <s v="Yes"/>
    <s v="Yes"/>
    <s v="Yes"/>
    <s v="Yes"/>
    <s v="Yes"/>
    <s v="No"/>
    <s v="Yes"/>
    <s v="Yes"/>
    <s v="Yes"/>
    <s v="Yes"/>
    <s v="Yes"/>
    <s v="No"/>
    <m/>
    <s v="No"/>
    <s v="yes"/>
    <s v="Yes"/>
    <n v="5"/>
    <n v="5"/>
    <n v="1"/>
    <n v="0"/>
    <n v="6"/>
    <n v="5"/>
    <n v="0"/>
    <n v="3"/>
    <s v="Elected camp residents, Appointed camp residents, Elders , Religious leaders"/>
    <m/>
    <m/>
    <m/>
    <m/>
    <m/>
    <m/>
    <m/>
    <s v="No"/>
    <m/>
    <n v="90"/>
    <s v="Yes"/>
    <m/>
    <m/>
    <m/>
    <s v="Yes"/>
    <m/>
    <m/>
    <s v="Yes"/>
    <m/>
    <m/>
    <m/>
    <s v="Yes"/>
    <m/>
    <m/>
    <s v="Yes"/>
    <m/>
    <m/>
    <m/>
    <s v="Yes"/>
    <m/>
    <m/>
    <s v="Yes"/>
    <m/>
    <m/>
    <m/>
    <s v="Yes"/>
    <m/>
    <m/>
    <s v="Yes"/>
    <m/>
    <m/>
    <m/>
    <s v="No"/>
    <m/>
    <n v="200"/>
    <m/>
    <s v="Yes"/>
    <m/>
    <m/>
    <s v="No"/>
    <m/>
    <n v="200"/>
    <m/>
    <s v="Yes"/>
    <m/>
    <m/>
    <s v="Individual"/>
    <s v="Yes"/>
    <s v="Solid shelters"/>
    <s v="96-100%"/>
    <s v="0%"/>
    <s v="Yes"/>
    <s v="Rivers, springs, etc."/>
    <m/>
    <s v="Yes"/>
    <n v="0"/>
    <n v="0"/>
    <n v="126"/>
    <n v="0"/>
    <n v="0"/>
    <n v="0"/>
    <s v="No"/>
    <s v="Common identified waste dump inside camp"/>
    <s v="Clinic"/>
    <m/>
    <s v="Yes"/>
    <s v="Yes"/>
    <s v="Yes"/>
    <s v="Yes"/>
    <s v="Yes"/>
    <s v="No"/>
    <s v="Yes"/>
    <s v="Yes"/>
    <s v="No"/>
    <m/>
    <s v="76-95%"/>
    <s v="76-95%"/>
    <s v="None"/>
    <m/>
    <m/>
    <m/>
    <s v="Farming"/>
    <m/>
    <s v="Livestock"/>
    <m/>
    <s v="None"/>
    <m/>
    <m/>
    <m/>
    <s v="Farming"/>
    <m/>
    <s v="Livestock"/>
    <m/>
    <s v="Complementary Food                                 "/>
    <m/>
    <s v="Basic Food                                       "/>
    <m/>
    <s v="cacccccc 53"/>
    <s v="Vocational training                       "/>
    <m/>
    <s v="Blankets/Winter Clothing                                         "/>
    <m/>
    <s v="Xacsdcac 20"/>
    <s v="Blankets/Winter Clothing                                         "/>
    <m/>
    <s v="Medicines"/>
    <m/>
    <s v="asasxax 120"/>
  </r>
  <r>
    <s v="B009"/>
    <n v="30"/>
    <n v="7"/>
    <n v="2013"/>
    <s v="RANIR"/>
    <m/>
    <s v="Enumerator from camp profiling  responsible organization"/>
    <m/>
    <n v="24"/>
    <n v="6"/>
    <n v="2013"/>
    <n v="25"/>
    <n v="6"/>
    <n v="2013"/>
    <n v="1"/>
    <s v="Camp Manager"/>
    <s v="Male"/>
    <n v="54"/>
    <s v="Committee Member"/>
    <s v="Camp Resident"/>
    <s v="Male"/>
    <n v="25"/>
    <s v="Committee Member"/>
    <s v="Camp Resident"/>
    <s v="Female"/>
    <n v="50"/>
    <s v="Other"/>
    <m/>
    <m/>
    <m/>
    <m/>
    <m/>
    <m/>
    <m/>
    <m/>
    <x v="0"/>
    <x v="5"/>
    <x v="9"/>
    <x v="18"/>
    <x v="19"/>
    <x v="9"/>
    <n v="97.35163"/>
    <n v="23.545079999999999"/>
    <n v="745"/>
    <s v="Forest/bush"/>
    <n v="8"/>
    <n v="2012"/>
    <s v="Yes"/>
    <s v="Yes"/>
    <s v="Yes"/>
    <s v="No"/>
    <s v="Yes"/>
    <s v="Yes"/>
    <s v="No"/>
    <s v="No"/>
    <s v="Nam Hkam"/>
    <n v="15"/>
    <n v="90"/>
    <s v="Yes"/>
    <s v="IRRC"/>
    <s v="U N-hkum Naw"/>
    <s v="86-8913038"/>
    <s v="Yes"/>
    <s v="Yes"/>
    <s v="No"/>
    <s v="No"/>
    <s v="No"/>
    <s v="No"/>
    <s v="No"/>
    <s v="No"/>
    <s v="Yes"/>
    <s v="No"/>
    <x v="0"/>
    <s v="No"/>
    <n v="3"/>
    <n v="3"/>
    <n v="6"/>
    <n v="1"/>
    <n v="1"/>
    <n v="2"/>
    <n v="15"/>
    <n v="13"/>
    <n v="28"/>
    <n v="28"/>
    <n v="28"/>
    <n v="56"/>
    <n v="10"/>
    <n v="4"/>
    <n v="14"/>
    <n v="34"/>
    <n v="52"/>
    <n v="86"/>
    <n v="29"/>
    <n v="42"/>
    <n v="71"/>
    <n v="13"/>
    <n v="20"/>
    <n v="33"/>
    <x v="20"/>
    <x v="20"/>
    <x v="20"/>
    <n v="1"/>
    <n v="1"/>
    <n v="2"/>
    <n v="2"/>
    <n v="0"/>
    <n v="2"/>
    <n v="5"/>
    <n v="2"/>
    <n v="7"/>
    <n v="0"/>
    <n v="0"/>
    <n v="0"/>
    <n v="3"/>
    <n v="2"/>
    <n v="5"/>
    <n v="0"/>
    <n v="1"/>
    <n v="1"/>
    <n v="0"/>
    <n v="17"/>
    <n v="17"/>
    <n v="2"/>
    <n v="9"/>
    <n v="2"/>
    <n v="1"/>
    <n v="3"/>
    <n v="1"/>
    <n v="0"/>
    <n v="1"/>
    <n v="85"/>
    <n v="296"/>
    <n v="4"/>
    <n v="12"/>
    <s v="Other IDP camps"/>
    <m/>
    <n v="0"/>
    <n v="0"/>
    <m/>
    <m/>
    <s v="Yes"/>
    <s v="Yes"/>
    <s v="Yes"/>
    <s v="No"/>
    <s v="Yes"/>
    <s v="Yes"/>
    <s v="No"/>
    <s v="Yes"/>
    <s v="Yes"/>
    <s v="Yes"/>
    <s v="Yes"/>
    <s v="Yes"/>
    <s v="Yes"/>
    <s v="No"/>
    <m/>
    <s v="No"/>
    <s v="No"/>
    <s v="Yes"/>
    <n v="7"/>
    <n v="1"/>
    <n v="1"/>
    <n v="0"/>
    <n v="8"/>
    <n v="1"/>
    <n v="1"/>
    <n v="0"/>
    <s v="Elected camp residents, Appointed camp residents, Religious leaders"/>
    <m/>
    <m/>
    <m/>
    <m/>
    <m/>
    <m/>
    <m/>
    <s v="No"/>
    <n v="5"/>
    <n v="180"/>
    <s v="Yes"/>
    <m/>
    <m/>
    <m/>
    <s v="Yes"/>
    <m/>
    <m/>
    <s v="Yes"/>
    <m/>
    <m/>
    <m/>
    <s v="Yes"/>
    <m/>
    <m/>
    <s v="Yes"/>
    <m/>
    <m/>
    <m/>
    <s v="Yes"/>
    <m/>
    <m/>
    <s v="Yes"/>
    <m/>
    <m/>
    <m/>
    <s v="Yes"/>
    <m/>
    <m/>
    <s v="Yes"/>
    <m/>
    <m/>
    <m/>
    <s v="No"/>
    <n v="5"/>
    <n v="180"/>
    <s v="Yes"/>
    <m/>
    <m/>
    <m/>
    <s v="No"/>
    <n v="5"/>
    <n v="180"/>
    <m/>
    <s v="Yes"/>
    <m/>
    <m/>
    <s v="Individual"/>
    <s v="Yes"/>
    <s v="Make-shift shelters "/>
    <s v="96-100%"/>
    <s v="0%"/>
    <s v="Yes"/>
    <s v="Well"/>
    <m/>
    <s v="Yes"/>
    <n v="0"/>
    <n v="0"/>
    <n v="12"/>
    <n v="0"/>
    <n v="0"/>
    <n v="0"/>
    <s v="yes"/>
    <s v="Identified waste dump outside camp"/>
    <s v="Rural centre"/>
    <m/>
    <s v="No"/>
    <s v="Yes"/>
    <s v="Yes"/>
    <s v="No"/>
    <s v="Yes"/>
    <s v="No"/>
    <s v="No"/>
    <s v="No"/>
    <s v="No"/>
    <m/>
    <s v="96-100%"/>
    <s v="96-100%"/>
    <s v="Other______________________"/>
    <m/>
    <m/>
    <m/>
    <s v="Farming"/>
    <m/>
    <s v="Livestock"/>
    <m/>
    <s v="Farming"/>
    <m/>
    <s v="Other______________________"/>
    <m/>
    <s v="Farming"/>
    <m/>
    <s v="Livestock"/>
    <m/>
    <s v="Other"/>
    <s v="Street"/>
    <s v="Cash/money assistance"/>
    <m/>
    <s v="cacccccc 54"/>
    <s v="Medicines"/>
    <m/>
    <s v="Latrines/toilets                                      "/>
    <m/>
    <s v="Xacsdcac 21"/>
    <s v="Well / water tank                          "/>
    <m/>
    <s v="Complementary Food                                 "/>
    <m/>
    <s v="asasxax 121"/>
  </r>
  <r>
    <s v="B010"/>
    <n v="30"/>
    <n v="7"/>
    <n v="2013"/>
    <s v="RANIR"/>
    <m/>
    <s v="Enumerator from camp profiling  responsible organization"/>
    <m/>
    <n v="24"/>
    <n v="6"/>
    <n v="2013"/>
    <n v="25"/>
    <n v="6"/>
    <n v="2013"/>
    <n v="1"/>
    <s v="Camp Manager"/>
    <s v="Male"/>
    <n v="44"/>
    <s v="Authority"/>
    <s v="Camp Resident"/>
    <s v="Male"/>
    <n v="66"/>
    <s v="Committee Member"/>
    <s v="Other"/>
    <s v="Female"/>
    <n v="61"/>
    <s v="Other"/>
    <m/>
    <m/>
    <m/>
    <m/>
    <m/>
    <m/>
    <m/>
    <m/>
    <x v="0"/>
    <x v="2"/>
    <x v="2"/>
    <x v="19"/>
    <x v="20"/>
    <x v="10"/>
    <n v="97.340969999999999"/>
    <n v="24.4129"/>
    <n v="314"/>
    <s v="Rural"/>
    <n v="6"/>
    <n v="2012"/>
    <s v="Yes"/>
    <s v="Yes"/>
    <s v="Yes"/>
    <s v="No"/>
    <s v="Yes"/>
    <s v="Yes"/>
    <s v="Yes"/>
    <s v="No"/>
    <s v="Laiza"/>
    <n v="5"/>
    <n v="30"/>
    <s v="Yes"/>
    <s v="IRRC"/>
    <s v="U Brang Shaung"/>
    <s v="86-13312722011"/>
    <s v="Yes"/>
    <s v="Yes"/>
    <s v="No"/>
    <s v="No"/>
    <s v="No"/>
    <s v="No"/>
    <s v="Yes"/>
    <s v="No"/>
    <m/>
    <s v="No"/>
    <x v="0"/>
    <s v="No"/>
    <n v="153"/>
    <n v="173"/>
    <n v="326"/>
    <n v="188"/>
    <n v="173"/>
    <n v="361"/>
    <n v="345"/>
    <n v="365"/>
    <n v="710"/>
    <n v="932"/>
    <n v="702"/>
    <n v="1634"/>
    <n v="643"/>
    <n v="663"/>
    <n v="1306"/>
    <n v="1045"/>
    <n v="1026"/>
    <n v="2071"/>
    <n v="805"/>
    <n v="878"/>
    <n v="1683"/>
    <n v="202"/>
    <n v="233"/>
    <n v="435"/>
    <x v="21"/>
    <x v="21"/>
    <x v="21"/>
    <n v="49"/>
    <n v="7"/>
    <n v="56"/>
    <n v="0"/>
    <n v="0"/>
    <n v="0"/>
    <n v="9"/>
    <n v="16"/>
    <n v="25"/>
    <n v="0"/>
    <n v="0"/>
    <n v="0"/>
    <n v="5"/>
    <n v="6"/>
    <n v="11"/>
    <n v="2"/>
    <n v="4"/>
    <n v="6"/>
    <n v="0"/>
    <n v="75"/>
    <n v="75"/>
    <n v="78"/>
    <n v="84"/>
    <n v="21"/>
    <n v="26"/>
    <n v="47"/>
    <n v="8"/>
    <n v="6"/>
    <n v="14"/>
    <n v="1643"/>
    <n v="8556"/>
    <n v="15"/>
    <n v="112"/>
    <s v="Other IDP camps"/>
    <m/>
    <n v="1"/>
    <n v="3"/>
    <s v="Other IDP camps"/>
    <m/>
    <s v="Yes"/>
    <s v="Yes"/>
    <s v="Yes"/>
    <s v="Yes"/>
    <s v="Yes"/>
    <s v="Yes"/>
    <s v="Yes"/>
    <s v="Yes"/>
    <s v="Yes"/>
    <s v="Yes"/>
    <s v="Yes"/>
    <s v="Yes"/>
    <s v="Yes"/>
    <s v="yes"/>
    <m/>
    <s v="No"/>
    <s v="yes"/>
    <s v="Yes"/>
    <n v="4"/>
    <n v="1"/>
    <n v="6"/>
    <n v="1"/>
    <n v="10"/>
    <n v="2"/>
    <n v="3"/>
    <n v="1"/>
    <s v="Elected camp residents, Appointed camp residents, Any camp resident, Elders , Religious leaders,Other"/>
    <m/>
    <m/>
    <m/>
    <m/>
    <m/>
    <m/>
    <m/>
    <s v="Yes"/>
    <m/>
    <m/>
    <s v="Yes"/>
    <m/>
    <m/>
    <m/>
    <s v="Yes"/>
    <m/>
    <m/>
    <s v="Yes"/>
    <m/>
    <m/>
    <m/>
    <s v="Yes"/>
    <m/>
    <m/>
    <s v="Yes"/>
    <m/>
    <m/>
    <m/>
    <s v="Yes"/>
    <m/>
    <m/>
    <s v="Yes"/>
    <m/>
    <m/>
    <m/>
    <s v="Yes"/>
    <m/>
    <m/>
    <s v="Yes"/>
    <m/>
    <m/>
    <m/>
    <s v="Yes"/>
    <m/>
    <m/>
    <s v="Yes"/>
    <m/>
    <m/>
    <m/>
    <s v="No"/>
    <n v="5"/>
    <n v="30"/>
    <m/>
    <s v="Yes"/>
    <m/>
    <m/>
    <s v="Individual"/>
    <s v="Yes"/>
    <s v="Make-shift shelters "/>
    <s v="25-50%"/>
    <s v="0%"/>
    <s v="No"/>
    <s v="Rivers, springs, etc."/>
    <m/>
    <s v="No"/>
    <n v="0"/>
    <n v="0"/>
    <n v="497"/>
    <n v="0"/>
    <n v="0"/>
    <n v="497"/>
    <s v="No"/>
    <s v="Is getting burnt"/>
    <s v="Hospital"/>
    <m/>
    <s v="Yes"/>
    <s v="Yes"/>
    <s v="Yes"/>
    <s v="Yes"/>
    <s v="Yes"/>
    <s v="Yes"/>
    <s v="Yes"/>
    <s v="Yes"/>
    <s v="Yes"/>
    <m/>
    <s v="76-95%"/>
    <s v="76-95%"/>
    <s v="Farming"/>
    <m/>
    <s v="Other______________________"/>
    <m/>
    <s v="Farming"/>
    <m/>
    <s v="Trade (buying and selling)"/>
    <m/>
    <s v="Trade (buying and selling)"/>
    <m/>
    <s v="Other______________________"/>
    <m/>
    <s v="Farming"/>
    <m/>
    <s v="Trade (buying and selling)"/>
    <m/>
    <s v="Basic Food                                       "/>
    <m/>
    <s v="Basic Food                                       "/>
    <m/>
    <s v="cacccccc 55"/>
    <s v="School facilities"/>
    <m/>
    <s v="Medicines"/>
    <m/>
    <s v="Xacsdcac 22"/>
    <s v="Cash/money assistance"/>
    <m/>
    <s v="Cash/money assistance"/>
    <m/>
    <s v="asasxax 122"/>
  </r>
  <r>
    <s v="B011"/>
    <n v="30"/>
    <n v="7"/>
    <n v="2013"/>
    <s v="Shalom"/>
    <m/>
    <s v="CCCM Focal Point"/>
    <m/>
    <n v="7"/>
    <n v="6"/>
    <n v="2013"/>
    <n v="7"/>
    <n v="6"/>
    <n v="2013"/>
    <n v="1"/>
    <s v="Camp Manager"/>
    <s v="Male"/>
    <n v="23"/>
    <s v="Committee Member"/>
    <m/>
    <m/>
    <m/>
    <m/>
    <m/>
    <m/>
    <m/>
    <m/>
    <m/>
    <m/>
    <m/>
    <m/>
    <m/>
    <m/>
    <m/>
    <m/>
    <x v="0"/>
    <x v="6"/>
    <x v="10"/>
    <x v="20"/>
    <x v="21"/>
    <x v="11"/>
    <m/>
    <m/>
    <m/>
    <s v="Urban"/>
    <n v="12"/>
    <n v="2012"/>
    <s v="Yes"/>
    <s v="Yes"/>
    <s v="Yes"/>
    <s v="No"/>
    <s v="Yes"/>
    <s v="Yes"/>
    <s v="No"/>
    <s v="No"/>
    <s v="Chipwi"/>
    <s v="o.5"/>
    <n v="30"/>
    <s v="Yes"/>
    <s v="Shalom"/>
    <s v="U Yaw Na"/>
    <n v="947018639"/>
    <s v="Yes"/>
    <s v="No"/>
    <s v="No"/>
    <s v="Yes"/>
    <s v="No"/>
    <s v="No"/>
    <s v="No"/>
    <s v="Yes"/>
    <m/>
    <s v="Yes"/>
    <x v="0"/>
    <s v="Yes"/>
    <n v="3"/>
    <n v="9"/>
    <n v="12"/>
    <n v="11"/>
    <n v="5"/>
    <n v="16"/>
    <n v="26"/>
    <n v="17"/>
    <n v="43"/>
    <n v="60"/>
    <n v="46"/>
    <n v="106"/>
    <n v="42"/>
    <n v="44"/>
    <n v="86"/>
    <n v="36"/>
    <n v="50"/>
    <n v="86"/>
    <n v="27"/>
    <n v="49"/>
    <n v="76"/>
    <n v="5"/>
    <n v="22"/>
    <n v="27"/>
    <x v="22"/>
    <x v="22"/>
    <x v="22"/>
    <n v="3"/>
    <n v="0"/>
    <n v="3"/>
    <n v="0"/>
    <n v="1"/>
    <n v="1"/>
    <n v="0"/>
    <n v="4"/>
    <n v="4"/>
    <n v="0"/>
    <n v="0"/>
    <n v="0"/>
    <n v="1"/>
    <n v="2"/>
    <n v="3"/>
    <n v="0"/>
    <n v="5"/>
    <n v="5"/>
    <n v="0"/>
    <n v="6"/>
    <n v="6"/>
    <n v="6"/>
    <n v="15"/>
    <n v="0"/>
    <n v="3"/>
    <n v="3"/>
    <n v="2"/>
    <n v="0"/>
    <n v="2"/>
    <n v="103"/>
    <n v="452"/>
    <n v="103"/>
    <n v="452"/>
    <s v="Place of origin"/>
    <m/>
    <n v="0"/>
    <n v="0"/>
    <m/>
    <m/>
    <s v="Yes"/>
    <s v="Yes"/>
    <s v="Yes"/>
    <s v="Yes"/>
    <s v="Yes"/>
    <s v="Yes"/>
    <s v="Yes"/>
    <s v="Yes"/>
    <s v="Yes"/>
    <s v="Yes"/>
    <s v="Yes"/>
    <s v="NO"/>
    <s v="Yes"/>
    <s v="yes"/>
    <m/>
    <s v="No"/>
    <m/>
    <s v="Yes"/>
    <n v="3"/>
    <n v="0"/>
    <n v="8"/>
    <n v="2"/>
    <n v="11"/>
    <n v="2"/>
    <n v="1"/>
    <n v="0"/>
    <s v="Elected camp residents"/>
    <m/>
    <m/>
    <m/>
    <m/>
    <m/>
    <m/>
    <m/>
    <s v="No"/>
    <n v="0.5"/>
    <n v="30"/>
    <s v="Yes"/>
    <m/>
    <m/>
    <m/>
    <s v="Yes"/>
    <m/>
    <m/>
    <s v="Yes"/>
    <m/>
    <m/>
    <m/>
    <s v="No"/>
    <n v="0.5"/>
    <n v="30"/>
    <s v="Yes"/>
    <m/>
    <m/>
    <m/>
    <s v="Yes"/>
    <m/>
    <m/>
    <s v="Yes"/>
    <m/>
    <m/>
    <m/>
    <s v="No"/>
    <m/>
    <n v="10"/>
    <s v="Yes"/>
    <m/>
    <m/>
    <m/>
    <s v="No"/>
    <m/>
    <n v="10"/>
    <s v="Yes"/>
    <m/>
    <m/>
    <m/>
    <s v="No"/>
    <m/>
    <n v="10"/>
    <s v="Yes"/>
    <m/>
    <m/>
    <m/>
    <s v="Individual"/>
    <s v="Yes"/>
    <s v="Solid shelters"/>
    <s v="0%"/>
    <s v="&lt; 25%"/>
    <s v="Yes"/>
    <s v="Rivers, springs, etc."/>
    <m/>
    <s v="Yes"/>
    <n v="5"/>
    <n v="5"/>
    <n v="0"/>
    <n v="5"/>
    <n v="5"/>
    <n v="0"/>
    <s v="No"/>
    <s v="Identified waste dump outside camp"/>
    <s v="Clinic"/>
    <m/>
    <s v="No"/>
    <s v="Yes"/>
    <s v="No"/>
    <s v="No"/>
    <s v="No"/>
    <s v="No"/>
    <s v="No"/>
    <s v="No"/>
    <s v="No"/>
    <m/>
    <s v="51-75%"/>
    <s v="25-50%"/>
    <s v="Farming"/>
    <m/>
    <s v="Other______________________"/>
    <m/>
    <s v="Farming"/>
    <m/>
    <s v="Livestock"/>
    <m/>
    <s v="Other______________________"/>
    <m/>
    <s v="None"/>
    <m/>
    <s v="Farming"/>
    <m/>
    <s v="Livestock"/>
    <m/>
    <s v="Basic Food                                       "/>
    <m/>
    <s v="Bathing spaces                                      "/>
    <m/>
    <s v="cacccccc 56"/>
    <s v="Vocational training                       "/>
    <m/>
    <s v="Vocational training                       "/>
    <m/>
    <s v="Xacsdcac 23"/>
    <s v="Well / water tank                          "/>
    <m/>
    <s v="Well / water tank                          "/>
    <m/>
    <m/>
  </r>
  <r>
    <s v="C001"/>
    <n v="30"/>
    <n v="7"/>
    <n v="2013"/>
    <s v="UNHCR"/>
    <m/>
    <s v="CCCM Focal Point"/>
    <m/>
    <n v="16"/>
    <n v="6"/>
    <n v="2013"/>
    <n v="18"/>
    <n v="6"/>
    <n v="2013"/>
    <n v="2"/>
    <s v="Camp Manager"/>
    <s v="Male"/>
    <n v="65"/>
    <s v="Committee Member"/>
    <s v="Camp Resident"/>
    <s v="Male"/>
    <n v="37"/>
    <s v="Religious Leader"/>
    <m/>
    <m/>
    <m/>
    <m/>
    <m/>
    <m/>
    <m/>
    <m/>
    <m/>
    <m/>
    <m/>
    <m/>
    <x v="0"/>
    <x v="5"/>
    <x v="9"/>
    <x v="21"/>
    <x v="22"/>
    <x v="0"/>
    <n v="97.291820000000001"/>
    <n v="24.129059999999999"/>
    <m/>
    <s v="Urban"/>
    <n v="11"/>
    <n v="2013"/>
    <s v="No"/>
    <s v="No"/>
    <s v="No"/>
    <s v="No"/>
    <s v="No"/>
    <s v="No"/>
    <s v="No"/>
    <s v="No"/>
    <s v="Bhamo"/>
    <n v="12"/>
    <n v="60"/>
    <s v="Yes"/>
    <s v="KBC"/>
    <s v="U Lahkang Tu"/>
    <n v="947023636"/>
    <s v="Yes"/>
    <s v="No"/>
    <s v="No"/>
    <s v="Yes"/>
    <s v="No"/>
    <s v="No"/>
    <s v="No"/>
    <s v="Yes"/>
    <s v="No"/>
    <s v="Yes"/>
    <x v="0"/>
    <s v="Yes"/>
    <n v="2"/>
    <n v="1"/>
    <n v="3"/>
    <n v="5"/>
    <n v="8"/>
    <n v="13"/>
    <n v="17"/>
    <n v="15"/>
    <n v="32"/>
    <n v="19"/>
    <n v="21"/>
    <n v="40"/>
    <n v="43"/>
    <n v="70"/>
    <n v="113"/>
    <n v="15"/>
    <n v="45"/>
    <n v="60"/>
    <n v="37"/>
    <n v="60"/>
    <n v="97"/>
    <n v="8"/>
    <n v="16"/>
    <n v="24"/>
    <x v="23"/>
    <x v="23"/>
    <x v="23"/>
    <n v="4"/>
    <n v="0"/>
    <n v="4"/>
    <n v="0"/>
    <n v="0"/>
    <n v="0"/>
    <n v="1"/>
    <n v="4"/>
    <n v="5"/>
    <n v="2"/>
    <n v="3"/>
    <n v="5"/>
    <n v="2"/>
    <n v="1"/>
    <n v="3"/>
    <n v="3"/>
    <n v="3"/>
    <n v="6"/>
    <n v="3"/>
    <n v="5"/>
    <n v="8"/>
    <n v="6"/>
    <n v="14"/>
    <n v="2"/>
    <n v="2"/>
    <n v="4"/>
    <n v="1"/>
    <n v="1"/>
    <n v="2"/>
    <n v="90"/>
    <n v="382"/>
    <n v="4"/>
    <n v="24"/>
    <s v="Place of origin"/>
    <m/>
    <m/>
    <m/>
    <s v="Don't know"/>
    <m/>
    <s v="Yes"/>
    <s v="Yes"/>
    <s v="Yes"/>
    <s v="Yes"/>
    <s v="Yes"/>
    <s v="Yes"/>
    <s v="Yes"/>
    <s v="Yes"/>
    <s v="Yes"/>
    <s v="Yes"/>
    <s v="Yes"/>
    <s v="Yes"/>
    <s v="Yes"/>
    <s v="yes"/>
    <s v="Yes"/>
    <s v="No"/>
    <s v="No"/>
    <s v="Yes"/>
    <n v="0"/>
    <n v="1"/>
    <n v="5"/>
    <n v="3"/>
    <n v="5"/>
    <n v="4"/>
    <n v="1"/>
    <n v="1"/>
    <s v="Elected camp residents, Appointed camp residents, Religious leaders"/>
    <m/>
    <m/>
    <m/>
    <m/>
    <m/>
    <m/>
    <m/>
    <s v="No"/>
    <m/>
    <m/>
    <m/>
    <m/>
    <m/>
    <m/>
    <s v="Yes"/>
    <m/>
    <m/>
    <m/>
    <m/>
    <m/>
    <m/>
    <s v="Yes"/>
    <m/>
    <m/>
    <m/>
    <m/>
    <m/>
    <m/>
    <s v="Yes"/>
    <m/>
    <m/>
    <m/>
    <m/>
    <m/>
    <m/>
    <s v="No"/>
    <m/>
    <m/>
    <m/>
    <m/>
    <m/>
    <m/>
    <s v="No"/>
    <m/>
    <m/>
    <m/>
    <m/>
    <m/>
    <m/>
    <s v="No"/>
    <m/>
    <m/>
    <m/>
    <m/>
    <m/>
    <m/>
    <s v="Communal"/>
    <s v="No"/>
    <s v="Solid shelters"/>
    <s v="25-50%"/>
    <s v="0%"/>
    <s v="Yes"/>
    <s v="Well"/>
    <m/>
    <s v="Yes"/>
    <m/>
    <m/>
    <m/>
    <m/>
    <m/>
    <m/>
    <s v="No"/>
    <s v="Common identified waste dump inside camp"/>
    <s v="Hospital"/>
    <m/>
    <s v="Yes"/>
    <s v="Yes"/>
    <s v="No"/>
    <s v="No"/>
    <s v="Yes"/>
    <s v="Yes"/>
    <s v="No"/>
    <s v="Yes"/>
    <s v="Yes"/>
    <s v="No"/>
    <s v="0%"/>
    <s v="76-95%"/>
    <m/>
    <m/>
    <m/>
    <s v="Livestock"/>
    <m/>
    <s v="Other______________________"/>
    <m/>
    <s v="Farming"/>
    <m/>
    <s v="Other______________________"/>
    <m/>
    <s v="Livestock"/>
    <m/>
    <s v="Other______________________"/>
    <m/>
    <s v="Farming"/>
    <m/>
    <s v="Other______________________"/>
    <m/>
    <s v="Basic Food                                       "/>
    <m/>
    <s v="Basic Food                                       "/>
    <m/>
    <m/>
    <s v="Vocational training                       "/>
    <m/>
    <s v="Kitchen sets                                         "/>
    <m/>
    <m/>
    <s v="Individual shelter/houses             "/>
    <m/>
  </r>
  <r>
    <s v="C002"/>
    <n v="30"/>
    <n v="7"/>
    <n v="2013"/>
    <s v="UNHCR"/>
    <m/>
    <s v="CCCM Focal Point"/>
    <m/>
    <n v="14"/>
    <n v="6"/>
    <n v="2013"/>
    <n v="14"/>
    <n v="6"/>
    <n v="2013"/>
    <n v="1"/>
    <s v="Camp Manager"/>
    <s v="Male"/>
    <m/>
    <s v="Committee Member"/>
    <m/>
    <m/>
    <m/>
    <m/>
    <m/>
    <m/>
    <m/>
    <m/>
    <m/>
    <m/>
    <m/>
    <m/>
    <m/>
    <m/>
    <m/>
    <m/>
    <x v="0"/>
    <x v="0"/>
    <x v="11"/>
    <x v="22"/>
    <x v="23"/>
    <x v="0"/>
    <n v="97.240639999999999"/>
    <n v="24.24953"/>
    <m/>
    <s v="Urban"/>
    <n v="8"/>
    <n v="2012"/>
    <s v="No"/>
    <s v="Yes"/>
    <s v="Yes"/>
    <s v="Yes"/>
    <s v="No"/>
    <s v="Yes"/>
    <s v="Yes"/>
    <s v="Yes"/>
    <s v="Bhamo"/>
    <n v="0.125"/>
    <n v="5"/>
    <s v="No"/>
    <m/>
    <s v="U Aye Lwin"/>
    <n v="947017734"/>
    <s v="Yes"/>
    <s v="No"/>
    <s v="No"/>
    <s v="Yes"/>
    <s v="No"/>
    <s v="No"/>
    <s v="No"/>
    <s v="No"/>
    <s v="Yes"/>
    <s v="No"/>
    <x v="0"/>
    <s v="Yes"/>
    <n v="1"/>
    <n v="0"/>
    <n v="1"/>
    <n v="4"/>
    <n v="2"/>
    <n v="6"/>
    <n v="4"/>
    <n v="3"/>
    <n v="7"/>
    <n v="10"/>
    <n v="6"/>
    <n v="16"/>
    <n v="18"/>
    <n v="8"/>
    <n v="26"/>
    <n v="13"/>
    <n v="15"/>
    <n v="28"/>
    <n v="9"/>
    <n v="6"/>
    <n v="15"/>
    <n v="4"/>
    <n v="5"/>
    <n v="9"/>
    <x v="24"/>
    <x v="24"/>
    <x v="24"/>
    <n v="0"/>
    <n v="0"/>
    <n v="0"/>
    <n v="0"/>
    <n v="0"/>
    <n v="0"/>
    <n v="1"/>
    <n v="0"/>
    <n v="1"/>
    <n v="3"/>
    <n v="0"/>
    <n v="3"/>
    <n v="0"/>
    <n v="0"/>
    <n v="0"/>
    <n v="1"/>
    <n v="1"/>
    <n v="2"/>
    <n v="0"/>
    <n v="2"/>
    <n v="2"/>
    <n v="1"/>
    <n v="2"/>
    <n v="0"/>
    <n v="0"/>
    <n v="0"/>
    <n v="0"/>
    <n v="0"/>
    <n v="0"/>
    <n v="31"/>
    <n v="108"/>
    <n v="0"/>
    <n v="0"/>
    <s v="Don't know"/>
    <m/>
    <n v="0"/>
    <n v="0"/>
    <s v="Don't know"/>
    <m/>
    <s v="No"/>
    <s v="No"/>
    <s v="Yes"/>
    <s v="No"/>
    <s v="No"/>
    <s v="No"/>
    <s v="No"/>
    <s v="No"/>
    <s v="No"/>
    <s v="No"/>
    <s v="No"/>
    <s v="NO"/>
    <s v="No"/>
    <s v="No"/>
    <s v="No"/>
    <s v="No"/>
    <s v="No"/>
    <s v="Yes"/>
    <n v="0"/>
    <n v="3"/>
    <n v="1"/>
    <n v="1"/>
    <n v="1"/>
    <n v="4"/>
    <n v="0"/>
    <n v="1"/>
    <s v="Elected camp residents"/>
    <m/>
    <m/>
    <m/>
    <m/>
    <m/>
    <m/>
    <m/>
    <s v="No"/>
    <n v="3"/>
    <n v="15"/>
    <s v="No"/>
    <s v="Yes"/>
    <s v="No"/>
    <s v="No"/>
    <s v="Yes"/>
    <m/>
    <m/>
    <m/>
    <m/>
    <m/>
    <m/>
    <s v="No"/>
    <m/>
    <m/>
    <m/>
    <m/>
    <m/>
    <m/>
    <s v="Yes"/>
    <m/>
    <m/>
    <m/>
    <m/>
    <m/>
    <m/>
    <s v="No"/>
    <n v="4"/>
    <n v="20"/>
    <m/>
    <m/>
    <m/>
    <m/>
    <s v="No"/>
    <m/>
    <n v="20"/>
    <m/>
    <m/>
    <m/>
    <m/>
    <s v="No"/>
    <m/>
    <n v="20"/>
    <m/>
    <m/>
    <m/>
    <m/>
    <s v="Communal"/>
    <s v="Yes"/>
    <s v="Make-shift shelters "/>
    <s v="0%"/>
    <s v="0%"/>
    <s v="Yes"/>
    <s v="Borehole/hand pump"/>
    <m/>
    <s v="Yes"/>
    <m/>
    <m/>
    <n v="8"/>
    <m/>
    <m/>
    <n v="8"/>
    <s v="yes"/>
    <s v="Is getting burnt"/>
    <s v="Hospital"/>
    <m/>
    <s v="No"/>
    <s v="Yes"/>
    <s v="No"/>
    <s v="No"/>
    <s v="No"/>
    <s v="No"/>
    <s v="No"/>
    <s v="No"/>
    <s v="No"/>
    <s v="No"/>
    <s v="&lt; 25%"/>
    <s v="&lt; 25%"/>
    <m/>
    <m/>
    <m/>
    <s v="Livestock"/>
    <m/>
    <s v="Trade (buying and selling)"/>
    <m/>
    <s v="Farming"/>
    <m/>
    <s v="Livestock"/>
    <m/>
    <s v="Livestock"/>
    <m/>
    <s v="Manufacturing (food processing)"/>
    <m/>
    <s v="Trade (buying and selling)"/>
    <m/>
    <m/>
    <m/>
    <s v="Basic Food                                       "/>
    <m/>
    <s v="Complementary Food                                 "/>
    <m/>
    <m/>
    <s v="Firewood / fuel                                                                      "/>
    <m/>
    <s v="Health facility / Clinic                                         "/>
    <m/>
    <m/>
    <s v="Well / water tank                          "/>
    <m/>
  </r>
  <r>
    <s v="C003"/>
    <n v="30"/>
    <n v="7"/>
    <n v="2013"/>
    <s v="UNHCR"/>
    <m/>
    <s v="CCCM Focal Point"/>
    <m/>
    <n v="14"/>
    <n v="6"/>
    <n v="2013"/>
    <n v="15"/>
    <n v="6"/>
    <n v="2013"/>
    <n v="2"/>
    <s v="Camp Manager"/>
    <s v="Female"/>
    <n v="51"/>
    <s v="Religious Leader"/>
    <m/>
    <m/>
    <m/>
    <m/>
    <m/>
    <m/>
    <m/>
    <m/>
    <m/>
    <m/>
    <m/>
    <m/>
    <m/>
    <m/>
    <m/>
    <m/>
    <x v="0"/>
    <x v="0"/>
    <x v="12"/>
    <x v="23"/>
    <x v="24"/>
    <x v="0"/>
    <n v="97.241630000000001"/>
    <n v="24.266110000000001"/>
    <m/>
    <s v="Urban"/>
    <n v="6"/>
    <n v="2011"/>
    <s v="Yes"/>
    <s v="Yes"/>
    <s v="Yes"/>
    <s v="No"/>
    <s v="Yes"/>
    <s v="Yes"/>
    <s v="Yes"/>
    <s v="No"/>
    <s v="Bhamo"/>
    <n v="2"/>
    <n v="15"/>
    <s v="Yes"/>
    <s v="LBC"/>
    <s v="Daw Wor Sar Mi"/>
    <n v="9400048602"/>
    <s v="Yes"/>
    <s v="No"/>
    <s v="No"/>
    <s v="Yes"/>
    <s v="No"/>
    <s v="No"/>
    <s v="No"/>
    <m/>
    <s v="Yes"/>
    <s v="Yes"/>
    <x v="0"/>
    <s v="Yes"/>
    <n v="3"/>
    <n v="0"/>
    <n v="3"/>
    <n v="6"/>
    <n v="11"/>
    <n v="17"/>
    <n v="14"/>
    <n v="9"/>
    <n v="23"/>
    <n v="53"/>
    <n v="30"/>
    <n v="83"/>
    <n v="43"/>
    <n v="20"/>
    <n v="63"/>
    <n v="39"/>
    <n v="29"/>
    <n v="68"/>
    <n v="22"/>
    <n v="20"/>
    <n v="42"/>
    <n v="0"/>
    <n v="4"/>
    <n v="4"/>
    <x v="25"/>
    <x v="25"/>
    <x v="25"/>
    <n v="0"/>
    <n v="0"/>
    <n v="0"/>
    <n v="0"/>
    <n v="1"/>
    <n v="1"/>
    <n v="0"/>
    <n v="0"/>
    <n v="0"/>
    <n v="0"/>
    <n v="0"/>
    <n v="0"/>
    <n v="20"/>
    <n v="11"/>
    <n v="31"/>
    <n v="0"/>
    <n v="0"/>
    <n v="0"/>
    <n v="1"/>
    <n v="9"/>
    <n v="10"/>
    <n v="4"/>
    <n v="7"/>
    <n v="1"/>
    <n v="0"/>
    <n v="1"/>
    <n v="0"/>
    <n v="0"/>
    <n v="0"/>
    <n v="60"/>
    <n v="303"/>
    <n v="22"/>
    <n v="112"/>
    <s v="Don't know"/>
    <m/>
    <n v="1"/>
    <n v="2"/>
    <s v="Don't know"/>
    <m/>
    <s v="Yes"/>
    <s v="Yes"/>
    <s v="Yes"/>
    <s v="Yes"/>
    <s v="Yes"/>
    <s v="Yes"/>
    <s v="Yes"/>
    <s v="Yes"/>
    <s v="Yes"/>
    <s v="Yes"/>
    <s v="Yes"/>
    <s v="Yes"/>
    <s v="Yes"/>
    <s v="yes"/>
    <s v="No"/>
    <s v="No"/>
    <s v="No"/>
    <s v="Yes"/>
    <n v="5"/>
    <n v="13"/>
    <n v="1"/>
    <n v="6"/>
    <n v="6"/>
    <n v="19"/>
    <n v="0"/>
    <n v="1"/>
    <s v="Elected Camp Residents, Appointed Camp Residents, Any Camp Residents, Religious leaders, Others"/>
    <m/>
    <m/>
    <m/>
    <m/>
    <m/>
    <m/>
    <m/>
    <s v="No"/>
    <n v="0.375"/>
    <n v="5"/>
    <s v="Yes"/>
    <s v="No"/>
    <s v="No"/>
    <s v="No"/>
    <s v="Yes"/>
    <m/>
    <m/>
    <m/>
    <m/>
    <m/>
    <m/>
    <s v="No"/>
    <n v="1.5"/>
    <n v="15"/>
    <s v="No"/>
    <s v="Yes"/>
    <s v="No"/>
    <s v="No"/>
    <s v="No"/>
    <n v="0.625"/>
    <n v="10"/>
    <s v="Yes"/>
    <s v="No"/>
    <s v="No"/>
    <s v="No"/>
    <s v="No"/>
    <n v="1"/>
    <n v="20"/>
    <s v="Yes"/>
    <s v="No"/>
    <s v="No"/>
    <s v="No"/>
    <s v="No"/>
    <n v="1.625"/>
    <n v="50"/>
    <s v="Yes"/>
    <s v="No"/>
    <s v="No"/>
    <s v="No"/>
    <s v="No"/>
    <n v="2"/>
    <n v="60"/>
    <s v="Yes"/>
    <s v="No"/>
    <s v="No"/>
    <s v="No"/>
    <s v="Individual"/>
    <s v="No"/>
    <s v="Make-shift shelters "/>
    <s v="&lt; 25%"/>
    <s v="76-95%"/>
    <s v="Yes"/>
    <s v="Well"/>
    <m/>
    <s v="Yes"/>
    <m/>
    <m/>
    <n v="8"/>
    <m/>
    <m/>
    <n v="8"/>
    <s v="No"/>
    <s v="Common identified waste dump inside camp"/>
    <s v="Hospital"/>
    <m/>
    <s v="No"/>
    <s v="No"/>
    <s v="No"/>
    <s v="No"/>
    <s v="Yes"/>
    <s v="Yes"/>
    <s v="No"/>
    <s v="No"/>
    <s v="Yes"/>
    <s v="No"/>
    <s v="96-100%"/>
    <s v="96-100%"/>
    <m/>
    <m/>
    <m/>
    <s v="None"/>
    <m/>
    <s v="Other______________________"/>
    <m/>
    <s v="Farming"/>
    <m/>
    <s v="Livestock"/>
    <m/>
    <s v="Livestock"/>
    <m/>
    <s v="None"/>
    <m/>
    <s v="Farming"/>
    <m/>
    <s v="Livestock"/>
    <m/>
    <s v="Individual shelter/houses             "/>
    <m/>
    <s v="Cash/money assistance"/>
    <m/>
    <m/>
    <s v="Other"/>
    <s v="Fencing"/>
    <s v="Firewood / fuel                                                                      "/>
    <m/>
    <m/>
    <s v="Kitchen sets                                         "/>
    <m/>
  </r>
  <r>
    <s v="C004"/>
    <n v="30"/>
    <n v="7"/>
    <n v="2013"/>
    <s v="UNHCR"/>
    <m/>
    <s v="CCCM Focal Point"/>
    <m/>
    <n v="22"/>
    <n v="6"/>
    <n v="2013"/>
    <n v="23"/>
    <n v="6"/>
    <n v="2013"/>
    <n v="2"/>
    <s v="Camp Manager"/>
    <s v="Female"/>
    <m/>
    <s v="Committee Member"/>
    <m/>
    <m/>
    <m/>
    <m/>
    <m/>
    <m/>
    <m/>
    <m/>
    <m/>
    <m/>
    <m/>
    <m/>
    <m/>
    <m/>
    <m/>
    <m/>
    <x v="0"/>
    <x v="2"/>
    <x v="13"/>
    <x v="24"/>
    <x v="25"/>
    <x v="0"/>
    <n v="97.724492999999995"/>
    <n v="24.205417000000001"/>
    <m/>
    <s v="Urban"/>
    <n v="8"/>
    <n v="2012"/>
    <s v="Yes"/>
    <s v="Yes"/>
    <s v="No"/>
    <s v="No"/>
    <s v="Yes"/>
    <s v="Yes"/>
    <s v="No"/>
    <s v="No"/>
    <s v="Loi Je"/>
    <m/>
    <m/>
    <s v="Yes"/>
    <s v="Loi Je Baptist Church"/>
    <s v="U Naw San"/>
    <s v="+86 13320457325"/>
    <s v="Yes"/>
    <s v="Yes"/>
    <s v="No"/>
    <s v="No"/>
    <s v="No"/>
    <s v="No"/>
    <s v="No"/>
    <m/>
    <s v="Yes"/>
    <s v="Yes"/>
    <x v="0"/>
    <s v="No"/>
    <n v="3"/>
    <n v="0"/>
    <n v="3"/>
    <n v="3"/>
    <n v="4"/>
    <n v="7"/>
    <n v="11"/>
    <n v="8"/>
    <n v="19"/>
    <n v="27"/>
    <n v="32"/>
    <n v="59"/>
    <n v="25"/>
    <n v="27"/>
    <n v="52"/>
    <n v="29"/>
    <n v="18"/>
    <n v="47"/>
    <n v="26"/>
    <n v="31"/>
    <n v="57"/>
    <n v="6"/>
    <n v="11"/>
    <n v="17"/>
    <x v="7"/>
    <x v="26"/>
    <x v="26"/>
    <n v="2"/>
    <n v="2"/>
    <n v="4"/>
    <n v="0"/>
    <n v="1"/>
    <n v="1"/>
    <n v="3"/>
    <n v="0"/>
    <n v="3"/>
    <n v="0"/>
    <n v="0"/>
    <n v="0"/>
    <n v="0"/>
    <n v="0"/>
    <n v="0"/>
    <n v="0"/>
    <n v="0"/>
    <n v="0"/>
    <n v="2"/>
    <n v="2"/>
    <n v="4"/>
    <n v="2"/>
    <n v="4"/>
    <n v="0"/>
    <n v="0"/>
    <n v="0"/>
    <n v="0"/>
    <n v="0"/>
    <n v="0"/>
    <n v="47"/>
    <n v="261"/>
    <n v="0"/>
    <n v="0"/>
    <m/>
    <m/>
    <m/>
    <m/>
    <m/>
    <m/>
    <s v="Yes"/>
    <s v="Yes"/>
    <s v="Yes"/>
    <s v="No"/>
    <s v="Yes"/>
    <s v="No"/>
    <s v="No"/>
    <s v="No"/>
    <s v="Yes"/>
    <s v="No"/>
    <s v="Yes"/>
    <s v="NO"/>
    <s v="Yes"/>
    <s v="No"/>
    <s v="No"/>
    <s v="No"/>
    <s v="No"/>
    <s v="Yes"/>
    <n v="14"/>
    <n v="7"/>
    <n v="0"/>
    <n v="0"/>
    <n v="0"/>
    <n v="0"/>
    <n v="1"/>
    <n v="1"/>
    <s v="Elected Camp Residents, Appointed Camp Residents, Religious leaders, Elders"/>
    <m/>
    <m/>
    <m/>
    <m/>
    <m/>
    <m/>
    <m/>
    <s v="No"/>
    <m/>
    <m/>
    <m/>
    <m/>
    <m/>
    <m/>
    <s v="Yes"/>
    <m/>
    <m/>
    <m/>
    <m/>
    <m/>
    <m/>
    <s v="No"/>
    <m/>
    <m/>
    <m/>
    <m/>
    <m/>
    <m/>
    <s v="No"/>
    <m/>
    <m/>
    <m/>
    <m/>
    <m/>
    <m/>
    <s v="No"/>
    <m/>
    <m/>
    <m/>
    <m/>
    <m/>
    <m/>
    <s v="No"/>
    <m/>
    <m/>
    <m/>
    <m/>
    <m/>
    <m/>
    <s v="No"/>
    <m/>
    <m/>
    <m/>
    <m/>
    <m/>
    <m/>
    <s v="Individual"/>
    <s v="Yes"/>
    <m/>
    <s v="&lt; 25%"/>
    <s v="96-100%"/>
    <s v="Yes"/>
    <s v="Well"/>
    <m/>
    <s v="Yes"/>
    <m/>
    <m/>
    <m/>
    <m/>
    <m/>
    <m/>
    <s v="yes"/>
    <s v="Identified waste dump outside camp"/>
    <s v="Clinic"/>
    <m/>
    <s v="No"/>
    <s v="No"/>
    <s v="Yes"/>
    <s v="No"/>
    <s v="No"/>
    <s v="No"/>
    <s v="No"/>
    <s v="No"/>
    <s v="No"/>
    <s v="No"/>
    <s v="51-75%"/>
    <s v="25-50%"/>
    <m/>
    <m/>
    <m/>
    <s v="Other______________________"/>
    <m/>
    <s v="None"/>
    <m/>
    <s v="Farming"/>
    <m/>
    <s v="Livestock"/>
    <m/>
    <s v="Other______________________"/>
    <m/>
    <s v="None"/>
    <m/>
    <s v="Farming"/>
    <m/>
    <s v="Livestock"/>
    <m/>
    <s v="Basic Food                                       "/>
    <m/>
    <s v="Basic Food                                       "/>
    <m/>
    <m/>
    <s v="Kitchen sets                                         "/>
    <m/>
    <s v="Women NFIs (sanitary pads, underwear, etc.)"/>
    <m/>
    <m/>
    <s v="Cash/money assistance"/>
    <m/>
  </r>
  <r>
    <s v="C005"/>
    <n v="30"/>
    <n v="7"/>
    <n v="2013"/>
    <s v="UNHCR"/>
    <m/>
    <s v="CCCM Focal Point"/>
    <m/>
    <n v="20"/>
    <n v="6"/>
    <n v="2013"/>
    <n v="24"/>
    <n v="6"/>
    <n v="2013"/>
    <n v="6"/>
    <s v="Camp Manager"/>
    <s v="Female"/>
    <m/>
    <s v="Committee Member"/>
    <s v="Camp Resident"/>
    <s v="Female"/>
    <m/>
    <s v="Committee Member"/>
    <m/>
    <m/>
    <m/>
    <m/>
    <m/>
    <m/>
    <m/>
    <m/>
    <m/>
    <m/>
    <m/>
    <m/>
    <x v="0"/>
    <x v="2"/>
    <x v="13"/>
    <x v="25"/>
    <x v="26"/>
    <x v="0"/>
    <n v="97.717133000000004"/>
    <n v="24.2004333"/>
    <m/>
    <s v="Urban"/>
    <n v="4"/>
    <n v="2012"/>
    <s v="Yes"/>
    <s v="Yes"/>
    <s v="Yes"/>
    <s v="No"/>
    <s v="Yes"/>
    <s v="Yes"/>
    <s v="Yes"/>
    <s v="No"/>
    <s v="Loi Je"/>
    <m/>
    <n v="15"/>
    <s v="No"/>
    <m/>
    <s v="Daw Lu Di"/>
    <s v="+86 (0692) 6876578"/>
    <s v="Yes"/>
    <s v="Yes"/>
    <s v="No"/>
    <s v="No"/>
    <s v="No"/>
    <s v="No"/>
    <s v="No"/>
    <s v="No"/>
    <s v="Yes"/>
    <s v="Yes"/>
    <x v="0"/>
    <s v="No"/>
    <n v="0"/>
    <n v="0"/>
    <n v="0"/>
    <n v="9"/>
    <n v="16"/>
    <n v="25"/>
    <n v="31"/>
    <n v="34"/>
    <n v="65"/>
    <n v="78"/>
    <n v="70"/>
    <n v="148"/>
    <n v="56"/>
    <n v="51"/>
    <n v="107"/>
    <n v="81"/>
    <n v="81"/>
    <n v="162"/>
    <n v="47"/>
    <n v="68"/>
    <n v="115"/>
    <n v="13"/>
    <n v="17"/>
    <n v="30"/>
    <x v="26"/>
    <x v="27"/>
    <x v="27"/>
    <n v="4"/>
    <n v="0"/>
    <n v="4"/>
    <n v="1"/>
    <n v="0"/>
    <n v="1"/>
    <n v="4"/>
    <n v="4"/>
    <n v="8"/>
    <n v="0"/>
    <n v="1"/>
    <n v="1"/>
    <n v="1"/>
    <n v="0"/>
    <n v="1"/>
    <n v="13"/>
    <n v="17"/>
    <n v="30"/>
    <n v="2"/>
    <n v="15"/>
    <n v="17"/>
    <n v="5"/>
    <n v="15"/>
    <n v="0"/>
    <n v="0"/>
    <n v="0"/>
    <n v="0"/>
    <n v="4"/>
    <n v="4"/>
    <n v="131"/>
    <n v="652"/>
    <n v="10"/>
    <n v="44"/>
    <s v="Don't know"/>
    <m/>
    <m/>
    <m/>
    <m/>
    <m/>
    <s v="Yes"/>
    <s v="Yes"/>
    <s v="Yes"/>
    <s v="Yes"/>
    <s v="Yes"/>
    <s v="Yes"/>
    <s v="Yes"/>
    <s v="Yes"/>
    <s v="No"/>
    <s v="No"/>
    <s v="Yes"/>
    <s v="Yes"/>
    <s v="Yes"/>
    <s v="yes"/>
    <s v="No"/>
    <s v="No"/>
    <s v="yes"/>
    <s v="Yes"/>
    <n v="19"/>
    <n v="10"/>
    <n v="0"/>
    <n v="0"/>
    <n v="0"/>
    <n v="0"/>
    <n v="1"/>
    <n v="1"/>
    <s v="Elected camp residents, Appointed camp residents, Religious leaders"/>
    <m/>
    <m/>
    <m/>
    <m/>
    <m/>
    <m/>
    <m/>
    <s v="No"/>
    <m/>
    <n v="15"/>
    <m/>
    <m/>
    <m/>
    <m/>
    <s v="No"/>
    <m/>
    <m/>
    <m/>
    <m/>
    <m/>
    <m/>
    <s v="No"/>
    <m/>
    <m/>
    <m/>
    <m/>
    <m/>
    <m/>
    <s v="Yes"/>
    <m/>
    <m/>
    <m/>
    <m/>
    <m/>
    <m/>
    <s v="No"/>
    <m/>
    <n v="45"/>
    <s v="No"/>
    <s v="Yes"/>
    <s v="No"/>
    <s v="No"/>
    <s v="No"/>
    <m/>
    <n v="15"/>
    <s v="Yes"/>
    <s v="No"/>
    <s v="No"/>
    <s v="No"/>
    <s v="No"/>
    <m/>
    <n v="15"/>
    <s v="Yes"/>
    <s v="No"/>
    <s v="No"/>
    <s v="No"/>
    <s v="Mixed"/>
    <s v="No"/>
    <s v="Make-shift shelters "/>
    <s v="76-95%"/>
    <s v="76-95%"/>
    <s v="Yes"/>
    <s v="Well"/>
    <m/>
    <s v="No"/>
    <n v="10"/>
    <n v="10"/>
    <m/>
    <n v="10"/>
    <n v="10"/>
    <m/>
    <s v="No"/>
    <s v="Identified waste dump outside camp"/>
    <s v="Clinic"/>
    <m/>
    <s v="No"/>
    <s v="No"/>
    <s v="No"/>
    <s v="No"/>
    <s v="No"/>
    <s v="Yes"/>
    <s v="No"/>
    <s v="No"/>
    <s v="No"/>
    <s v="No"/>
    <s v="51-75%"/>
    <s v="51-75%"/>
    <m/>
    <m/>
    <m/>
    <s v="Other______________________"/>
    <m/>
    <s v="None"/>
    <m/>
    <s v="Farming"/>
    <m/>
    <s v="Livestock"/>
    <m/>
    <s v="Other______________________"/>
    <m/>
    <s v="None"/>
    <m/>
    <s v="Farming"/>
    <m/>
    <s v="Livestock"/>
    <m/>
    <s v="Complementary Food                                 "/>
    <m/>
    <s v="Firewood / fuel                                                                      "/>
    <m/>
    <m/>
    <s v="Well / water tank                          "/>
    <m/>
    <s v="Communal building                      "/>
    <m/>
    <m/>
    <s v="Bathing spaces                                      "/>
    <m/>
  </r>
  <r>
    <s v="C006"/>
    <n v="30"/>
    <n v="7"/>
    <n v="2013"/>
    <s v="RANIR"/>
    <m/>
    <s v="Enumerator from camp profiling  responsible organization"/>
    <m/>
    <n v="23"/>
    <n v="6"/>
    <n v="2013"/>
    <n v="24"/>
    <n v="6"/>
    <n v="2013"/>
    <n v="1"/>
    <s v="Camp Manager"/>
    <s v="Male"/>
    <n v="35"/>
    <s v="Authority"/>
    <s v="Camp Resident"/>
    <s v="Female"/>
    <n v="39"/>
    <s v="Other"/>
    <s v="Other"/>
    <s v="Female"/>
    <n v="23"/>
    <s v="Doctor / Nurse / Midwife"/>
    <m/>
    <m/>
    <m/>
    <m/>
    <m/>
    <m/>
    <m/>
    <m/>
    <x v="0"/>
    <x v="2"/>
    <x v="14"/>
    <x v="26"/>
    <x v="27"/>
    <x v="12"/>
    <n v="97.380399999999995"/>
    <s v="24.230"/>
    <n v="1149"/>
    <s v="Rural"/>
    <n v="4"/>
    <n v="2012"/>
    <s v="Yes"/>
    <s v="Yes"/>
    <s v="Yes"/>
    <s v="No"/>
    <s v="Yes"/>
    <s v="Yes"/>
    <s v="Yes"/>
    <s v="No"/>
    <s v="Momauk"/>
    <m/>
    <n v="180"/>
    <s v="Yes"/>
    <s v="IDP and Refugee Relief Committee (IRRC)"/>
    <s v="U Pan Awng"/>
    <s v="+86 15368662827"/>
    <s v="Yes"/>
    <s v="No"/>
    <s v="No"/>
    <s v="Yes"/>
    <s v="No"/>
    <s v="No"/>
    <s v="No"/>
    <s v="No"/>
    <s v="Yes"/>
    <s v="No"/>
    <x v="0"/>
    <s v="Yes"/>
    <n v="4"/>
    <n v="12"/>
    <n v="16"/>
    <n v="21"/>
    <n v="21"/>
    <n v="42"/>
    <n v="80"/>
    <n v="69"/>
    <n v="149"/>
    <n v="175"/>
    <n v="172"/>
    <n v="347"/>
    <n v="105"/>
    <n v="96"/>
    <n v="201"/>
    <n v="76"/>
    <n v="154"/>
    <n v="230"/>
    <n v="142"/>
    <n v="227"/>
    <n v="369"/>
    <n v="78"/>
    <n v="94"/>
    <n v="172"/>
    <x v="27"/>
    <x v="28"/>
    <x v="28"/>
    <n v="1"/>
    <n v="12"/>
    <n v="13"/>
    <n v="0"/>
    <n v="0"/>
    <n v="0"/>
    <n v="3"/>
    <n v="1"/>
    <n v="4"/>
    <n v="0"/>
    <n v="0"/>
    <n v="0"/>
    <n v="1"/>
    <n v="4"/>
    <n v="5"/>
    <n v="2"/>
    <n v="2"/>
    <n v="4"/>
    <m/>
    <n v="126"/>
    <n v="126"/>
    <n v="19"/>
    <n v="55"/>
    <n v="7"/>
    <n v="11"/>
    <n v="18"/>
    <n v="5"/>
    <n v="2"/>
    <n v="7"/>
    <n v="380"/>
    <n v="1525"/>
    <m/>
    <m/>
    <m/>
    <m/>
    <m/>
    <m/>
    <m/>
    <m/>
    <s v="Yes"/>
    <s v="Yes"/>
    <s v="Yes"/>
    <s v="Yes"/>
    <s v="Yes"/>
    <s v="Yes"/>
    <s v="Yes"/>
    <s v="Yes"/>
    <s v="Yes"/>
    <s v="Yes"/>
    <s v="Yes"/>
    <s v="Yes"/>
    <s v="Yes"/>
    <s v="No"/>
    <s v="Yes"/>
    <s v="No"/>
    <s v="No"/>
    <s v="Yes"/>
    <n v="3"/>
    <n v="1"/>
    <n v="4"/>
    <n v="1"/>
    <n v="7"/>
    <n v="2"/>
    <n v="2"/>
    <n v="1"/>
    <s v="Elected camp residents, appointed camp residents"/>
    <m/>
    <m/>
    <m/>
    <m/>
    <m/>
    <m/>
    <m/>
    <s v="Yes"/>
    <m/>
    <m/>
    <m/>
    <m/>
    <m/>
    <m/>
    <s v="Yes"/>
    <m/>
    <m/>
    <m/>
    <m/>
    <m/>
    <m/>
    <s v="Yes"/>
    <m/>
    <m/>
    <m/>
    <m/>
    <m/>
    <m/>
    <s v="Yes"/>
    <m/>
    <m/>
    <m/>
    <m/>
    <m/>
    <m/>
    <s v="Yes"/>
    <m/>
    <m/>
    <m/>
    <m/>
    <m/>
    <m/>
    <s v="Yes"/>
    <m/>
    <m/>
    <m/>
    <m/>
    <m/>
    <m/>
    <s v="No"/>
    <n v="20"/>
    <n v="120"/>
    <s v="No"/>
    <s v="Yes"/>
    <s v="No"/>
    <s v="No"/>
    <s v="Individual"/>
    <s v="Yes"/>
    <s v="Solid shelters"/>
    <s v="96-100%"/>
    <s v="0%"/>
    <s v="Yes"/>
    <s v="Rivers, springs, etc."/>
    <m/>
    <s v="Yes"/>
    <n v="10"/>
    <n v="10"/>
    <n v="71"/>
    <n v="8"/>
    <n v="8"/>
    <n v="0"/>
    <s v="No"/>
    <s v="Common identified waste dump inside camp"/>
    <s v="Clinic"/>
    <m/>
    <s v="Yes"/>
    <s v="Yes"/>
    <s v="Yes"/>
    <s v="Yes"/>
    <s v="Yes"/>
    <s v="Yes"/>
    <s v="Yes"/>
    <s v="Yes"/>
    <s v="Yes"/>
    <s v="No"/>
    <s v="76-95%"/>
    <s v="76-95%"/>
    <m/>
    <m/>
    <m/>
    <s v="Other______________________"/>
    <m/>
    <m/>
    <m/>
    <s v="Farming"/>
    <m/>
    <s v="Livestock"/>
    <m/>
    <s v="Other______________________"/>
    <m/>
    <m/>
    <m/>
    <s v="Farming"/>
    <m/>
    <s v="Livestock"/>
    <m/>
    <s v="Medicines"/>
    <m/>
    <s v="School materials / supplies                                         "/>
    <m/>
    <m/>
    <s v="Complementary Food                                 "/>
    <m/>
    <s v="Vocational training                       "/>
    <m/>
    <m/>
    <s v="Partitions within shelters"/>
    <m/>
  </r>
  <r>
    <s v="C007"/>
    <n v="30"/>
    <n v="7"/>
    <n v="2013"/>
    <s v="RANIR"/>
    <m/>
    <s v="Enumerator from camp profiling  responsible organization"/>
    <m/>
    <n v="24"/>
    <n v="6"/>
    <n v="2013"/>
    <n v="26"/>
    <n v="6"/>
    <n v="2013"/>
    <n v="1"/>
    <s v="Camp Manager"/>
    <s v="Male"/>
    <n v="53"/>
    <s v="Authority"/>
    <s v="Camp Resident"/>
    <s v="Female"/>
    <n v="22"/>
    <s v="Other"/>
    <m/>
    <m/>
    <m/>
    <m/>
    <m/>
    <m/>
    <m/>
    <m/>
    <m/>
    <m/>
    <m/>
    <m/>
    <x v="0"/>
    <x v="2"/>
    <x v="15"/>
    <x v="27"/>
    <x v="28"/>
    <x v="13"/>
    <n v="97.451400000000007"/>
    <n v="24.164729999999999"/>
    <n v="978"/>
    <s v="Rural"/>
    <n v="4"/>
    <n v="2012"/>
    <s v="Yes"/>
    <s v="Yes"/>
    <s v="Yes"/>
    <s v="No"/>
    <s v="Yes"/>
    <s v="Yes"/>
    <s v="Yes"/>
    <s v="No"/>
    <s v="Loi Je"/>
    <n v="7"/>
    <n v="15"/>
    <s v="Yes"/>
    <s v="IDP and Refugee Relief Committee (IRRC)"/>
    <s v="U Zaw Bawk"/>
    <s v="+86 13578285542"/>
    <s v="Yes"/>
    <s v="No"/>
    <s v="No"/>
    <s v="Yes"/>
    <s v="No"/>
    <s v="No"/>
    <s v="No"/>
    <s v="Yes"/>
    <s v="No"/>
    <s v="No"/>
    <x v="0"/>
    <s v="Yes"/>
    <n v="8"/>
    <n v="15"/>
    <n v="23"/>
    <n v="39"/>
    <n v="34"/>
    <n v="73"/>
    <n v="120"/>
    <n v="122"/>
    <n v="242"/>
    <n v="388"/>
    <n v="363"/>
    <n v="751"/>
    <n v="412"/>
    <n v="433"/>
    <n v="845"/>
    <n v="133"/>
    <n v="271"/>
    <n v="404"/>
    <n v="138"/>
    <n v="245"/>
    <n v="383"/>
    <n v="56"/>
    <n v="98"/>
    <n v="154"/>
    <x v="28"/>
    <x v="29"/>
    <x v="29"/>
    <n v="7"/>
    <n v="2"/>
    <n v="9"/>
    <n v="0"/>
    <n v="0"/>
    <n v="0"/>
    <n v="9"/>
    <n v="6"/>
    <n v="15"/>
    <n v="0"/>
    <n v="0"/>
    <n v="0"/>
    <n v="494"/>
    <n v="561"/>
    <n v="1055"/>
    <n v="1"/>
    <n v="0"/>
    <n v="1"/>
    <m/>
    <n v="171"/>
    <n v="171"/>
    <n v="26"/>
    <n v="20"/>
    <n v="19"/>
    <n v="11"/>
    <n v="30"/>
    <n v="7"/>
    <n v="3"/>
    <n v="10"/>
    <n v="503"/>
    <n v="2875"/>
    <n v="21"/>
    <n v="627"/>
    <s v="Place of origin"/>
    <m/>
    <n v="5"/>
    <n v="11"/>
    <s v="Other IDP camps"/>
    <m/>
    <s v="Yes"/>
    <s v="Yes"/>
    <s v="Yes"/>
    <s v="Yes"/>
    <s v="Yes"/>
    <s v="Yes"/>
    <s v="Yes"/>
    <s v="Yes"/>
    <s v="Yes"/>
    <s v="Yes"/>
    <s v="Yes"/>
    <s v="Yes"/>
    <s v="Yes"/>
    <s v="No"/>
    <s v="Yes"/>
    <s v="No"/>
    <s v="yes"/>
    <s v="Yes"/>
    <n v="2"/>
    <n v="2"/>
    <n v="7"/>
    <n v="0"/>
    <n v="9"/>
    <n v="2"/>
    <n v="1"/>
    <n v="1"/>
    <s v="Elected Camp Residents, Appointed Camp Residents, Any Camp Residents, Religious leaders"/>
    <m/>
    <m/>
    <m/>
    <m/>
    <m/>
    <m/>
    <m/>
    <s v="No"/>
    <n v="1.5"/>
    <n v="15"/>
    <s v="Yes"/>
    <s v="No"/>
    <s v="No"/>
    <s v="No"/>
    <s v="Yes"/>
    <m/>
    <m/>
    <m/>
    <m/>
    <m/>
    <m/>
    <s v="Yes"/>
    <m/>
    <m/>
    <m/>
    <m/>
    <m/>
    <m/>
    <s v="Yes"/>
    <m/>
    <m/>
    <m/>
    <m/>
    <m/>
    <m/>
    <s v="Yes"/>
    <m/>
    <m/>
    <m/>
    <m/>
    <m/>
    <m/>
    <s v="No"/>
    <n v="1.5"/>
    <n v="15"/>
    <s v="Yes"/>
    <s v="No"/>
    <s v="No"/>
    <s v="No"/>
    <s v="No"/>
    <n v="1.5"/>
    <n v="15"/>
    <s v="Yes"/>
    <s v="No"/>
    <s v="No"/>
    <s v="No"/>
    <s v="Individual"/>
    <s v="Yes"/>
    <s v="Make-shift shelters "/>
    <s v="96-100%"/>
    <s v="0%"/>
    <s v="No"/>
    <s v="Rivers, springs, etc."/>
    <m/>
    <s v="Yes"/>
    <n v="55"/>
    <n v="62"/>
    <n v="117"/>
    <n v="55"/>
    <n v="37"/>
    <n v="0"/>
    <s v="yes"/>
    <s v="Is getting burnt"/>
    <s v="Clinic"/>
    <m/>
    <s v="Yes"/>
    <s v="Yes"/>
    <s v="Yes"/>
    <s v="Yes"/>
    <s v="Yes"/>
    <s v="Yes"/>
    <s v="Yes"/>
    <s v="Yes"/>
    <s v="Yes"/>
    <s v="No"/>
    <s v="76-95%"/>
    <s v="76-95%"/>
    <m/>
    <m/>
    <m/>
    <s v="Handicrafts"/>
    <m/>
    <s v="Other______________________"/>
    <m/>
    <s v="Farming"/>
    <m/>
    <s v="Livestock"/>
    <m/>
    <s v="Handicrafts"/>
    <m/>
    <s v="Other______________________"/>
    <m/>
    <s v="Farming"/>
    <m/>
    <s v="Livestock"/>
    <m/>
    <s v="Basic Food                                       "/>
    <m/>
    <s v="Blankets/Winter Clothing                                         "/>
    <m/>
    <m/>
    <s v="Complementary Food                                 "/>
    <m/>
    <s v="Cash/money assistance"/>
    <m/>
    <m/>
    <s v="Cash/money assistance"/>
    <m/>
  </r>
  <r>
    <s v="C008"/>
    <n v="30"/>
    <n v="7"/>
    <n v="2013"/>
    <s v="RANIR"/>
    <m/>
    <s v="Enumerator from camp profiling  responsible organization"/>
    <m/>
    <n v="21"/>
    <n v="6"/>
    <n v="2013"/>
    <n v="22"/>
    <n v="6"/>
    <n v="2013"/>
    <n v="1"/>
    <s v="Other"/>
    <s v="Male"/>
    <n v="24"/>
    <s v="Authority"/>
    <s v="Other"/>
    <s v="Male"/>
    <n v="44"/>
    <s v="Authority"/>
    <s v="Camp Resident"/>
    <s v="Female"/>
    <n v="45"/>
    <s v="Other"/>
    <s v="Other"/>
    <s v="Female"/>
    <n v="23"/>
    <s v="Religious Leader"/>
    <m/>
    <m/>
    <m/>
    <m/>
    <x v="0"/>
    <x v="5"/>
    <x v="16"/>
    <x v="28"/>
    <x v="29"/>
    <x v="14"/>
    <n v="97.376080000000002"/>
    <n v="24.033460000000002"/>
    <n v="866"/>
    <s v="Rural"/>
    <n v="10"/>
    <n v="2011"/>
    <s v="Yes"/>
    <s v="Yes"/>
    <s v="Yes"/>
    <s v="No"/>
    <s v="Yes"/>
    <s v="Yes"/>
    <s v="Yes"/>
    <s v="No"/>
    <s v="Loi Je"/>
    <n v="24"/>
    <n v="150"/>
    <s v="Yes"/>
    <s v="IDP and Refugee Relief Committee (IRRC)"/>
    <s v="U Tan Gun"/>
    <s v="+86 18387503436"/>
    <s v="Yes"/>
    <s v="No"/>
    <s v="No"/>
    <s v="Yes"/>
    <s v="No"/>
    <s v="No"/>
    <s v="No"/>
    <s v="No"/>
    <s v="Yes"/>
    <s v="No"/>
    <x v="0"/>
    <s v="Yes"/>
    <n v="6"/>
    <n v="4"/>
    <n v="10"/>
    <n v="16"/>
    <n v="20"/>
    <n v="36"/>
    <n v="43"/>
    <n v="45"/>
    <n v="88"/>
    <n v="109"/>
    <n v="90"/>
    <n v="199"/>
    <n v="26"/>
    <n v="21"/>
    <n v="47"/>
    <n v="49"/>
    <n v="102"/>
    <n v="151"/>
    <n v="62"/>
    <n v="101"/>
    <n v="163"/>
    <n v="16"/>
    <n v="33"/>
    <n v="49"/>
    <x v="29"/>
    <x v="30"/>
    <x v="30"/>
    <n v="5"/>
    <n v="10"/>
    <n v="15"/>
    <n v="0"/>
    <n v="3"/>
    <n v="3"/>
    <n v="18"/>
    <n v="14"/>
    <n v="32"/>
    <n v="0"/>
    <n v="0"/>
    <n v="0"/>
    <n v="6"/>
    <n v="4"/>
    <n v="10"/>
    <n v="3"/>
    <n v="10"/>
    <n v="13"/>
    <n v="4"/>
    <n v="10"/>
    <n v="14"/>
    <n v="6"/>
    <n v="42"/>
    <n v="6"/>
    <n v="4"/>
    <n v="10"/>
    <n v="0"/>
    <n v="1"/>
    <n v="1"/>
    <n v="173"/>
    <n v="741"/>
    <n v="3"/>
    <n v="15"/>
    <s v="Other IDP camps"/>
    <m/>
    <n v="3"/>
    <n v="15"/>
    <s v="Other IDP camps"/>
    <m/>
    <s v="Yes"/>
    <s v="Yes"/>
    <s v="Yes"/>
    <s v="Yes"/>
    <s v="Yes"/>
    <s v="Yes"/>
    <s v="Yes"/>
    <s v="Yes"/>
    <s v="Yes"/>
    <s v="Yes"/>
    <s v="Yes"/>
    <s v="Yes"/>
    <s v="Yes"/>
    <s v="No"/>
    <s v="Yes"/>
    <s v="No"/>
    <s v="yes"/>
    <s v="Yes"/>
    <n v="5"/>
    <n v="3"/>
    <n v="0"/>
    <n v="1"/>
    <n v="5"/>
    <n v="4"/>
    <n v="0"/>
    <n v="1"/>
    <s v="Elected Camp Residents, Appointed Camp Residents, Any Camp Residents, Religious leaders"/>
    <m/>
    <m/>
    <m/>
    <m/>
    <m/>
    <m/>
    <m/>
    <s v="No"/>
    <n v="27"/>
    <n v="100"/>
    <s v="No"/>
    <s v="Yes"/>
    <s v="No"/>
    <s v="No"/>
    <s v="Yes"/>
    <m/>
    <m/>
    <m/>
    <m/>
    <m/>
    <m/>
    <s v="Yes"/>
    <m/>
    <m/>
    <m/>
    <m/>
    <m/>
    <m/>
    <s v="Yes"/>
    <m/>
    <m/>
    <m/>
    <m/>
    <m/>
    <m/>
    <s v="Yes"/>
    <m/>
    <m/>
    <m/>
    <m/>
    <m/>
    <m/>
    <s v="No"/>
    <n v="4"/>
    <n v="25"/>
    <s v="No"/>
    <s v="Yes"/>
    <s v="No"/>
    <s v="No"/>
    <s v="No"/>
    <n v="27"/>
    <n v="160"/>
    <s v="No"/>
    <s v="Yes"/>
    <s v="No"/>
    <s v="No"/>
    <s v="Individual"/>
    <s v="Yes"/>
    <s v="Make-shift shelters "/>
    <s v="76-95%"/>
    <s v="0%"/>
    <s v="Yes"/>
    <s v="Rivers, springs, etc."/>
    <m/>
    <s v="Yes"/>
    <n v="20"/>
    <n v="21"/>
    <n v="0"/>
    <n v="0"/>
    <n v="0"/>
    <n v="0"/>
    <s v="No"/>
    <s v="Identified waste dump outside camp"/>
    <s v="Clinic"/>
    <m/>
    <s v="Yes"/>
    <s v="Yes"/>
    <s v="Yes"/>
    <s v="No"/>
    <s v="Yes"/>
    <s v="Yes"/>
    <s v="Yes"/>
    <s v="Yes"/>
    <s v="Yes"/>
    <s v="No"/>
    <s v="76-95%"/>
    <s v="96-100%"/>
    <m/>
    <m/>
    <m/>
    <s v="Other______________________"/>
    <m/>
    <m/>
    <m/>
    <s v="Farming"/>
    <m/>
    <s v="Other______________________"/>
    <m/>
    <s v="Farming"/>
    <m/>
    <s v="Livestock"/>
    <m/>
    <s v="Farming"/>
    <m/>
    <s v="Livestock"/>
    <m/>
    <s v="Latrines/toilets                                      "/>
    <m/>
    <s v="Cash/money assistance"/>
    <m/>
    <m/>
    <s v="Cash/money assistance"/>
    <m/>
    <s v="Other"/>
    <s v="Kitchen"/>
    <m/>
    <s v="Well / water tank                          "/>
    <m/>
  </r>
  <r>
    <s v="C009"/>
    <n v="30"/>
    <n v="7"/>
    <n v="2013"/>
    <s v="RANIR"/>
    <m/>
    <s v="Enumerator from camp profiling  responsible organization"/>
    <m/>
    <n v="23"/>
    <n v="6"/>
    <n v="2013"/>
    <n v="24"/>
    <n v="6"/>
    <n v="2013"/>
    <n v="1"/>
    <s v="Camp Manager"/>
    <s v="Male"/>
    <n v="48"/>
    <s v="Authority"/>
    <s v="Camp Resident"/>
    <s v="Male"/>
    <n v="26"/>
    <s v="Committee Member"/>
    <s v="Camp Resident"/>
    <s v="Female"/>
    <n v="36"/>
    <s v="Other"/>
    <s v="Other"/>
    <s v="Male"/>
    <n v="25"/>
    <s v="Doctor / Nurse / Midwife"/>
    <m/>
    <m/>
    <m/>
    <m/>
    <x v="0"/>
    <x v="6"/>
    <x v="17"/>
    <x v="29"/>
    <x v="30"/>
    <x v="15"/>
    <n v="98.475719999999995"/>
    <n v="25"/>
    <n v="75411"/>
    <s v="Forest/bush"/>
    <n v="5"/>
    <n v="2012"/>
    <s v="Yes"/>
    <s v="Yes"/>
    <s v="Yes"/>
    <s v="No"/>
    <s v="Yes"/>
    <s v="Yes"/>
    <s v="Yes"/>
    <s v="No"/>
    <s v="Chipwi"/>
    <n v="28"/>
    <n v="90"/>
    <s v="Yes"/>
    <s v="IDP and Refugee Relief Committee (IRRC)"/>
    <s v="U Hkawng Zawng"/>
    <s v="+86 15368492616"/>
    <s v="Yes"/>
    <s v="Yes"/>
    <s v="No"/>
    <s v="No"/>
    <s v="No"/>
    <s v="No"/>
    <s v="No"/>
    <s v="No"/>
    <s v="Yes"/>
    <s v="No"/>
    <x v="0"/>
    <s v="Yes"/>
    <n v="2"/>
    <n v="5"/>
    <n v="7"/>
    <n v="14"/>
    <n v="11"/>
    <n v="25"/>
    <n v="40"/>
    <n v="53"/>
    <n v="93"/>
    <n v="100"/>
    <n v="102"/>
    <n v="202"/>
    <n v="74"/>
    <n v="60"/>
    <n v="134"/>
    <n v="98"/>
    <n v="82"/>
    <n v="180"/>
    <n v="75"/>
    <n v="66"/>
    <n v="141"/>
    <n v="13"/>
    <n v="25"/>
    <n v="38"/>
    <x v="30"/>
    <x v="31"/>
    <x v="31"/>
    <n v="5"/>
    <n v="1"/>
    <n v="6"/>
    <n v="1"/>
    <n v="0"/>
    <n v="1"/>
    <n v="0"/>
    <n v="0"/>
    <n v="0"/>
    <n v="0"/>
    <n v="0"/>
    <n v="0"/>
    <n v="1"/>
    <n v="1"/>
    <n v="2"/>
    <n v="0"/>
    <n v="1"/>
    <n v="1"/>
    <m/>
    <n v="14"/>
    <n v="14"/>
    <n v="5"/>
    <n v="70"/>
    <n v="3"/>
    <n v="7"/>
    <n v="10"/>
    <n v="1"/>
    <n v="6"/>
    <n v="7"/>
    <n v="141"/>
    <n v="820"/>
    <n v="4"/>
    <n v="22"/>
    <s v="Abroad"/>
    <m/>
    <n v="3"/>
    <n v="10"/>
    <s v="Other IDP camps"/>
    <m/>
    <s v="Yes"/>
    <s v="Yes"/>
    <s v="Yes"/>
    <s v="Yes"/>
    <s v="Yes"/>
    <s v="Yes"/>
    <s v="Yes"/>
    <s v="Yes"/>
    <s v="Yes"/>
    <s v="Yes"/>
    <s v="Yes"/>
    <s v="Yes"/>
    <s v="Yes"/>
    <s v="No"/>
    <s v="Yes"/>
    <s v="No"/>
    <s v="No"/>
    <s v="Yes"/>
    <n v="2"/>
    <n v="0"/>
    <n v="5"/>
    <n v="0"/>
    <n v="7"/>
    <n v="0"/>
    <n v="1"/>
    <n v="0"/>
    <s v="Any Camp Residents, "/>
    <m/>
    <m/>
    <m/>
    <m/>
    <m/>
    <m/>
    <m/>
    <s v="No"/>
    <n v="28"/>
    <m/>
    <s v="No"/>
    <s v="Yes"/>
    <s v="No"/>
    <s v="No"/>
    <s v="Yes"/>
    <m/>
    <m/>
    <m/>
    <m/>
    <m/>
    <m/>
    <s v="Yes"/>
    <m/>
    <m/>
    <m/>
    <m/>
    <m/>
    <m/>
    <s v="Yes"/>
    <m/>
    <m/>
    <m/>
    <m/>
    <m/>
    <m/>
    <s v="Yes"/>
    <m/>
    <m/>
    <m/>
    <m/>
    <m/>
    <m/>
    <s v="No"/>
    <n v="47"/>
    <m/>
    <s v="No"/>
    <s v="No"/>
    <s v="Yes"/>
    <s v="No"/>
    <s v="No"/>
    <n v="47"/>
    <m/>
    <s v="No"/>
    <s v="No"/>
    <s v="Yes"/>
    <s v="No"/>
    <s v="Individual"/>
    <s v="No"/>
    <s v="Make-shift shelters "/>
    <s v="96-100%"/>
    <s v="0%"/>
    <s v="No"/>
    <s v="Rivers, springs, etc."/>
    <m/>
    <s v="Yes"/>
    <n v="0"/>
    <n v="0"/>
    <n v="72"/>
    <n v="0"/>
    <n v="0"/>
    <n v="0"/>
    <s v="No"/>
    <s v="Dumped everywhere inside the camp"/>
    <s v="Clinic"/>
    <m/>
    <s v="Yes"/>
    <s v="Yes"/>
    <s v="Yes"/>
    <s v="No"/>
    <s v="Yes"/>
    <s v="No"/>
    <s v="Yes"/>
    <s v="Yes"/>
    <s v="No"/>
    <s v="No"/>
    <s v="51-75%"/>
    <s v="96-100%"/>
    <m/>
    <m/>
    <m/>
    <s v="Other______________________"/>
    <m/>
    <m/>
    <m/>
    <s v="Farming"/>
    <m/>
    <s v="Trade (buying and selling)"/>
    <m/>
    <s v="Other______________________"/>
    <m/>
    <m/>
    <m/>
    <s v="Farming"/>
    <m/>
    <s v="Other______________________"/>
    <m/>
    <s v="School materials / supplies                                         "/>
    <m/>
    <s v="Cash/money assistance"/>
    <m/>
    <m/>
    <s v="Bathing spaces                                      "/>
    <m/>
    <s v="Complementary Food                                 "/>
    <m/>
    <m/>
    <s v="Communal building                      "/>
    <m/>
  </r>
  <r>
    <s v="C010"/>
    <n v="30"/>
    <n v="7"/>
    <n v="2013"/>
    <s v="RANIR"/>
    <m/>
    <s v="Enumerator from camp profiling  responsible organization"/>
    <m/>
    <n v="23"/>
    <n v="6"/>
    <n v="2013"/>
    <n v="23"/>
    <n v="6"/>
    <n v="2013"/>
    <n v="1"/>
    <s v="Camp Resident"/>
    <s v="Male"/>
    <n v="65"/>
    <s v="Committee Member"/>
    <s v="Other"/>
    <s v="Male"/>
    <n v="25"/>
    <s v="Other"/>
    <s v="Camp Resident"/>
    <s v="Female"/>
    <n v="46"/>
    <s v="Doctor / Nurse / Midwife"/>
    <s v="Camp Resident"/>
    <s v="Female"/>
    <n v="32"/>
    <s v="Other"/>
    <m/>
    <m/>
    <m/>
    <m/>
    <x v="0"/>
    <x v="7"/>
    <x v="18"/>
    <x v="30"/>
    <x v="31"/>
    <x v="16"/>
    <n v="97.751400000000004"/>
    <n v="24.83192"/>
    <n v="2330"/>
    <s v="Rural"/>
    <n v="7"/>
    <n v="2011"/>
    <s v="Yes"/>
    <s v="Yes"/>
    <s v="Yes"/>
    <s v="No"/>
    <s v="Yes"/>
    <s v="Yes"/>
    <s v="Yes"/>
    <s v="No"/>
    <s v="Waingmaw"/>
    <n v="80"/>
    <n v="270"/>
    <s v="Yes"/>
    <s v="IDP and Refugee Relief Committee (IRRC)"/>
    <s v="U Zaw Tar"/>
    <s v="+86 13368827604"/>
    <s v="Yes"/>
    <s v="No"/>
    <s v="No"/>
    <s v="Yes"/>
    <s v="No"/>
    <s v="No"/>
    <s v="No"/>
    <s v="No"/>
    <s v="Yes"/>
    <s v="No"/>
    <x v="0"/>
    <s v="No"/>
    <n v="6"/>
    <n v="4"/>
    <n v="10"/>
    <n v="12"/>
    <n v="6"/>
    <n v="18"/>
    <n v="11"/>
    <n v="12"/>
    <n v="23"/>
    <n v="24"/>
    <n v="19"/>
    <n v="43"/>
    <n v="7"/>
    <n v="4"/>
    <n v="11"/>
    <n v="16"/>
    <n v="50"/>
    <n v="66"/>
    <n v="6"/>
    <n v="21"/>
    <n v="27"/>
    <n v="6"/>
    <n v="7"/>
    <n v="13"/>
    <x v="15"/>
    <x v="25"/>
    <x v="32"/>
    <n v="0"/>
    <n v="0"/>
    <n v="0"/>
    <n v="1"/>
    <n v="1"/>
    <n v="2"/>
    <n v="0"/>
    <n v="0"/>
    <n v="0"/>
    <n v="1"/>
    <n v="4"/>
    <n v="5"/>
    <n v="7"/>
    <n v="1"/>
    <n v="8"/>
    <n v="0"/>
    <n v="0"/>
    <n v="0"/>
    <m/>
    <n v="2"/>
    <n v="2"/>
    <n v="11"/>
    <n v="18"/>
    <n v="1"/>
    <n v="1"/>
    <n v="2"/>
    <n v="0"/>
    <n v="0"/>
    <n v="0"/>
    <n v="60"/>
    <n v="211"/>
    <n v="9"/>
    <n v="24"/>
    <s v="Other IDP camps"/>
    <m/>
    <n v="13"/>
    <n v="35"/>
    <s v="Other IDP camps"/>
    <m/>
    <s v="Yes"/>
    <s v="Yes"/>
    <s v="Yes"/>
    <s v="Yes"/>
    <s v="Yes"/>
    <s v="Yes"/>
    <s v="Yes"/>
    <s v="No"/>
    <s v="Yes"/>
    <s v="Yes"/>
    <s v="Yes"/>
    <s v="NO"/>
    <s v="Yes"/>
    <s v="yes"/>
    <s v="Yes"/>
    <s v="No"/>
    <s v="No"/>
    <s v="Yes"/>
    <n v="0"/>
    <n v="0"/>
    <n v="5"/>
    <n v="1"/>
    <n v="5"/>
    <n v="1"/>
    <n v="1"/>
    <n v="0"/>
    <s v="Don't know"/>
    <m/>
    <m/>
    <m/>
    <m/>
    <m/>
    <m/>
    <m/>
    <s v="No"/>
    <m/>
    <n v="30"/>
    <s v="No"/>
    <s v="Yes"/>
    <s v="No"/>
    <s v="No"/>
    <s v="Yes"/>
    <m/>
    <m/>
    <m/>
    <m/>
    <m/>
    <m/>
    <s v="Yes"/>
    <m/>
    <m/>
    <m/>
    <m/>
    <m/>
    <m/>
    <s v="Yes"/>
    <m/>
    <m/>
    <m/>
    <m/>
    <m/>
    <m/>
    <s v="Yes"/>
    <m/>
    <m/>
    <m/>
    <m/>
    <m/>
    <m/>
    <s v="No"/>
    <m/>
    <n v="120"/>
    <s v="No"/>
    <s v="Yes"/>
    <s v="No"/>
    <s v="No"/>
    <s v="No"/>
    <m/>
    <n v="120"/>
    <s v="No"/>
    <s v="Yes"/>
    <s v="No"/>
    <s v="No"/>
    <s v="Individual"/>
    <s v="Yes"/>
    <s v="Solid shelters"/>
    <s v="76-95%"/>
    <s v="0%"/>
    <s v="Yes"/>
    <s v="Rivers, springs, etc."/>
    <m/>
    <s v="Yes"/>
    <n v="0"/>
    <n v="0"/>
    <n v="11"/>
    <n v="0"/>
    <n v="0"/>
    <n v="0"/>
    <s v="No"/>
    <s v="Identified waste dump outside camp"/>
    <s v="Rural centre"/>
    <m/>
    <s v="No"/>
    <s v="Yes"/>
    <s v="Yes"/>
    <s v="Yes"/>
    <s v="Yes"/>
    <s v="Yes"/>
    <s v="Yes"/>
    <s v="Yes"/>
    <s v="Yes"/>
    <s v="No"/>
    <s v="96-100%"/>
    <s v="96-100%"/>
    <m/>
    <m/>
    <m/>
    <s v="None"/>
    <m/>
    <m/>
    <m/>
    <s v="Farming"/>
    <m/>
    <s v="Livestock"/>
    <m/>
    <s v="Handicrafts"/>
    <m/>
    <m/>
    <m/>
    <s v="Farming"/>
    <m/>
    <s v="Livestock"/>
    <m/>
    <s v="Cash/money assistance"/>
    <m/>
    <s v="Cash/money assistance"/>
    <m/>
    <m/>
    <s v="Firewood / fuel                                                                      "/>
    <m/>
    <s v="Other"/>
    <s v="Knife"/>
    <m/>
    <s v="Vocational training                       "/>
    <m/>
  </r>
  <r>
    <s v="C011"/>
    <n v="30"/>
    <n v="7"/>
    <n v="2013"/>
    <s v="DRC"/>
    <m/>
    <s v="Enumerator from camp profiling  responsible organization"/>
    <m/>
    <n v="25"/>
    <n v="6"/>
    <n v="2013"/>
    <n v="25"/>
    <n v="6"/>
    <n v="2013"/>
    <n v="1"/>
    <s v="Camp Resident"/>
    <s v="Female"/>
    <n v="23"/>
    <s v="Doctor / Nurse / Midwife"/>
    <s v="Camp Resident"/>
    <s v="Female"/>
    <n v="42"/>
    <s v="Committee Member"/>
    <s v="Camp Manager"/>
    <s v="Male"/>
    <n v="41"/>
    <s v="Authority"/>
    <m/>
    <m/>
    <m/>
    <m/>
    <m/>
    <m/>
    <m/>
    <m/>
    <x v="0"/>
    <x v="7"/>
    <x v="19"/>
    <x v="20"/>
    <x v="32"/>
    <x v="17"/>
    <n v="97.592600000000004"/>
    <n v="25.1555"/>
    <n v="2764"/>
    <s v="Forest/bush"/>
    <n v="11"/>
    <n v="2011"/>
    <s v="Yes"/>
    <s v="Yes"/>
    <s v="Yes"/>
    <s v="No"/>
    <s v="Yes"/>
    <s v="Yes"/>
    <s v="No"/>
    <s v="No"/>
    <s v="Waingmaw"/>
    <m/>
    <n v="480"/>
    <s v="Yes"/>
    <s v="IDP and Refugee Relief Committee (IRRC)"/>
    <s v="U Ying Bawm"/>
    <s v="+86 (0692)6870968"/>
    <s v="Yes"/>
    <s v="No"/>
    <s v="Yes"/>
    <s v="No"/>
    <s v="No"/>
    <s v="No"/>
    <s v="No"/>
    <s v="Yes"/>
    <s v="No"/>
    <s v="No"/>
    <x v="0"/>
    <s v="No"/>
    <n v="1"/>
    <n v="1"/>
    <n v="2"/>
    <n v="10"/>
    <n v="3"/>
    <n v="13"/>
    <n v="26"/>
    <n v="21"/>
    <n v="47"/>
    <n v="59"/>
    <n v="70"/>
    <n v="129"/>
    <n v="70"/>
    <n v="61"/>
    <n v="131"/>
    <n v="86"/>
    <n v="94"/>
    <n v="180"/>
    <n v="53"/>
    <n v="54"/>
    <n v="107"/>
    <n v="13"/>
    <n v="18"/>
    <n v="31"/>
    <x v="31"/>
    <x v="32"/>
    <x v="33"/>
    <n v="2"/>
    <n v="0"/>
    <n v="2"/>
    <n v="0"/>
    <n v="0"/>
    <n v="0"/>
    <n v="3"/>
    <n v="2"/>
    <n v="5"/>
    <n v="1"/>
    <n v="3"/>
    <n v="4"/>
    <n v="6"/>
    <n v="7"/>
    <n v="13"/>
    <n v="1"/>
    <n v="2"/>
    <n v="3"/>
    <m/>
    <n v="24"/>
    <n v="24"/>
    <n v="6"/>
    <n v="10"/>
    <n v="1"/>
    <n v="0"/>
    <n v="1"/>
    <n v="2"/>
    <n v="0"/>
    <n v="2"/>
    <n v="120"/>
    <n v="640"/>
    <n v="5"/>
    <n v="15"/>
    <s v="Place of origin"/>
    <m/>
    <n v="5"/>
    <n v="19"/>
    <s v="Other IDP camps"/>
    <m/>
    <s v="Yes"/>
    <s v="Yes"/>
    <s v="Yes"/>
    <s v="Yes"/>
    <s v="Yes"/>
    <s v="Yes"/>
    <s v="Yes"/>
    <s v="Yes"/>
    <s v="Yes"/>
    <s v="Yes"/>
    <s v="Yes"/>
    <s v="Yes"/>
    <s v="Yes"/>
    <s v="yes"/>
    <s v="Yes"/>
    <s v="No"/>
    <s v="No"/>
    <s v="Yes"/>
    <n v="12"/>
    <n v="1"/>
    <n v="2"/>
    <n v="0"/>
    <n v="14"/>
    <n v="3"/>
    <n v="2"/>
    <n v="1"/>
    <s v="Elected Camp Residents, Appointed Camp Residents, Religious leaders, Elders"/>
    <m/>
    <m/>
    <m/>
    <m/>
    <m/>
    <m/>
    <m/>
    <s v="No"/>
    <n v="32"/>
    <n v="120"/>
    <s v="No"/>
    <s v="Yes"/>
    <s v="No"/>
    <s v="No"/>
    <s v="No"/>
    <n v="3"/>
    <n v="90"/>
    <s v="Yes"/>
    <s v="No"/>
    <s v="No"/>
    <s v="No"/>
    <s v="Yes"/>
    <m/>
    <m/>
    <m/>
    <m/>
    <m/>
    <m/>
    <s v="Yes"/>
    <m/>
    <m/>
    <m/>
    <m/>
    <m/>
    <m/>
    <s v="Yes"/>
    <m/>
    <m/>
    <m/>
    <m/>
    <m/>
    <m/>
    <s v="Yes"/>
    <m/>
    <m/>
    <m/>
    <m/>
    <m/>
    <m/>
    <s v="No"/>
    <m/>
    <n v="480"/>
    <s v="No"/>
    <s v="No"/>
    <s v="Yes"/>
    <s v="No"/>
    <s v="Individual"/>
    <s v="Yes"/>
    <s v="Make-shift shelters "/>
    <s v="25-50%"/>
    <s v="25-50%"/>
    <s v="Yes"/>
    <s v="Rivers, springs, etc."/>
    <m/>
    <s v="Yes"/>
    <n v="0"/>
    <n v="0"/>
    <n v="80"/>
    <n v="0"/>
    <n v="0"/>
    <n v="0"/>
    <s v="No"/>
    <s v="Identified waste dump outside camp"/>
    <s v="Clinic"/>
    <m/>
    <s v="No"/>
    <s v="Yes"/>
    <s v="No"/>
    <s v="Yes"/>
    <s v="Yes"/>
    <s v="Yes"/>
    <s v="Yes"/>
    <s v="Yes"/>
    <s v="No"/>
    <s v="No"/>
    <s v="96-100%"/>
    <s v="96-100%"/>
    <m/>
    <m/>
    <m/>
    <s v="None"/>
    <m/>
    <m/>
    <m/>
    <s v="Farming"/>
    <m/>
    <s v="Livestock"/>
    <m/>
    <s v="Other______________________"/>
    <m/>
    <m/>
    <m/>
    <s v="Farming"/>
    <m/>
    <s v="Livestock"/>
    <m/>
    <s v="Other"/>
    <s v="Wheelchai"/>
    <s v="Cash/money assistance"/>
    <m/>
    <m/>
    <s v="Complementary Food                                 "/>
    <m/>
    <s v="Vocational training                       "/>
    <m/>
    <m/>
    <s v="Medical staff (doctor, nurse, etc)"/>
    <m/>
  </r>
  <r>
    <s v="C012"/>
    <n v="30"/>
    <n v="7"/>
    <n v="2013"/>
    <s v="DRC"/>
    <m/>
    <s v="Enumerator from camp profiling  responsible organization"/>
    <m/>
    <n v="13"/>
    <n v="6"/>
    <n v="2013"/>
    <n v="13"/>
    <n v="6"/>
    <n v="2013"/>
    <n v="1"/>
    <s v="Camp Manager"/>
    <s v="Male"/>
    <n v="60"/>
    <s v="Committee Member"/>
    <s v="Other"/>
    <s v="Female"/>
    <n v="30"/>
    <s v="Committee Member"/>
    <m/>
    <m/>
    <m/>
    <m/>
    <m/>
    <m/>
    <m/>
    <m/>
    <m/>
    <m/>
    <m/>
    <m/>
    <x v="0"/>
    <x v="4"/>
    <x v="7"/>
    <x v="31"/>
    <x v="33"/>
    <x v="18"/>
    <n v="97.405119999999997"/>
    <n v="25.365891000000001"/>
    <m/>
    <s v="Urban"/>
    <n v="13"/>
    <n v="2011"/>
    <s v="Yes"/>
    <s v="Yes"/>
    <s v="Yes"/>
    <s v="No"/>
    <s v="Yes"/>
    <s v="Yes"/>
    <s v="Yes"/>
    <s v="No"/>
    <s v="Myitkyina"/>
    <m/>
    <n v="10"/>
    <s v="Yes"/>
    <s v="Camp Management Group"/>
    <s v="U Shan Lum"/>
    <s v="0949241883"/>
    <s v="Yes"/>
    <s v="Yes"/>
    <s v="No"/>
    <s v="No"/>
    <s v="No"/>
    <s v="No"/>
    <s v="No"/>
    <s v="Yes"/>
    <s v="No"/>
    <s v="Yes"/>
    <x v="0"/>
    <s v="Yes"/>
    <n v="0"/>
    <n v="0"/>
    <n v="0"/>
    <n v="0"/>
    <n v="0"/>
    <n v="0"/>
    <n v="5"/>
    <n v="3"/>
    <n v="8"/>
    <n v="6"/>
    <n v="6"/>
    <n v="12"/>
    <n v="9"/>
    <n v="5"/>
    <n v="14"/>
    <n v="6"/>
    <n v="8"/>
    <n v="14"/>
    <n v="4"/>
    <n v="6"/>
    <n v="10"/>
    <n v="5"/>
    <n v="10"/>
    <n v="15"/>
    <x v="32"/>
    <x v="10"/>
    <x v="34"/>
    <n v="2"/>
    <n v="2"/>
    <n v="4"/>
    <n v="0"/>
    <n v="0"/>
    <n v="0"/>
    <n v="0"/>
    <n v="0"/>
    <n v="0"/>
    <n v="0"/>
    <n v="0"/>
    <n v="0"/>
    <n v="0"/>
    <n v="0"/>
    <n v="0"/>
    <n v="1"/>
    <n v="1"/>
    <n v="2"/>
    <n v="2"/>
    <n v="7"/>
    <n v="9"/>
    <n v="2"/>
    <n v="0"/>
    <n v="0"/>
    <n v="0"/>
    <n v="0"/>
    <n v="0"/>
    <n v="1"/>
    <n v="1"/>
    <n v="20"/>
    <n v="73"/>
    <n v="0"/>
    <n v="0"/>
    <m/>
    <m/>
    <n v="0"/>
    <n v="0"/>
    <m/>
    <m/>
    <s v="Yes"/>
    <s v="Yes"/>
    <s v="Yes"/>
    <s v="Yes"/>
    <s v="Yes"/>
    <s v="Yes"/>
    <s v="Yes"/>
    <s v="Yes"/>
    <s v="Yes"/>
    <s v="Yes"/>
    <s v="Yes"/>
    <s v="Yes"/>
    <s v="Yes"/>
    <s v="yes"/>
    <s v="No"/>
    <s v="No"/>
    <s v="yes"/>
    <s v="Yes"/>
    <n v="3"/>
    <n v="2"/>
    <n v="5"/>
    <n v="1"/>
    <n v="8"/>
    <n v="3"/>
    <n v="2"/>
    <n v="0"/>
    <s v="Appointed Camp Residents, Religious leaders"/>
    <m/>
    <m/>
    <m/>
    <m/>
    <m/>
    <m/>
    <m/>
    <s v="Yes"/>
    <m/>
    <n v="2"/>
    <s v="Yes"/>
    <s v="No"/>
    <s v="No"/>
    <s v="No"/>
    <s v="Yes"/>
    <m/>
    <n v="1"/>
    <s v="Yes"/>
    <s v="No"/>
    <s v="No"/>
    <s v="No"/>
    <s v="Yes"/>
    <m/>
    <n v="20"/>
    <s v="No"/>
    <s v="Yes"/>
    <s v="No"/>
    <s v="No"/>
    <s v="No"/>
    <m/>
    <n v="15"/>
    <s v="Yes"/>
    <s v="No"/>
    <s v="No"/>
    <s v="No"/>
    <s v="No"/>
    <m/>
    <n v="10"/>
    <s v="Yes"/>
    <s v="No"/>
    <s v="No"/>
    <s v="No"/>
    <s v="No"/>
    <m/>
    <n v="10"/>
    <s v="Yes"/>
    <s v="No"/>
    <s v="No"/>
    <s v="No"/>
    <s v="No"/>
    <m/>
    <n v="30"/>
    <s v="Yes"/>
    <s v="No"/>
    <s v="No"/>
    <s v="No"/>
    <s v="Communal"/>
    <s v="Yes"/>
    <s v="Solid shelters"/>
    <s v="96-100%"/>
    <m/>
    <s v="Yes"/>
    <s v="Well"/>
    <m/>
    <s v="Yes"/>
    <n v="0"/>
    <n v="0"/>
    <n v="4"/>
    <n v="0"/>
    <n v="0"/>
    <n v="4"/>
    <s v="No"/>
    <s v="Is getting burnt"/>
    <s v="Hospital"/>
    <m/>
    <s v="No"/>
    <s v="Yes"/>
    <s v="Yes"/>
    <s v="No"/>
    <s v="Yes"/>
    <s v="Yes"/>
    <s v="Yes"/>
    <s v="Yes"/>
    <s v="No"/>
    <s v="No"/>
    <s v="96-100%"/>
    <s v="76-95%"/>
    <m/>
    <m/>
    <m/>
    <s v="Manufacturing (non-food)"/>
    <m/>
    <s v="Other______________________"/>
    <s v="Casual labour"/>
    <s v="Farming"/>
    <m/>
    <s v="Livestock"/>
    <m/>
    <s v="Mining"/>
    <m/>
    <s v="Other______________________"/>
    <s v="Casual labour"/>
    <s v="Farming"/>
    <m/>
    <s v="Livestock"/>
    <m/>
    <s v="Latrines/toilets                                      "/>
    <m/>
    <s v="Other"/>
    <s v="Volunteer Teachers"/>
    <m/>
    <s v="Well / water tank                          "/>
    <m/>
    <s v="Cash/money assistance"/>
    <m/>
    <m/>
    <s v="Bathing spaces                                      "/>
    <m/>
  </r>
  <r>
    <s v="D001"/>
    <n v="30"/>
    <n v="7"/>
    <n v="2013"/>
    <s v="OTHER"/>
    <m/>
    <s v="Other"/>
    <m/>
    <n v="18"/>
    <n v="6"/>
    <n v="2013"/>
    <n v="19"/>
    <n v="6"/>
    <n v="2013"/>
    <n v="1"/>
    <s v="Camp Manager"/>
    <s v="Male"/>
    <n v="35"/>
    <s v="Committee Member"/>
    <s v="Camp Resident"/>
    <s v="Female"/>
    <n v="40"/>
    <s v="Other"/>
    <m/>
    <m/>
    <m/>
    <m/>
    <m/>
    <m/>
    <m/>
    <m/>
    <m/>
    <m/>
    <m/>
    <m/>
    <x v="0"/>
    <x v="8"/>
    <x v="20"/>
    <x v="32"/>
    <x v="34"/>
    <x v="19"/>
    <n v="96.317480000000003"/>
    <n v="25.616489999999999"/>
    <m/>
    <s v="Urban"/>
    <n v="1"/>
    <n v="2013"/>
    <s v="No"/>
    <s v="Yes"/>
    <s v="Yes"/>
    <s v="No"/>
    <s v="No"/>
    <s v="Yes"/>
    <s v="Yes"/>
    <s v="No"/>
    <s v="Hpakan"/>
    <n v="0.5"/>
    <n v="15"/>
    <s v="Yes"/>
    <s v="AG"/>
    <s v="Saya Yaw Han"/>
    <n v="94711241"/>
    <s v="No"/>
    <s v="No"/>
    <s v="No"/>
    <s v="Yes"/>
    <s v="No"/>
    <s v="No"/>
    <s v="No"/>
    <s v="No"/>
    <s v="Yes"/>
    <s v="Yes"/>
    <x v="1"/>
    <s v="No"/>
    <n v="2"/>
    <n v="2"/>
    <n v="4"/>
    <n v="3"/>
    <n v="3"/>
    <n v="6"/>
    <n v="6"/>
    <n v="3"/>
    <n v="9"/>
    <n v="9"/>
    <n v="4"/>
    <n v="13"/>
    <n v="7"/>
    <n v="7"/>
    <n v="14"/>
    <n v="12"/>
    <n v="4"/>
    <n v="16"/>
    <n v="11"/>
    <n v="11"/>
    <n v="22"/>
    <n v="3"/>
    <n v="4"/>
    <n v="7"/>
    <x v="33"/>
    <x v="10"/>
    <x v="35"/>
    <m/>
    <m/>
    <n v="0"/>
    <m/>
    <m/>
    <n v="0"/>
    <m/>
    <m/>
    <n v="0"/>
    <m/>
    <m/>
    <n v="0"/>
    <m/>
    <m/>
    <n v="0"/>
    <m/>
    <m/>
    <n v="0"/>
    <m/>
    <n v="1"/>
    <n v="1"/>
    <n v="1"/>
    <n v="3"/>
    <m/>
    <n v="4"/>
    <n v="4"/>
    <m/>
    <m/>
    <n v="0"/>
    <n v="18"/>
    <n v="91"/>
    <n v="0"/>
    <n v="0"/>
    <s v="Place of origin"/>
    <m/>
    <m/>
    <m/>
    <m/>
    <m/>
    <s v="Yes"/>
    <s v="Yes"/>
    <s v="Yes"/>
    <s v="Yes"/>
    <s v="Yes"/>
    <s v="Yes"/>
    <s v="Yes"/>
    <s v="Yes"/>
    <s v="Yes"/>
    <s v="Yes"/>
    <s v="Yes"/>
    <s v="Yes"/>
    <s v="Yes"/>
    <s v="No"/>
    <m/>
    <s v="No"/>
    <s v="No"/>
    <s v="No"/>
    <m/>
    <m/>
    <m/>
    <m/>
    <m/>
    <m/>
    <m/>
    <m/>
    <m/>
    <m/>
    <m/>
    <m/>
    <m/>
    <m/>
    <m/>
    <m/>
    <s v="No"/>
    <m/>
    <m/>
    <s v="No"/>
    <s v="Yes"/>
    <s v="No"/>
    <s v="No"/>
    <s v="No"/>
    <m/>
    <m/>
    <s v="No"/>
    <s v="No"/>
    <s v="No"/>
    <s v="No"/>
    <s v="No"/>
    <m/>
    <m/>
    <s v="No"/>
    <s v="No"/>
    <s v="No"/>
    <s v="No"/>
    <s v="No"/>
    <m/>
    <m/>
    <s v="No"/>
    <s v="No"/>
    <s v="No"/>
    <s v="No"/>
    <s v="No"/>
    <m/>
    <m/>
    <s v="No"/>
    <s v="No"/>
    <s v="No"/>
    <s v="No"/>
    <s v="No"/>
    <m/>
    <m/>
    <s v="No"/>
    <s v="No"/>
    <s v="No"/>
    <s v="No"/>
    <s v="No"/>
    <m/>
    <m/>
    <s v="No"/>
    <s v="No"/>
    <s v="No"/>
    <s v="No"/>
    <s v="Individual"/>
    <s v="Yes"/>
    <s v="Solid shelters"/>
    <s v="25-50%"/>
    <s v="&lt; 25%"/>
    <s v="Yes"/>
    <s v="Well"/>
    <m/>
    <s v="No"/>
    <n v="2"/>
    <n v="2"/>
    <m/>
    <m/>
    <m/>
    <m/>
    <s v="No"/>
    <s v="Identified waste dump outside camp"/>
    <s v="Hospital"/>
    <m/>
    <s v="No"/>
    <s v="No"/>
    <s v="No"/>
    <s v="No"/>
    <s v="No"/>
    <s v="No"/>
    <s v="No"/>
    <s v="No"/>
    <s v="No"/>
    <s v="No"/>
    <s v="96-100%"/>
    <s v="96-100%"/>
    <s v="Mining"/>
    <m/>
    <s v="None"/>
    <m/>
    <s v="Farming"/>
    <m/>
    <s v="Livestock"/>
    <m/>
    <s v="Other______________________"/>
    <m/>
    <s v="None"/>
    <m/>
    <s v="Livestock"/>
    <m/>
    <s v="None"/>
    <m/>
    <s v="Cash/money assistance"/>
    <m/>
    <s v="Cash/money assistance"/>
    <m/>
    <m/>
    <s v="Firewood / fuel                                                                      "/>
    <m/>
    <s v="Medicines"/>
    <m/>
    <m/>
    <s v="Complementary Food                                 "/>
    <m/>
    <s v="Individual shelter/houses             "/>
    <m/>
    <m/>
  </r>
  <r>
    <s v="D002"/>
    <n v="30"/>
    <n v="7"/>
    <n v="2013"/>
    <s v="KBC"/>
    <m/>
    <s v="Other"/>
    <s v="Enumerator"/>
    <n v="14"/>
    <n v="6"/>
    <n v="2013"/>
    <n v="18"/>
    <n v="6"/>
    <n v="2013"/>
    <n v="1"/>
    <s v="Camp Manager"/>
    <s v="Male"/>
    <n v="33"/>
    <s v="Committee Member"/>
    <s v="Camp Resident"/>
    <s v="Female"/>
    <n v="40"/>
    <s v="Committee Member"/>
    <m/>
    <m/>
    <m/>
    <m/>
    <m/>
    <m/>
    <m/>
    <m/>
    <m/>
    <m/>
    <m/>
    <m/>
    <x v="0"/>
    <x v="8"/>
    <x v="20"/>
    <x v="33"/>
    <x v="35"/>
    <x v="20"/>
    <n v="96.346469999999997"/>
    <n v="25.647649999999999"/>
    <m/>
    <s v="Rural"/>
    <n v="1"/>
    <n v="2013"/>
    <s v="No"/>
    <s v="Yes"/>
    <s v="No"/>
    <s v="No"/>
    <s v="No"/>
    <s v="No"/>
    <s v="No"/>
    <s v="No"/>
    <s v="Hpakan"/>
    <n v="5"/>
    <n v="20"/>
    <s v="Yes"/>
    <s v="Maw Si Sar Baptist"/>
    <s v="U Htu Kawng"/>
    <n v="9400033982"/>
    <s v="Yes"/>
    <s v="No"/>
    <s v="No"/>
    <s v="Yes"/>
    <s v="No"/>
    <s v="No"/>
    <s v="No"/>
    <s v="Yes"/>
    <s v="No"/>
    <s v="No"/>
    <x v="1"/>
    <s v="Yes"/>
    <n v="2"/>
    <n v="4"/>
    <n v="6"/>
    <n v="4"/>
    <n v="7"/>
    <n v="11"/>
    <n v="6"/>
    <n v="17"/>
    <n v="23"/>
    <n v="25"/>
    <n v="29"/>
    <n v="54"/>
    <n v="15"/>
    <n v="9"/>
    <n v="24"/>
    <n v="18"/>
    <n v="18"/>
    <n v="36"/>
    <n v="17"/>
    <n v="20"/>
    <n v="37"/>
    <n v="3"/>
    <n v="5"/>
    <n v="8"/>
    <x v="34"/>
    <x v="33"/>
    <x v="36"/>
    <n v="1"/>
    <n v="1"/>
    <n v="2"/>
    <m/>
    <m/>
    <n v="0"/>
    <m/>
    <n v="1"/>
    <n v="1"/>
    <n v="1"/>
    <n v="2"/>
    <n v="3"/>
    <n v="1"/>
    <m/>
    <n v="1"/>
    <m/>
    <m/>
    <n v="0"/>
    <m/>
    <n v="3"/>
    <n v="3"/>
    <n v="3"/>
    <n v="11"/>
    <m/>
    <m/>
    <n v="0"/>
    <m/>
    <m/>
    <n v="0"/>
    <n v="47"/>
    <n v="199"/>
    <n v="107"/>
    <n v="401"/>
    <s v="Place of origin"/>
    <m/>
    <n v="66"/>
    <n v="202"/>
    <m/>
    <m/>
    <s v="Yes"/>
    <s v="Yes"/>
    <s v="Yes"/>
    <s v="Yes"/>
    <s v="Yes"/>
    <s v="Yes"/>
    <s v="No"/>
    <s v="No"/>
    <s v="No"/>
    <s v="Yes"/>
    <s v="Yes"/>
    <s v="NO"/>
    <s v="Yes"/>
    <s v="No"/>
    <m/>
    <s v="No"/>
    <s v="No"/>
    <s v="Yes"/>
    <m/>
    <m/>
    <n v="4"/>
    <m/>
    <n v="4"/>
    <m/>
    <n v="1"/>
    <m/>
    <s v="Elected camp residents, Religious leaders"/>
    <m/>
    <m/>
    <m/>
    <m/>
    <m/>
    <m/>
    <m/>
    <s v="No"/>
    <m/>
    <m/>
    <s v="No"/>
    <s v="No"/>
    <s v="No"/>
    <s v="No"/>
    <s v="Yes"/>
    <m/>
    <m/>
    <s v="No"/>
    <s v="No"/>
    <s v="No"/>
    <s v="No"/>
    <m/>
    <m/>
    <m/>
    <m/>
    <m/>
    <m/>
    <m/>
    <s v="No"/>
    <n v="0.125"/>
    <n v="3"/>
    <s v="Yes"/>
    <s v="No"/>
    <s v="No"/>
    <s v="No"/>
    <s v="No"/>
    <n v="0.125"/>
    <n v="15"/>
    <s v="Yes"/>
    <s v="No"/>
    <s v="No"/>
    <s v="No"/>
    <s v="Yes"/>
    <n v="0.125"/>
    <n v="15"/>
    <s v="Yes"/>
    <s v="No"/>
    <s v="No"/>
    <s v="No"/>
    <s v="No"/>
    <n v="1"/>
    <n v="15"/>
    <s v="No"/>
    <s v="Yes"/>
    <s v="No"/>
    <s v="No"/>
    <s v="Communal"/>
    <s v="Yes"/>
    <s v="Solid shelters"/>
    <s v="96-100%"/>
    <s v="96-100%"/>
    <s v="No"/>
    <s v="Well"/>
    <m/>
    <s v="Yes"/>
    <n v="4"/>
    <n v="4"/>
    <m/>
    <n v="5"/>
    <n v="5"/>
    <m/>
    <s v="yes"/>
    <s v="Identified waste dump outside camp"/>
    <s v="Other? _______________"/>
    <s v="Community Health Worker"/>
    <s v="No"/>
    <s v="No"/>
    <s v="No"/>
    <s v="Yes"/>
    <s v="No"/>
    <s v="No"/>
    <s v="No"/>
    <s v="No"/>
    <s v="No"/>
    <s v="No"/>
    <s v="96-100%"/>
    <s v="96-100%"/>
    <s v="Farming"/>
    <m/>
    <s v="Mining"/>
    <m/>
    <s v="Farming"/>
    <m/>
    <s v="Livestock"/>
    <m/>
    <s v="None"/>
    <m/>
    <s v="None"/>
    <m/>
    <s v="Farming"/>
    <m/>
    <s v="Livestock"/>
    <m/>
    <s v="Individual shelter/houses             "/>
    <m/>
    <s v="Firewood / fuel                                                                      "/>
    <m/>
    <m/>
    <s v="Cash/money assistance"/>
    <m/>
    <s v="Kitchen sets                                         "/>
    <m/>
    <m/>
    <s v="Latrines/toilets                                      "/>
    <m/>
    <s v="Cash/money assistance"/>
    <m/>
    <m/>
  </r>
  <r>
    <s v="D003"/>
    <n v="30"/>
    <n v="7"/>
    <n v="2013"/>
    <s v="OTHER"/>
    <s v="Lisu Baptist"/>
    <s v="Other"/>
    <s v="Enumerator"/>
    <n v="17"/>
    <n v="6"/>
    <n v="2013"/>
    <n v="17"/>
    <n v="6"/>
    <n v="2013"/>
    <n v="1"/>
    <s v="Camp Manager"/>
    <s v="Male"/>
    <n v="39"/>
    <s v="Committee Member"/>
    <s v="Camp Resident"/>
    <s v="Female"/>
    <n v="20"/>
    <s v="Other"/>
    <m/>
    <m/>
    <m/>
    <m/>
    <m/>
    <m/>
    <m/>
    <m/>
    <m/>
    <m/>
    <m/>
    <m/>
    <x v="0"/>
    <x v="8"/>
    <x v="20"/>
    <x v="32"/>
    <x v="36"/>
    <x v="21"/>
    <n v="96.316400000000002"/>
    <n v="25.61842"/>
    <m/>
    <s v="Rural"/>
    <n v="1"/>
    <n v="2013"/>
    <s v="Yes"/>
    <s v="Yes"/>
    <s v="Yes"/>
    <s v="No"/>
    <s v="Yes"/>
    <s v="Yes"/>
    <s v="Yes"/>
    <s v="No"/>
    <s v="Hpakan"/>
    <n v="0"/>
    <n v="1"/>
    <s v="Yes"/>
    <s v="Lisu Baptist"/>
    <s v="Saya U Lel Mel Hu"/>
    <n v="947126916"/>
    <s v="Yes"/>
    <s v="No"/>
    <s v="No"/>
    <s v="Yes"/>
    <s v="No"/>
    <s v="No"/>
    <s v="No"/>
    <s v="Yes"/>
    <s v="No"/>
    <s v="No"/>
    <x v="1"/>
    <s v="No"/>
    <m/>
    <m/>
    <n v="0"/>
    <n v="2"/>
    <m/>
    <n v="2"/>
    <m/>
    <n v="1"/>
    <n v="1"/>
    <n v="3"/>
    <n v="3"/>
    <n v="6"/>
    <n v="2"/>
    <n v="1"/>
    <n v="3"/>
    <m/>
    <m/>
    <n v="0"/>
    <n v="5"/>
    <n v="6"/>
    <n v="11"/>
    <n v="1"/>
    <n v="3"/>
    <n v="4"/>
    <x v="35"/>
    <x v="34"/>
    <x v="37"/>
    <m/>
    <m/>
    <n v="0"/>
    <m/>
    <m/>
    <n v="0"/>
    <m/>
    <m/>
    <n v="0"/>
    <m/>
    <m/>
    <n v="0"/>
    <m/>
    <m/>
    <n v="0"/>
    <m/>
    <m/>
    <n v="0"/>
    <m/>
    <n v="3"/>
    <n v="3"/>
    <m/>
    <n v="2"/>
    <m/>
    <m/>
    <n v="0"/>
    <m/>
    <m/>
    <n v="0"/>
    <n v="8"/>
    <n v="27"/>
    <n v="8"/>
    <n v="27"/>
    <s v="Place of origin"/>
    <m/>
    <n v="4"/>
    <n v="16"/>
    <s v="Place of origin"/>
    <m/>
    <s v="Yes"/>
    <s v="Yes"/>
    <s v="Yes"/>
    <s v="Yes"/>
    <s v="Yes"/>
    <s v="Yes"/>
    <s v="Yes"/>
    <s v="Yes"/>
    <s v="Yes"/>
    <s v="Yes"/>
    <s v="Yes"/>
    <s v="Yes"/>
    <s v="Yes"/>
    <s v="yes"/>
    <m/>
    <s v="No"/>
    <s v="No"/>
    <s v="Yes"/>
    <n v="1"/>
    <m/>
    <n v="3"/>
    <n v="1"/>
    <n v="4"/>
    <n v="1"/>
    <m/>
    <m/>
    <s v="Elected camp residents, Appointed camp residents, Any camp resident, Elders, Religious Leaders "/>
    <m/>
    <m/>
    <m/>
    <m/>
    <m/>
    <m/>
    <m/>
    <s v="No"/>
    <n v="0.125"/>
    <n v="5"/>
    <s v="Yes"/>
    <s v="No"/>
    <s v="No"/>
    <s v="No"/>
    <s v="Yes"/>
    <n v="0"/>
    <n v="1"/>
    <s v="Yes"/>
    <s v="No"/>
    <s v="No"/>
    <s v="No"/>
    <s v="No"/>
    <n v="0.125"/>
    <n v="3"/>
    <s v="Yes"/>
    <s v="No"/>
    <s v="No"/>
    <s v="No"/>
    <s v="No"/>
    <n v="0.125"/>
    <n v="5"/>
    <s v="Yes"/>
    <s v="No"/>
    <s v="No"/>
    <s v="No"/>
    <s v="No"/>
    <n v="0.125"/>
    <n v="11"/>
    <s v="Yes"/>
    <s v="No"/>
    <s v="No"/>
    <s v="No"/>
    <s v="No"/>
    <n v="0.125"/>
    <n v="15"/>
    <s v="Yes"/>
    <s v="No"/>
    <s v="No"/>
    <s v="No"/>
    <s v="No"/>
    <n v="0.125"/>
    <n v="15"/>
    <s v="Yes"/>
    <s v="No"/>
    <s v="No"/>
    <s v="No"/>
    <s v="Mixed"/>
    <s v="Yes"/>
    <s v="Community/religious building"/>
    <s v="96-100%"/>
    <s v="0%"/>
    <s v="No"/>
    <s v="Well"/>
    <m/>
    <s v="Yes"/>
    <m/>
    <m/>
    <n v="2"/>
    <m/>
    <m/>
    <n v="2"/>
    <s v="No"/>
    <s v="Identified waste dump outside camp"/>
    <s v="Clinic"/>
    <m/>
    <s v="No"/>
    <s v="No"/>
    <s v="No"/>
    <s v="No"/>
    <s v="No"/>
    <s v="No"/>
    <s v="No"/>
    <s v="No"/>
    <s v="No"/>
    <s v="Yes"/>
    <s v="96-100%"/>
    <s v="96-100%"/>
    <s v="Mining"/>
    <m/>
    <s v="Other______________________"/>
    <m/>
    <s v="Farming"/>
    <m/>
    <s v="Other______________________"/>
    <m/>
    <s v="Handicrafts"/>
    <m/>
    <s v="Other______________________"/>
    <m/>
    <s v="Farming"/>
    <m/>
    <s v="Livestock"/>
    <m/>
    <s v="Basic Food                                       "/>
    <m/>
    <s v="Cash/money assistance"/>
    <m/>
    <m/>
    <s v="Access to job opportunities        "/>
    <m/>
    <s v="Access to job opportunities        "/>
    <m/>
    <m/>
    <s v="Cash/money assistance"/>
    <m/>
    <s v="Complementary Food                                 "/>
    <m/>
    <m/>
  </r>
  <r>
    <s v="D004"/>
    <n v="30"/>
    <n v="7"/>
    <n v="2013"/>
    <s v="UNHCR"/>
    <m/>
    <s v="Enumerator from camp profiling  responsible organization"/>
    <m/>
    <n v="13"/>
    <n v="6"/>
    <n v="2013"/>
    <n v="17"/>
    <n v="6"/>
    <n v="2013"/>
    <n v="3"/>
    <s v="Camp Manager"/>
    <s v="Male"/>
    <n v="42"/>
    <s v="Committee Member"/>
    <s v="Camp Resident"/>
    <s v="Female"/>
    <n v="39"/>
    <s v="Doctor / Nurse / Midwife"/>
    <m/>
    <m/>
    <m/>
    <m/>
    <m/>
    <m/>
    <m/>
    <m/>
    <m/>
    <m/>
    <m/>
    <m/>
    <x v="0"/>
    <x v="8"/>
    <x v="20"/>
    <x v="34"/>
    <x v="37"/>
    <x v="22"/>
    <n v="96.283377000000002"/>
    <n v="25.582065"/>
    <m/>
    <s v="Rural"/>
    <n v="8"/>
    <n v="2013"/>
    <s v="Yes"/>
    <s v="Yes"/>
    <s v="Yes"/>
    <s v="No"/>
    <s v="Yes"/>
    <s v="Yes"/>
    <s v="Yes"/>
    <s v="No"/>
    <s v="Hpakan"/>
    <n v="3"/>
    <n v="10"/>
    <s v="Yes"/>
    <s v="Chin Baptist "/>
    <s v="L Man Kyel"/>
    <n v="940000191"/>
    <s v="Yes"/>
    <s v="Yes"/>
    <s v="No"/>
    <s v="No"/>
    <s v="No"/>
    <s v="No"/>
    <s v="No"/>
    <s v="No"/>
    <s v="Yes"/>
    <s v="Yes"/>
    <x v="0"/>
    <s v="Yes"/>
    <m/>
    <m/>
    <n v="0"/>
    <m/>
    <n v="1"/>
    <n v="1"/>
    <m/>
    <m/>
    <n v="0"/>
    <n v="1"/>
    <n v="3"/>
    <n v="4"/>
    <n v="1"/>
    <n v="1"/>
    <n v="2"/>
    <n v="4"/>
    <n v="1"/>
    <n v="5"/>
    <m/>
    <n v="1"/>
    <n v="1"/>
    <n v="1"/>
    <m/>
    <n v="1"/>
    <x v="36"/>
    <x v="35"/>
    <x v="38"/>
    <n v="1"/>
    <m/>
    <n v="1"/>
    <m/>
    <m/>
    <n v="0"/>
    <m/>
    <m/>
    <n v="0"/>
    <m/>
    <m/>
    <n v="0"/>
    <n v="3"/>
    <m/>
    <n v="3"/>
    <n v="1"/>
    <m/>
    <n v="1"/>
    <m/>
    <m/>
    <n v="0"/>
    <m/>
    <n v="1"/>
    <m/>
    <m/>
    <n v="0"/>
    <m/>
    <m/>
    <n v="0"/>
    <n v="2"/>
    <n v="14"/>
    <n v="6"/>
    <n v="24"/>
    <s v="Place of origin"/>
    <m/>
    <n v="4"/>
    <n v="10"/>
    <s v="Place of origin"/>
    <m/>
    <s v="Yes"/>
    <s v="Yes"/>
    <s v="Yes"/>
    <s v="Yes"/>
    <s v="Yes"/>
    <s v="Yes"/>
    <s v="Yes"/>
    <s v="No"/>
    <s v="No"/>
    <s v="Yes"/>
    <s v="Yes"/>
    <s v="Yes"/>
    <s v="Yes"/>
    <s v="No"/>
    <m/>
    <s v="No"/>
    <s v="No"/>
    <s v="Yes"/>
    <m/>
    <m/>
    <n v="4"/>
    <n v="1"/>
    <n v="4"/>
    <n v="1"/>
    <m/>
    <m/>
    <s v="Religious Leader"/>
    <m/>
    <m/>
    <m/>
    <m/>
    <m/>
    <m/>
    <m/>
    <s v="No"/>
    <n v="0.375"/>
    <n v="10"/>
    <s v="Yes"/>
    <s v="No"/>
    <s v="No"/>
    <s v="No"/>
    <s v="No"/>
    <n v="0.25"/>
    <n v="10"/>
    <s v="Yes"/>
    <s v="No"/>
    <s v="No"/>
    <s v="No"/>
    <s v="No"/>
    <n v="0.25"/>
    <n v="10"/>
    <s v="Yes"/>
    <s v="No"/>
    <s v="No"/>
    <s v="No"/>
    <s v="No"/>
    <n v="0.125"/>
    <n v="5"/>
    <s v="Yes"/>
    <s v="No"/>
    <s v="No"/>
    <s v="No"/>
    <s v="No"/>
    <n v="0.125"/>
    <n v="5"/>
    <s v="Yes"/>
    <s v="No"/>
    <s v="No"/>
    <s v="No"/>
    <s v="No"/>
    <n v="0.375"/>
    <n v="10"/>
    <s v="Yes"/>
    <s v="No"/>
    <s v="No"/>
    <s v="No"/>
    <s v="No"/>
    <n v="0.375"/>
    <n v="10"/>
    <s v="Yes"/>
    <s v="No"/>
    <s v="No"/>
    <s v="No"/>
    <s v="Individual"/>
    <s v="Yes"/>
    <s v="Community/religious building"/>
    <s v="0%"/>
    <s v="0%"/>
    <s v="Yes"/>
    <s v="Rivers, springs, etc."/>
    <m/>
    <s v="Yes"/>
    <m/>
    <m/>
    <n v="1"/>
    <m/>
    <m/>
    <n v="1"/>
    <s v="No"/>
    <s v="Identified waste dump outside camp"/>
    <s v="Clinic"/>
    <m/>
    <s v="No"/>
    <s v="No"/>
    <s v="No"/>
    <s v="No"/>
    <s v="No"/>
    <s v="No"/>
    <s v="No"/>
    <s v="No"/>
    <s v="No"/>
    <s v="Yes"/>
    <s v="76-95%"/>
    <s v="76-95%"/>
    <s v="Farming"/>
    <m/>
    <s v="None"/>
    <m/>
    <s v="Farming"/>
    <m/>
    <s v="Livestock"/>
    <m/>
    <s v="Farming"/>
    <m/>
    <s v="None"/>
    <m/>
    <s v="Farming"/>
    <m/>
    <s v="Livestock"/>
    <m/>
    <s v="Individual shelter/houses             "/>
    <m/>
    <s v="Basic Food                                       "/>
    <m/>
    <m/>
    <s v="Basic Food                                       "/>
    <m/>
    <s v="Well / water tank                          "/>
    <m/>
    <m/>
    <s v="Well / water tank                          "/>
    <m/>
    <m/>
    <m/>
    <m/>
  </r>
  <r>
    <s v="D005"/>
    <n v="30"/>
    <n v="7"/>
    <n v="2013"/>
    <s v="UNHCR"/>
    <m/>
    <s v="Enumerator from camp profiling  responsible organization"/>
    <m/>
    <n v="13"/>
    <n v="6"/>
    <n v="2013"/>
    <n v="17"/>
    <n v="6"/>
    <n v="2013"/>
    <n v="3"/>
    <s v="Camp Manager"/>
    <s v="Male"/>
    <n v="34"/>
    <s v="FBO/NGO Staff"/>
    <s v="Camp Resident"/>
    <s v="Female"/>
    <n v="55"/>
    <s v="Committee Member"/>
    <m/>
    <m/>
    <m/>
    <m/>
    <m/>
    <m/>
    <m/>
    <m/>
    <m/>
    <m/>
    <m/>
    <m/>
    <x v="0"/>
    <x v="8"/>
    <x v="21"/>
    <x v="34"/>
    <x v="38"/>
    <x v="23"/>
    <n v="96.286680000000004"/>
    <n v="25.577559999999998"/>
    <m/>
    <s v="Rural"/>
    <n v="1"/>
    <n v="2013"/>
    <s v="Yes"/>
    <s v="Yes"/>
    <s v="Yes"/>
    <s v="No"/>
    <s v="Yes"/>
    <s v="Yes"/>
    <s v="Yes"/>
    <s v="No"/>
    <s v="Hpakan"/>
    <n v="3"/>
    <n v="10"/>
    <s v="Yes"/>
    <s v="KBC"/>
    <s v="U Tain Bawn"/>
    <n v="9400030035"/>
    <s v="Yes"/>
    <s v="Yes"/>
    <s v="No"/>
    <s v="No"/>
    <s v="No"/>
    <s v="No"/>
    <s v="No"/>
    <s v="No"/>
    <s v="Yes"/>
    <s v="No"/>
    <x v="0"/>
    <s v="Yes"/>
    <n v="3"/>
    <n v="5"/>
    <n v="8"/>
    <n v="4"/>
    <n v="5"/>
    <n v="9"/>
    <n v="23"/>
    <n v="18"/>
    <n v="41"/>
    <n v="35"/>
    <n v="39"/>
    <n v="74"/>
    <n v="36"/>
    <n v="26"/>
    <n v="62"/>
    <n v="23"/>
    <n v="46"/>
    <n v="69"/>
    <n v="47"/>
    <n v="50"/>
    <n v="97"/>
    <n v="6"/>
    <n v="5"/>
    <n v="11"/>
    <x v="37"/>
    <x v="36"/>
    <x v="39"/>
    <m/>
    <n v="1"/>
    <n v="1"/>
    <m/>
    <n v="2"/>
    <n v="2"/>
    <n v="3"/>
    <n v="1"/>
    <n v="4"/>
    <m/>
    <m/>
    <n v="0"/>
    <m/>
    <m/>
    <n v="0"/>
    <m/>
    <m/>
    <n v="0"/>
    <n v="7"/>
    <n v="9"/>
    <n v="16"/>
    <n v="2"/>
    <n v="12"/>
    <n v="6"/>
    <m/>
    <n v="6"/>
    <n v="1"/>
    <m/>
    <n v="1"/>
    <n v="100"/>
    <n v="371"/>
    <n v="144"/>
    <n v="520"/>
    <s v="Place of origin"/>
    <m/>
    <n v="44"/>
    <n v="149"/>
    <s v="Place of origin"/>
    <m/>
    <s v="Yes"/>
    <s v="No"/>
    <s v="No"/>
    <s v="Yes"/>
    <s v="No"/>
    <s v="No"/>
    <s v="No"/>
    <s v="No"/>
    <s v="No"/>
    <s v="No"/>
    <s v="Yes"/>
    <s v="NO"/>
    <s v="No"/>
    <s v="No"/>
    <m/>
    <s v="No"/>
    <s v="No"/>
    <s v="Yes"/>
    <m/>
    <m/>
    <n v="6"/>
    <n v="3"/>
    <n v="6"/>
    <n v="3"/>
    <n v="1"/>
    <m/>
    <s v="Elected camp residents, Religious leaders"/>
    <m/>
    <m/>
    <m/>
    <m/>
    <m/>
    <m/>
    <m/>
    <s v="No"/>
    <n v="0.125"/>
    <n v="5"/>
    <s v="Yes"/>
    <s v="No"/>
    <s v="No"/>
    <s v="No"/>
    <s v="No"/>
    <n v="4"/>
    <n v="30"/>
    <s v="No"/>
    <s v="Yes"/>
    <s v="No"/>
    <s v="No"/>
    <s v="Yes"/>
    <n v="0"/>
    <n v="0"/>
    <s v="Yes"/>
    <s v="No"/>
    <s v="No"/>
    <s v="No"/>
    <s v="Yes"/>
    <n v="0"/>
    <n v="0"/>
    <s v="Yes"/>
    <s v="No"/>
    <s v="No"/>
    <s v="No"/>
    <s v="No"/>
    <n v="0.125"/>
    <n v="5"/>
    <s v="Yes"/>
    <s v="No"/>
    <s v="No"/>
    <s v="No"/>
    <s v="No"/>
    <n v="0.125"/>
    <n v="5"/>
    <s v="Yes"/>
    <s v="No"/>
    <s v="No"/>
    <s v="No"/>
    <s v="No"/>
    <n v="0.125"/>
    <n v="5"/>
    <s v="Yes"/>
    <s v="No"/>
    <s v="No"/>
    <s v="No"/>
    <s v="Communal"/>
    <s v="Yes"/>
    <s v="Community/religious building"/>
    <s v="96-100%"/>
    <s v="0%"/>
    <s v="No"/>
    <s v="Rivers, springs, etc."/>
    <m/>
    <s v="Yes"/>
    <m/>
    <m/>
    <n v="15"/>
    <m/>
    <m/>
    <n v="15"/>
    <s v="No"/>
    <s v="Common identified waste dump inside camp"/>
    <s v="Clinic"/>
    <m/>
    <s v="No"/>
    <s v="Yes"/>
    <s v="No"/>
    <s v="No"/>
    <s v="No"/>
    <s v="No"/>
    <s v="No"/>
    <s v="No"/>
    <s v="No"/>
    <s v="No"/>
    <s v="96-100%"/>
    <s v="96-100%"/>
    <s v="None"/>
    <m/>
    <s v="None"/>
    <m/>
    <s v="Farming"/>
    <m/>
    <s v="Livestock"/>
    <m/>
    <s v="None"/>
    <m/>
    <s v="None"/>
    <m/>
    <s v="Farming"/>
    <m/>
    <s v="Livestock"/>
    <m/>
    <s v="Well / water tank                          "/>
    <m/>
    <s v="Individual shelter/houses             "/>
    <m/>
    <m/>
    <s v="School materials / supplies                                         "/>
    <m/>
    <s v="Communal building                      "/>
    <m/>
    <m/>
    <s v="Firewood / fuel                                                                      "/>
    <m/>
    <s v="Medicines"/>
    <m/>
    <m/>
  </r>
  <r>
    <s v="D006"/>
    <n v="30"/>
    <n v="7"/>
    <n v="2013"/>
    <s v="UNHCR"/>
    <m/>
    <s v="Enumerator from camp profiling  responsible organization"/>
    <m/>
    <n v="15"/>
    <n v="6"/>
    <n v="2013"/>
    <n v="18"/>
    <n v="6"/>
    <n v="2013"/>
    <n v="2"/>
    <s v="Camp Manager"/>
    <s v="Male"/>
    <n v="53"/>
    <s v="Committee Member"/>
    <s v="Camp Resident"/>
    <s v="Male"/>
    <n v="40"/>
    <s v="FBO/NGO Staff"/>
    <s v="Camp Resident"/>
    <s v="Female"/>
    <n v="23"/>
    <s v="Doctor / Nurse / Midwife"/>
    <m/>
    <m/>
    <m/>
    <m/>
    <m/>
    <m/>
    <m/>
    <m/>
    <x v="0"/>
    <x v="8"/>
    <x v="22"/>
    <x v="35"/>
    <x v="39"/>
    <x v="24"/>
    <n v="96.345569999999995"/>
    <n v="25.635300000000001"/>
    <m/>
    <s v="Rural"/>
    <n v="1"/>
    <n v="2013"/>
    <s v="Yes"/>
    <s v="Yes"/>
    <s v="Yes"/>
    <s v="No"/>
    <s v="Yes"/>
    <s v="Yes"/>
    <s v="Yes"/>
    <s v="No"/>
    <s v="Hpakan"/>
    <n v="3"/>
    <n v="20"/>
    <s v="Yes"/>
    <s v="AG"/>
    <s v="Saya Arr Phee"/>
    <n v="96412972"/>
    <s v="Yes"/>
    <s v="No"/>
    <s v="No"/>
    <s v="Yes"/>
    <s v="No"/>
    <s v="No"/>
    <s v="No"/>
    <s v="No"/>
    <s v="Yes"/>
    <s v="Yes"/>
    <x v="0"/>
    <s v="Yes"/>
    <n v="1"/>
    <n v="1"/>
    <n v="2"/>
    <n v="9"/>
    <n v="3"/>
    <n v="12"/>
    <n v="5"/>
    <n v="6"/>
    <n v="0"/>
    <n v="41"/>
    <n v="27"/>
    <n v="68"/>
    <n v="39"/>
    <n v="22"/>
    <n v="61"/>
    <n v="53"/>
    <n v="60"/>
    <n v="113"/>
    <n v="26"/>
    <n v="19"/>
    <n v="45"/>
    <n v="10"/>
    <n v="6"/>
    <n v="16"/>
    <x v="38"/>
    <x v="37"/>
    <x v="40"/>
    <n v="1"/>
    <m/>
    <n v="1"/>
    <m/>
    <m/>
    <n v="0"/>
    <n v="2"/>
    <m/>
    <n v="2"/>
    <n v="2"/>
    <m/>
    <n v="2"/>
    <m/>
    <m/>
    <n v="0"/>
    <m/>
    <m/>
    <n v="0"/>
    <m/>
    <n v="10"/>
    <n v="10"/>
    <m/>
    <n v="5"/>
    <m/>
    <n v="5"/>
    <n v="5"/>
    <m/>
    <m/>
    <n v="0"/>
    <n v="66"/>
    <n v="328"/>
    <n v="1"/>
    <n v="5"/>
    <s v="Other IDP camps"/>
    <m/>
    <n v="4"/>
    <n v="20"/>
    <s v="Place of origin"/>
    <m/>
    <s v="Yes"/>
    <s v="Yes"/>
    <s v="Yes"/>
    <s v="Yes"/>
    <s v="Yes"/>
    <s v="Yes"/>
    <s v="Yes"/>
    <s v="Yes"/>
    <s v="Yes"/>
    <s v="No"/>
    <s v="Yes"/>
    <s v="Yes"/>
    <s v="Yes"/>
    <s v="No"/>
    <m/>
    <s v="No"/>
    <s v="No"/>
    <s v="Yes"/>
    <n v="3"/>
    <m/>
    <n v="2"/>
    <n v="1"/>
    <n v="5"/>
    <n v="1"/>
    <n v="1"/>
    <m/>
    <s v="Elected camp residents, Appointed camp residents, Any camp resident, Elders, Religious Leaders "/>
    <m/>
    <m/>
    <m/>
    <m/>
    <m/>
    <m/>
    <m/>
    <s v="No"/>
    <n v="1"/>
    <n v="30"/>
    <s v="Yes"/>
    <s v="No"/>
    <s v="No"/>
    <s v="No"/>
    <s v="No"/>
    <n v="0.25"/>
    <n v="10"/>
    <s v="Yes"/>
    <s v="No"/>
    <s v="No"/>
    <s v="No"/>
    <s v="No"/>
    <n v="1"/>
    <n v="10"/>
    <s v="No"/>
    <s v="Yes"/>
    <s v="No"/>
    <s v="No"/>
    <s v="No"/>
    <n v="0.5"/>
    <n v="15"/>
    <s v="No"/>
    <s v="Yes"/>
    <s v="No"/>
    <s v="No"/>
    <s v="No"/>
    <n v="0.5"/>
    <n v="15"/>
    <s v="No"/>
    <s v="Yes"/>
    <s v="No"/>
    <s v="No"/>
    <s v="No"/>
    <n v="0.5"/>
    <n v="15"/>
    <s v="No"/>
    <s v="Yes"/>
    <s v="No"/>
    <s v="No"/>
    <s v="No"/>
    <n v="1"/>
    <n v="30"/>
    <s v="No"/>
    <s v="Yes"/>
    <s v="No"/>
    <s v="No"/>
    <s v="Individual"/>
    <s v="Yes"/>
    <s v="Solid shelters"/>
    <s v="96-100%"/>
    <s v="0%"/>
    <s v="No"/>
    <s v="Well"/>
    <m/>
    <s v="No"/>
    <m/>
    <m/>
    <n v="3"/>
    <m/>
    <m/>
    <n v="3"/>
    <s v="No"/>
    <s v="Identified waste dump outside camp"/>
    <s v="Hospital"/>
    <m/>
    <s v="No"/>
    <s v="No"/>
    <s v="No"/>
    <s v="No"/>
    <s v="No"/>
    <s v="No"/>
    <s v="No"/>
    <s v="No"/>
    <s v="No"/>
    <s v="Yes"/>
    <s v="96-100%"/>
    <s v="96-100%"/>
    <s v="None"/>
    <m/>
    <s v="None"/>
    <m/>
    <s v="Farming"/>
    <m/>
    <s v="Livestock"/>
    <m/>
    <s v="Mining"/>
    <m/>
    <s v="None"/>
    <m/>
    <s v="Farming"/>
    <m/>
    <s v="Livestock"/>
    <m/>
    <s v="Access to job opportunities        "/>
    <m/>
    <s v="School materials / supplies                                         "/>
    <m/>
    <m/>
    <s v="Individual shelter/houses             "/>
    <m/>
    <s v="Well / water tank                          "/>
    <m/>
    <m/>
    <s v="Other"/>
    <s v="Investment"/>
    <s v="Transport to school                     "/>
    <m/>
    <m/>
  </r>
  <r>
    <s v="D007"/>
    <n v="30"/>
    <n v="7"/>
    <n v="2013"/>
    <s v="UNHCR"/>
    <m/>
    <s v="Enumerator from camp profiling  responsible organization"/>
    <m/>
    <n v="13"/>
    <n v="6"/>
    <n v="2013"/>
    <n v="15"/>
    <n v="6"/>
    <n v="2013"/>
    <n v="2"/>
    <s v="Camp Manager"/>
    <s v="Male"/>
    <n v="31"/>
    <s v="Committee Member"/>
    <s v="Camp Resident"/>
    <s v="Female"/>
    <n v="19"/>
    <s v="Other"/>
    <m/>
    <m/>
    <m/>
    <m/>
    <m/>
    <m/>
    <m/>
    <m/>
    <m/>
    <m/>
    <m/>
    <m/>
    <x v="0"/>
    <x v="8"/>
    <x v="22"/>
    <x v="35"/>
    <x v="40"/>
    <x v="25"/>
    <n v="96.354929999999996"/>
    <n v="25.643090000000001"/>
    <m/>
    <s v="Rural"/>
    <n v="1"/>
    <n v="2013"/>
    <s v="Yes"/>
    <s v="Yes"/>
    <s v="Yes"/>
    <s v="No"/>
    <s v="Yes"/>
    <s v="Yes"/>
    <s v="Yes"/>
    <s v="No"/>
    <s v="Hpakan"/>
    <n v="3"/>
    <n v="20"/>
    <s v="Yes"/>
    <s v="Nyein Chan Thar Yar IDP Committee"/>
    <s v="Saya Arr Si"/>
    <n v="947036678"/>
    <s v="Yes"/>
    <s v="No"/>
    <s v="No"/>
    <s v="Yes"/>
    <s v="No"/>
    <s v="No"/>
    <s v="No"/>
    <s v="No"/>
    <s v="Yes"/>
    <s v="Yes"/>
    <x v="0"/>
    <s v="Yes"/>
    <n v="1"/>
    <n v="2"/>
    <n v="3"/>
    <n v="5"/>
    <n v="2"/>
    <n v="7"/>
    <n v="10"/>
    <n v="11"/>
    <n v="21"/>
    <n v="30"/>
    <n v="35"/>
    <n v="65"/>
    <n v="17"/>
    <n v="17"/>
    <n v="34"/>
    <n v="32"/>
    <n v="27"/>
    <n v="59"/>
    <n v="42"/>
    <n v="35"/>
    <n v="77"/>
    <n v="8"/>
    <n v="6"/>
    <n v="14"/>
    <x v="39"/>
    <x v="38"/>
    <x v="41"/>
    <n v="1"/>
    <m/>
    <n v="1"/>
    <m/>
    <m/>
    <n v="0"/>
    <m/>
    <m/>
    <n v="0"/>
    <n v="1"/>
    <m/>
    <n v="1"/>
    <m/>
    <m/>
    <n v="0"/>
    <m/>
    <m/>
    <n v="0"/>
    <m/>
    <n v="6"/>
    <n v="6"/>
    <n v="6"/>
    <n v="8"/>
    <n v="1"/>
    <n v="2"/>
    <n v="3"/>
    <n v="2"/>
    <m/>
    <n v="2"/>
    <n v="61"/>
    <n v="280"/>
    <n v="79"/>
    <n v="337"/>
    <s v="Place of origin"/>
    <m/>
    <n v="18"/>
    <n v="57"/>
    <s v="Place of origin"/>
    <m/>
    <s v="Yes"/>
    <s v="Yes"/>
    <s v="Yes"/>
    <s v="Yes"/>
    <s v="Yes"/>
    <s v="Yes"/>
    <s v="Yes"/>
    <s v="No"/>
    <s v="No"/>
    <s v="Yes"/>
    <s v="Yes"/>
    <s v="Yes"/>
    <s v="Yes"/>
    <s v="No"/>
    <m/>
    <s v="No"/>
    <s v="No"/>
    <s v="Yes"/>
    <n v="5"/>
    <n v="1"/>
    <n v="5"/>
    <n v="1"/>
    <n v="10"/>
    <n v="2"/>
    <n v="2"/>
    <n v="1"/>
    <s v="Elected camp residents, Appointed camp residents, Elder, Any camp resident, Elders, Religious Leaders "/>
    <m/>
    <m/>
    <m/>
    <m/>
    <m/>
    <m/>
    <m/>
    <s v="Yes"/>
    <m/>
    <m/>
    <m/>
    <m/>
    <m/>
    <m/>
    <s v="Yes"/>
    <n v="0"/>
    <n v="0"/>
    <s v="Yes"/>
    <s v="No"/>
    <s v="No"/>
    <s v="No"/>
    <s v="Yes"/>
    <m/>
    <m/>
    <m/>
    <m/>
    <m/>
    <m/>
    <s v="Yes"/>
    <n v="0"/>
    <n v="0"/>
    <s v="Yes"/>
    <s v="No"/>
    <s v="No"/>
    <s v="No"/>
    <s v="No"/>
    <n v="1"/>
    <n v="15"/>
    <s v="No"/>
    <s v="Yes"/>
    <s v="No"/>
    <s v="No"/>
    <s v="No"/>
    <n v="1"/>
    <n v="15"/>
    <s v="No"/>
    <s v="Yes"/>
    <s v="No"/>
    <s v="No"/>
    <s v="No"/>
    <n v="1"/>
    <n v="15"/>
    <s v="No"/>
    <s v="Yes"/>
    <s v="No"/>
    <s v="No"/>
    <s v="Individual"/>
    <s v="Yes"/>
    <s v="Solid shelters"/>
    <s v="51-75%"/>
    <s v="0%"/>
    <s v="Yes"/>
    <s v="Well"/>
    <m/>
    <s v="No"/>
    <m/>
    <m/>
    <n v="5"/>
    <m/>
    <m/>
    <n v="5"/>
    <s v="No"/>
    <s v="Common identified waste dump inside camp"/>
    <s v="Rural sub-centre"/>
    <m/>
    <s v="No"/>
    <s v="No"/>
    <s v="No"/>
    <s v="No"/>
    <s v="Yes"/>
    <s v="No"/>
    <s v="No"/>
    <s v="No"/>
    <s v="No"/>
    <s v="No"/>
    <s v="25-50%"/>
    <s v="25-50%"/>
    <s v="Mining"/>
    <m/>
    <s v="Other______________________"/>
    <m/>
    <s v="Farming"/>
    <m/>
    <s v="Livestock"/>
    <m/>
    <s v="Other______________________"/>
    <m/>
    <s v="None"/>
    <m/>
    <s v="Farming"/>
    <m/>
    <s v="Livestock"/>
    <m/>
    <s v="Basic Food                                       "/>
    <m/>
    <s v="Basic Food                                       "/>
    <m/>
    <m/>
    <s v="Medicines"/>
    <m/>
    <s v="Medicines"/>
    <m/>
    <m/>
    <s v="Well / water tank                          "/>
    <m/>
    <s v="Well / water tank                          "/>
    <m/>
    <m/>
  </r>
  <r>
    <s v="D008"/>
    <n v="31"/>
    <n v="7"/>
    <n v="2013"/>
    <s v="UNHCR"/>
    <m/>
    <s v="Enumerator from camp profiling  responsible organization"/>
    <m/>
    <n v="13"/>
    <n v="6"/>
    <n v="2013"/>
    <n v="17"/>
    <n v="6"/>
    <n v="2013"/>
    <n v="2"/>
    <s v="Camp Manager"/>
    <s v="Male"/>
    <n v="37"/>
    <s v="Committee Member"/>
    <s v="Camp Resident"/>
    <s v="Female"/>
    <n v="24"/>
    <s v="Other"/>
    <m/>
    <m/>
    <m/>
    <m/>
    <m/>
    <m/>
    <m/>
    <m/>
    <m/>
    <m/>
    <m/>
    <m/>
    <x v="0"/>
    <x v="8"/>
    <x v="22"/>
    <x v="35"/>
    <x v="41"/>
    <x v="26"/>
    <n v="96.353070000000002"/>
    <n v="25.668469999999999"/>
    <n v="256"/>
    <s v="Rural"/>
    <n v="1"/>
    <n v="2013"/>
    <s v="Yes"/>
    <s v="Yes"/>
    <s v="Yes"/>
    <s v="No"/>
    <s v="Yes"/>
    <s v="Yes"/>
    <s v="Yes"/>
    <s v="No"/>
    <s v="Hpakan"/>
    <n v="8"/>
    <n v="20"/>
    <s v="Yes"/>
    <s v="Government"/>
    <s v="U Yar Jar"/>
    <n v="9400029893"/>
    <s v="Yes"/>
    <s v="No"/>
    <s v="Yes"/>
    <s v="No"/>
    <s v="No"/>
    <s v="No"/>
    <s v="No"/>
    <s v="No"/>
    <s v="Yes"/>
    <s v="No"/>
    <x v="1"/>
    <s v="Yes"/>
    <n v="1"/>
    <m/>
    <n v="1"/>
    <m/>
    <m/>
    <n v="0"/>
    <n v="2"/>
    <n v="3"/>
    <n v="5"/>
    <n v="1"/>
    <m/>
    <n v="1"/>
    <n v="2"/>
    <n v="2"/>
    <n v="4"/>
    <n v="2"/>
    <n v="2"/>
    <n v="4"/>
    <n v="2"/>
    <n v="2"/>
    <n v="4"/>
    <n v="1"/>
    <n v="2"/>
    <n v="3"/>
    <x v="14"/>
    <x v="14"/>
    <x v="14"/>
    <m/>
    <n v="1"/>
    <n v="1"/>
    <m/>
    <m/>
    <n v="0"/>
    <m/>
    <n v="1"/>
    <n v="1"/>
    <m/>
    <m/>
    <n v="0"/>
    <m/>
    <m/>
    <n v="0"/>
    <m/>
    <m/>
    <n v="0"/>
    <m/>
    <m/>
    <n v="0"/>
    <m/>
    <n v="1"/>
    <n v="1"/>
    <m/>
    <n v="1"/>
    <m/>
    <m/>
    <n v="0"/>
    <n v="5"/>
    <n v="23"/>
    <n v="5"/>
    <n v="23"/>
    <s v="Place of origin"/>
    <m/>
    <n v="25"/>
    <n v="110"/>
    <s v="Place of origin"/>
    <m/>
    <s v="Yes"/>
    <s v="Yes"/>
    <s v="Yes"/>
    <s v="Yes"/>
    <s v="Yes"/>
    <s v="Yes"/>
    <s v="Yes"/>
    <s v="No"/>
    <s v="No"/>
    <s v="No"/>
    <s v="Yes"/>
    <s v="Yes"/>
    <s v="Yes"/>
    <s v="No"/>
    <m/>
    <s v="No"/>
    <s v="No"/>
    <s v="No"/>
    <m/>
    <m/>
    <m/>
    <m/>
    <m/>
    <m/>
    <m/>
    <m/>
    <s v="Religious Leader"/>
    <m/>
    <m/>
    <m/>
    <m/>
    <m/>
    <m/>
    <m/>
    <s v="No"/>
    <n v="0.125"/>
    <n v="5"/>
    <s v="No"/>
    <s v="Yes"/>
    <s v="No"/>
    <s v="No"/>
    <s v="Yes"/>
    <n v="0"/>
    <n v="0"/>
    <s v="Yes"/>
    <s v="No"/>
    <s v="No"/>
    <s v="No"/>
    <s v="No"/>
    <n v="0.125"/>
    <n v="5"/>
    <s v="No"/>
    <s v="Yes"/>
    <s v="No"/>
    <s v="No"/>
    <s v="Yes"/>
    <n v="0"/>
    <n v="0"/>
    <s v="Yes"/>
    <s v="No"/>
    <s v="No"/>
    <s v="No"/>
    <s v="Yes"/>
    <n v="0"/>
    <n v="0"/>
    <s v="Yes"/>
    <s v="No"/>
    <s v="No"/>
    <s v="No"/>
    <s v="No"/>
    <n v="1"/>
    <n v="30"/>
    <s v="Yes"/>
    <s v="No"/>
    <s v="No"/>
    <s v="No"/>
    <s v="No"/>
    <n v="1"/>
    <n v="30"/>
    <s v="Yes"/>
    <s v="No"/>
    <s v="No"/>
    <s v="No"/>
    <s v="Communal"/>
    <s v="Yes"/>
    <s v="Solid shelters"/>
    <s v="96-100%"/>
    <s v="0%"/>
    <s v="No"/>
    <s v="Well"/>
    <m/>
    <s v="Yes"/>
    <m/>
    <m/>
    <n v="3"/>
    <m/>
    <m/>
    <n v="3"/>
    <s v="No"/>
    <s v="Common identified waste dump inside camp"/>
    <s v="Hospital"/>
    <m/>
    <s v="No"/>
    <s v="No"/>
    <s v="No"/>
    <s v="No"/>
    <s v="No"/>
    <s v="No"/>
    <s v="No"/>
    <s v="No"/>
    <s v="No"/>
    <s v="Yes"/>
    <s v="96-100%"/>
    <s v="96-100%"/>
    <s v="Other______________________"/>
    <s v="Casual Labour"/>
    <s v="None"/>
    <m/>
    <s v="Farming"/>
    <m/>
    <s v="Other______________________"/>
    <s v="Casual Labour"/>
    <s v="None"/>
    <m/>
    <s v="None"/>
    <m/>
    <s v="Other______________________"/>
    <s v="Casual Labour"/>
    <s v="None"/>
    <m/>
    <s v="Basic Food                                       "/>
    <m/>
    <s v="Basic Food                                       "/>
    <m/>
    <m/>
    <s v="Firewood / fuel                                                                      "/>
    <m/>
    <m/>
    <m/>
    <m/>
    <m/>
    <m/>
    <m/>
    <m/>
    <m/>
  </r>
  <r>
    <s v="D009"/>
    <n v="31"/>
    <n v="7"/>
    <n v="2013"/>
    <s v="UNHCR"/>
    <m/>
    <s v="Enumerator from camp profiling  responsible organization"/>
    <m/>
    <n v="13"/>
    <n v="6"/>
    <n v="2013"/>
    <n v="17"/>
    <n v="6"/>
    <n v="2013"/>
    <n v="2"/>
    <s v="Camp Manager"/>
    <s v="Male"/>
    <n v="24"/>
    <s v="Religious Leader"/>
    <s v="Camp Resident"/>
    <s v="Male"/>
    <n v="25"/>
    <s v="Other"/>
    <s v="Camp Resident"/>
    <s v="Female"/>
    <n v="24"/>
    <s v="Other"/>
    <m/>
    <m/>
    <m/>
    <m/>
    <m/>
    <m/>
    <m/>
    <m/>
    <x v="0"/>
    <x v="8"/>
    <x v="22"/>
    <x v="35"/>
    <x v="42"/>
    <x v="27"/>
    <n v="96.354159999999993"/>
    <n v="25.658670000000001"/>
    <m/>
    <s v="Rural"/>
    <n v="1"/>
    <n v="2013"/>
    <s v="Yes"/>
    <s v="Yes"/>
    <s v="Yes"/>
    <s v="No"/>
    <s v="Yes"/>
    <s v="Yes"/>
    <s v="Yes"/>
    <s v="No"/>
    <s v="Hpakan"/>
    <n v="6"/>
    <n v="30"/>
    <s v="Yes"/>
    <s v="Mu Yin Baptist"/>
    <s v="Saya Kun Naung"/>
    <n v="942007516"/>
    <s v="Yes"/>
    <s v="Yes"/>
    <s v="No"/>
    <s v="No"/>
    <s v="No"/>
    <s v="No"/>
    <s v="No"/>
    <s v="No"/>
    <s v="No"/>
    <s v="No"/>
    <x v="1"/>
    <s v="Yes"/>
    <n v="1"/>
    <m/>
    <n v="1"/>
    <m/>
    <n v="1"/>
    <n v="1"/>
    <n v="1"/>
    <n v="2"/>
    <n v="3"/>
    <n v="1"/>
    <n v="2"/>
    <n v="3"/>
    <m/>
    <n v="2"/>
    <n v="2"/>
    <n v="2"/>
    <m/>
    <n v="2"/>
    <n v="3"/>
    <n v="3"/>
    <n v="6"/>
    <n v="2"/>
    <n v="2"/>
    <n v="4"/>
    <x v="40"/>
    <x v="39"/>
    <x v="14"/>
    <n v="1"/>
    <m/>
    <n v="1"/>
    <m/>
    <m/>
    <n v="0"/>
    <m/>
    <m/>
    <n v="0"/>
    <m/>
    <m/>
    <n v="0"/>
    <m/>
    <m/>
    <n v="0"/>
    <m/>
    <m/>
    <n v="0"/>
    <m/>
    <m/>
    <n v="0"/>
    <m/>
    <n v="1"/>
    <n v="1"/>
    <m/>
    <n v="1"/>
    <m/>
    <m/>
    <n v="0"/>
    <n v="6"/>
    <n v="22"/>
    <m/>
    <m/>
    <s v="Place of origin"/>
    <m/>
    <n v="4"/>
    <n v="18"/>
    <s v="Place of origin"/>
    <m/>
    <s v="Yes"/>
    <s v="Yes"/>
    <s v="Yes"/>
    <s v="Yes"/>
    <s v="Yes"/>
    <s v="Yes"/>
    <s v="Yes"/>
    <s v="Yes"/>
    <s v="Yes"/>
    <s v="Yes"/>
    <s v="Yes"/>
    <s v="Yes"/>
    <s v="Yes"/>
    <s v="No"/>
    <m/>
    <s v="No"/>
    <s v="No"/>
    <s v="Yes"/>
    <m/>
    <m/>
    <n v="10"/>
    <m/>
    <n v="10"/>
    <m/>
    <m/>
    <m/>
    <s v="Religious Leader"/>
    <m/>
    <m/>
    <m/>
    <m/>
    <m/>
    <m/>
    <m/>
    <s v="No"/>
    <n v="0.5"/>
    <n v="5"/>
    <s v="No"/>
    <s v="Yes"/>
    <s v="No"/>
    <s v="No"/>
    <s v="Yes"/>
    <n v="0"/>
    <n v="0"/>
    <s v="Yes"/>
    <s v="No"/>
    <s v="No"/>
    <s v="No"/>
    <s v="No"/>
    <n v="0.5"/>
    <n v="5"/>
    <s v="No"/>
    <s v="Yes"/>
    <s v="No"/>
    <s v="No"/>
    <s v="No"/>
    <n v="0.125"/>
    <n v="5"/>
    <s v="Yes"/>
    <s v="No"/>
    <s v="No"/>
    <s v="No"/>
    <s v="No"/>
    <n v="0.125"/>
    <n v="5"/>
    <s v="Yes"/>
    <s v="No"/>
    <s v="No"/>
    <s v="No"/>
    <s v="No"/>
    <n v="0.25"/>
    <n v="15"/>
    <s v="Yes"/>
    <s v="No"/>
    <s v="No"/>
    <s v="No"/>
    <s v="No"/>
    <n v="0.25"/>
    <n v="15"/>
    <s v="Yes"/>
    <s v="No"/>
    <s v="No"/>
    <s v="No"/>
    <s v="Individual"/>
    <s v="Yes"/>
    <s v="Solid shelters"/>
    <s v="0%"/>
    <s v="0%"/>
    <s v="Yes"/>
    <s v="Well"/>
    <m/>
    <s v="Yes"/>
    <m/>
    <m/>
    <n v="3"/>
    <m/>
    <m/>
    <n v="3"/>
    <s v="yes"/>
    <s v="Is getting burnt"/>
    <s v="Hospital"/>
    <m/>
    <s v="No"/>
    <s v="No"/>
    <s v="No"/>
    <s v="No"/>
    <s v="No"/>
    <s v="No"/>
    <s v="No"/>
    <s v="No"/>
    <s v="No"/>
    <s v="Yes"/>
    <s v="96-100%"/>
    <s v="96-100%"/>
    <s v="Livestock"/>
    <m/>
    <s v="Mining"/>
    <m/>
    <s v="Farming"/>
    <m/>
    <s v="Trade (buying and selling)"/>
    <m/>
    <s v="Trade (buying and selling)"/>
    <m/>
    <s v="None"/>
    <m/>
    <s v="Farming"/>
    <m/>
    <s v="Livestock"/>
    <m/>
    <s v="Health facility / Clinic                                         "/>
    <m/>
    <s v="Basic Food                                       "/>
    <m/>
    <m/>
    <s v="Basic Food                                       "/>
    <m/>
    <m/>
    <m/>
    <m/>
    <m/>
    <m/>
    <m/>
    <m/>
    <m/>
  </r>
  <r>
    <s v="D010"/>
    <n v="31"/>
    <n v="7"/>
    <n v="2013"/>
    <s v="KBC"/>
    <m/>
    <s v="Other"/>
    <m/>
    <n v="13"/>
    <n v="6"/>
    <n v="2013"/>
    <n v="17"/>
    <n v="6"/>
    <n v="2013"/>
    <n v="1"/>
    <s v="Camp Manager"/>
    <s v="Male"/>
    <n v="50"/>
    <s v="Religious Leader"/>
    <s v="Camp Resident"/>
    <s v="Male"/>
    <n v="28"/>
    <s v="Committee Member"/>
    <s v="Camp Resident"/>
    <s v="Female"/>
    <n v="36"/>
    <s v="Committee Member"/>
    <s v="Camp Resident"/>
    <s v="Female"/>
    <n v="32"/>
    <s v="Other"/>
    <m/>
    <m/>
    <m/>
    <m/>
    <x v="0"/>
    <x v="8"/>
    <x v="22"/>
    <x v="35"/>
    <x v="43"/>
    <x v="28"/>
    <n v="96.355270000000004"/>
    <n v="25.656130000000001"/>
    <m/>
    <s v="Rural"/>
    <n v="1"/>
    <n v="2013"/>
    <s v="Yes"/>
    <s v="Yes"/>
    <s v="Yes"/>
    <s v="No"/>
    <s v="Yes"/>
    <s v="Yes"/>
    <s v="Yes"/>
    <s v="No"/>
    <s v="Hpakan"/>
    <n v="6"/>
    <n v="30"/>
    <s v="Yes"/>
    <s v="Lone Khin Baptist"/>
    <s v="Saya Tu Lwan"/>
    <s v="09401535100, 096410561"/>
    <s v="Yes"/>
    <s v="No"/>
    <s v="Yes"/>
    <s v="No"/>
    <s v="No"/>
    <s v="No"/>
    <s v="Yes"/>
    <s v="No"/>
    <s v="No"/>
    <s v="Yes"/>
    <x v="0"/>
    <s v="Yes"/>
    <n v="7"/>
    <n v="3"/>
    <n v="10"/>
    <n v="7"/>
    <n v="10"/>
    <n v="17"/>
    <n v="12"/>
    <n v="15"/>
    <n v="27"/>
    <n v="67"/>
    <n v="70"/>
    <n v="137"/>
    <n v="44"/>
    <n v="50"/>
    <n v="94"/>
    <n v="19"/>
    <n v="59"/>
    <n v="78"/>
    <n v="35"/>
    <n v="79"/>
    <n v="114"/>
    <n v="5"/>
    <n v="20"/>
    <n v="25"/>
    <x v="41"/>
    <x v="40"/>
    <x v="42"/>
    <n v="3"/>
    <n v="2"/>
    <n v="5"/>
    <n v="1"/>
    <m/>
    <n v="1"/>
    <n v="1"/>
    <n v="4"/>
    <n v="5"/>
    <n v="2"/>
    <m/>
    <n v="2"/>
    <m/>
    <m/>
    <n v="0"/>
    <m/>
    <m/>
    <n v="0"/>
    <m/>
    <m/>
    <n v="0"/>
    <n v="4"/>
    <n v="7"/>
    <m/>
    <m/>
    <n v="0"/>
    <m/>
    <m/>
    <n v="0"/>
    <n v="133"/>
    <n v="502"/>
    <n v="220"/>
    <n v="847"/>
    <s v="Place of origin"/>
    <m/>
    <n v="70"/>
    <n v="210"/>
    <s v="Other IDP camps"/>
    <m/>
    <s v="Yes"/>
    <s v="Yes"/>
    <s v="Yes"/>
    <s v="Yes"/>
    <s v="Yes"/>
    <s v="Yes"/>
    <s v="Yes"/>
    <s v="Yes"/>
    <s v="Yes"/>
    <s v="Yes"/>
    <s v="No"/>
    <s v="NO"/>
    <s v="Yes"/>
    <s v="yes"/>
    <m/>
    <s v="Yes"/>
    <s v="No"/>
    <s v="Yes"/>
    <n v="4"/>
    <m/>
    <n v="4"/>
    <n v="3"/>
    <n v="8"/>
    <n v="3"/>
    <m/>
    <m/>
    <s v="Elected camp residents, Religious leaders, Any camp resident, Appointed camp residents"/>
    <m/>
    <m/>
    <m/>
    <m/>
    <m/>
    <m/>
    <m/>
    <s v="No"/>
    <n v="0.5"/>
    <n v="15"/>
    <s v="Yes"/>
    <s v="No"/>
    <s v="No"/>
    <s v="No"/>
    <s v="Yes"/>
    <n v="0"/>
    <n v="0"/>
    <s v="Yes"/>
    <s v="No"/>
    <s v="No"/>
    <s v="No"/>
    <s v="Yes"/>
    <n v="0"/>
    <n v="0"/>
    <s v="Yes"/>
    <s v="No"/>
    <s v="No"/>
    <s v="No"/>
    <s v="Yes"/>
    <n v="0"/>
    <n v="0"/>
    <s v="Yes"/>
    <s v="No"/>
    <s v="No"/>
    <s v="No"/>
    <m/>
    <m/>
    <m/>
    <m/>
    <m/>
    <m/>
    <m/>
    <m/>
    <m/>
    <m/>
    <m/>
    <m/>
    <m/>
    <m/>
    <s v="No"/>
    <n v="0.5"/>
    <n v="15"/>
    <s v="Yes"/>
    <s v="No"/>
    <s v="No"/>
    <s v="No"/>
    <s v="Communal"/>
    <s v="Yes"/>
    <s v="Solid shelters"/>
    <s v="96-100%"/>
    <s v="25-50%"/>
    <s v="No"/>
    <s v="Well"/>
    <m/>
    <s v="Yes"/>
    <m/>
    <m/>
    <n v="13"/>
    <m/>
    <m/>
    <n v="13"/>
    <s v="yes"/>
    <s v="Identified waste dump outside camp"/>
    <s v="Clinic"/>
    <m/>
    <s v="No"/>
    <s v="Yes"/>
    <s v="Yes"/>
    <s v="No"/>
    <s v="No"/>
    <s v="No"/>
    <s v="No"/>
    <s v="No"/>
    <s v="No"/>
    <s v="No"/>
    <s v="76-95%"/>
    <s v="76-95%"/>
    <s v="Mining"/>
    <m/>
    <s v="None"/>
    <m/>
    <s v="Farming"/>
    <m/>
    <s v="Mining"/>
    <m/>
    <s v="Livestock"/>
    <m/>
    <s v="None"/>
    <m/>
    <s v="Farming"/>
    <m/>
    <s v="Livestock"/>
    <m/>
    <s v="Basic Food                                       "/>
    <m/>
    <s v="Cash/money assistance"/>
    <m/>
    <m/>
    <s v="School facilities"/>
    <m/>
    <s v="Hygiene kits                                         "/>
    <m/>
    <m/>
    <s v="School materials / supplies                                         "/>
    <m/>
    <s v="Medicines"/>
    <m/>
    <m/>
  </r>
  <r>
    <s v="H001"/>
    <n v="29"/>
    <n v="7"/>
    <n v="2013"/>
    <s v="Shalom"/>
    <m/>
    <s v="CCCM Focal Point"/>
    <m/>
    <n v="19"/>
    <n v="6"/>
    <n v="2013"/>
    <n v="19"/>
    <n v="6"/>
    <n v="2013"/>
    <n v="1"/>
    <s v="Camp Resident"/>
    <s v="Female"/>
    <n v="40"/>
    <s v="Committee Member"/>
    <s v="Camp Resident"/>
    <s v="Male"/>
    <n v="50"/>
    <s v="Committee Member"/>
    <m/>
    <m/>
    <m/>
    <m/>
    <m/>
    <m/>
    <m/>
    <m/>
    <m/>
    <m/>
    <m/>
    <m/>
    <x v="0"/>
    <x v="7"/>
    <x v="23"/>
    <x v="36"/>
    <x v="44"/>
    <x v="0"/>
    <m/>
    <m/>
    <m/>
    <s v="Rural"/>
    <n v="7"/>
    <n v="2013"/>
    <s v="Yes"/>
    <s v="Yes"/>
    <s v="Yes"/>
    <s v="No"/>
    <s v="Yes"/>
    <s v="Yes"/>
    <s v="Yes"/>
    <s v="No"/>
    <s v="Myitkyina"/>
    <n v="6"/>
    <n v="15"/>
    <s v="Yes"/>
    <s v="Shalom"/>
    <s v="Daw Ngwa Ma Thar"/>
    <n v="947052236"/>
    <s v="Yes"/>
    <s v="No"/>
    <s v="No"/>
    <s v="Yes"/>
    <s v="No"/>
    <s v="No"/>
    <s v="No"/>
    <s v="Yes"/>
    <s v="No"/>
    <s v="Yes"/>
    <x v="0"/>
    <s v="Yes"/>
    <n v="3"/>
    <n v="3"/>
    <n v="6"/>
    <n v="11"/>
    <n v="6"/>
    <n v="17"/>
    <n v="12"/>
    <n v="15"/>
    <n v="27"/>
    <n v="47"/>
    <n v="52"/>
    <n v="99"/>
    <n v="54"/>
    <n v="39"/>
    <n v="93"/>
    <n v="75"/>
    <n v="65"/>
    <n v="140"/>
    <n v="55"/>
    <n v="60"/>
    <n v="115"/>
    <n v="11"/>
    <n v="19"/>
    <n v="30"/>
    <x v="42"/>
    <x v="41"/>
    <x v="43"/>
    <n v="3"/>
    <n v="0"/>
    <n v="3"/>
    <n v="0"/>
    <n v="0"/>
    <n v="0"/>
    <n v="10"/>
    <n v="9"/>
    <n v="19"/>
    <n v="5"/>
    <n v="2"/>
    <n v="7"/>
    <n v="3"/>
    <n v="3"/>
    <n v="6"/>
    <n v="0"/>
    <n v="1"/>
    <n v="1"/>
    <n v="0"/>
    <n v="3"/>
    <n v="3"/>
    <n v="7"/>
    <n v="3"/>
    <n v="1"/>
    <n v="2"/>
    <n v="3"/>
    <n v="1"/>
    <n v="1"/>
    <n v="2"/>
    <n v="113"/>
    <n v="543"/>
    <n v="0"/>
    <n v="0"/>
    <m/>
    <m/>
    <n v="2"/>
    <n v="15"/>
    <s v="Other?"/>
    <m/>
    <s v="Yes"/>
    <s v="Yes"/>
    <s v="Yes"/>
    <s v="Yes"/>
    <s v="Yes"/>
    <s v="Yes"/>
    <s v="Yes"/>
    <s v="No"/>
    <s v="No"/>
    <s v="Yes"/>
    <s v="Yes"/>
    <s v="Yes"/>
    <s v="Yes"/>
    <s v="No"/>
    <m/>
    <s v="No"/>
    <s v="yes"/>
    <s v="Yes"/>
    <n v="2"/>
    <n v="5"/>
    <n v="1"/>
    <n v="0"/>
    <n v="3"/>
    <n v="5"/>
    <n v="0"/>
    <n v="1"/>
    <s v="Elected in camp residence, appointment in camp residence,religious leader"/>
    <m/>
    <m/>
    <m/>
    <m/>
    <m/>
    <m/>
    <m/>
    <s v="No"/>
    <n v="0.125"/>
    <n v="5"/>
    <s v="Yes"/>
    <s v="No"/>
    <s v="No"/>
    <s v="No"/>
    <s v="Yes"/>
    <n v="0.125"/>
    <n v="5"/>
    <s v="No"/>
    <s v="Yes"/>
    <s v="No"/>
    <s v="No"/>
    <s v="No"/>
    <n v="4"/>
    <n v="20"/>
    <s v="No"/>
    <s v="Yes"/>
    <s v="No"/>
    <s v="No"/>
    <s v="Yes"/>
    <n v="0.25"/>
    <n v="10"/>
    <s v="Yes"/>
    <s v="No"/>
    <s v="No"/>
    <s v="No"/>
    <s v="No"/>
    <n v="0.25"/>
    <n v="10"/>
    <s v="Yes"/>
    <m/>
    <m/>
    <m/>
    <s v="No"/>
    <n v="1"/>
    <n v="30"/>
    <s v="Yes"/>
    <m/>
    <m/>
    <m/>
    <s v="No"/>
    <n v="1.5"/>
    <n v="40"/>
    <s v="Yes"/>
    <m/>
    <m/>
    <m/>
    <s v="Individual"/>
    <s v="No"/>
    <s v="Solid shelters"/>
    <s v="96-100%"/>
    <s v="51-75%"/>
    <s v="Yes"/>
    <s v="Well"/>
    <m/>
    <s v="Yes"/>
    <n v="5"/>
    <n v="7"/>
    <m/>
    <n v="5"/>
    <n v="7"/>
    <m/>
    <s v="yes"/>
    <s v="Is getting burnt"/>
    <s v="Hospital"/>
    <m/>
    <s v="No"/>
    <s v="Yes"/>
    <s v="No"/>
    <s v="No"/>
    <s v="Yes"/>
    <s v="No"/>
    <s v="Yes"/>
    <s v="Yes"/>
    <s v="No"/>
    <s v="No"/>
    <s v="25-50%"/>
    <s v="25-50%"/>
    <m/>
    <m/>
    <m/>
    <s v="Mining"/>
    <m/>
    <s v="Other______________________"/>
    <m/>
    <s v="Farming"/>
    <m/>
    <s v="Livestock"/>
    <m/>
    <s v="Trade (buying and selling)"/>
    <m/>
    <s v="Manufacturing (non-food)"/>
    <m/>
    <s v="Farming"/>
    <m/>
    <s v="Livestock"/>
    <m/>
    <s v="Basic Food                                       "/>
    <m/>
    <s v="Medical staff (doctor, nurse, etc)"/>
    <m/>
    <m/>
    <s v="Partitions within shelters"/>
    <m/>
    <s v="School materials / supplies                                         "/>
    <m/>
    <m/>
    <s v="Hygiene kits                                         "/>
    <m/>
  </r>
  <r>
    <s v="H002"/>
    <n v="29"/>
    <n v="7"/>
    <n v="2013"/>
    <s v="KBSS/KMSS"/>
    <m/>
    <s v="CCCM Focal Point"/>
    <m/>
    <n v="7"/>
    <n v="6"/>
    <n v="2013"/>
    <n v="10"/>
    <n v="6"/>
    <n v="2013"/>
    <n v="2"/>
    <s v="Camp Manager"/>
    <s v="Female"/>
    <m/>
    <s v="Religious Leader"/>
    <s v="Camp Resident"/>
    <s v="Female"/>
    <m/>
    <s v="Religious Leader"/>
    <m/>
    <m/>
    <m/>
    <m/>
    <m/>
    <m/>
    <m/>
    <m/>
    <m/>
    <m/>
    <m/>
    <m/>
    <x v="0"/>
    <x v="4"/>
    <x v="7"/>
    <x v="37"/>
    <x v="45"/>
    <x v="29"/>
    <n v="97.359380000000002"/>
    <n v="25.411770000000001"/>
    <m/>
    <s v="Urban"/>
    <n v="1"/>
    <n v="2012"/>
    <s v="No"/>
    <s v="Yes"/>
    <s v="No"/>
    <s v="Yes"/>
    <s v="No"/>
    <s v="Yes"/>
    <s v="No"/>
    <s v="Yes"/>
    <s v="Myitkyina"/>
    <n v="5"/>
    <n v="15"/>
    <s v="Yes"/>
    <s v="KMSS/MKN"/>
    <s v="Daw Lu Taung"/>
    <n v="9400035482"/>
    <s v="Yes"/>
    <s v="No"/>
    <s v="No"/>
    <s v="Yes"/>
    <s v="No"/>
    <s v="No"/>
    <s v="No"/>
    <s v="No"/>
    <s v="Yes"/>
    <s v="Yes"/>
    <x v="0"/>
    <s v="No"/>
    <n v="2"/>
    <n v="5"/>
    <n v="7"/>
    <n v="7"/>
    <n v="6"/>
    <n v="13"/>
    <n v="12"/>
    <n v="17"/>
    <n v="29"/>
    <n v="37"/>
    <n v="31"/>
    <n v="68"/>
    <n v="32"/>
    <n v="38"/>
    <n v="70"/>
    <n v="31"/>
    <n v="37"/>
    <n v="68"/>
    <n v="20"/>
    <n v="29"/>
    <n v="49"/>
    <n v="3"/>
    <n v="11"/>
    <n v="14"/>
    <x v="43"/>
    <x v="42"/>
    <x v="44"/>
    <n v="0"/>
    <n v="0"/>
    <n v="0"/>
    <m/>
    <m/>
    <n v="0"/>
    <m/>
    <m/>
    <n v="0"/>
    <m/>
    <m/>
    <n v="0"/>
    <m/>
    <m/>
    <n v="0"/>
    <m/>
    <n v="1"/>
    <n v="1"/>
    <n v="0"/>
    <n v="0"/>
    <n v="0"/>
    <n v="2"/>
    <n v="7"/>
    <n v="0"/>
    <n v="0"/>
    <n v="0"/>
    <n v="0"/>
    <n v="0"/>
    <n v="0"/>
    <n v="67"/>
    <n v="318"/>
    <n v="4"/>
    <n v="0"/>
    <s v="Place of origin"/>
    <m/>
    <n v="3"/>
    <n v="16"/>
    <s v="Other IDP camps"/>
    <m/>
    <s v="Yes"/>
    <s v="Yes"/>
    <s v="Yes"/>
    <s v="Yes"/>
    <s v="Yes"/>
    <s v="Yes"/>
    <s v="Yes"/>
    <s v="Yes"/>
    <s v="Yes"/>
    <s v="Yes"/>
    <s v="Yes"/>
    <s v="NO"/>
    <s v="Yes"/>
    <s v="No"/>
    <m/>
    <s v="Yes"/>
    <s v="yes"/>
    <s v="Yes"/>
    <n v="3"/>
    <n v="6"/>
    <n v="1"/>
    <n v="1"/>
    <n v="4"/>
    <n v="7"/>
    <n v="0"/>
    <n v="1"/>
    <s v="Elected in camp residence, appointment in camp residence, religious leader"/>
    <m/>
    <m/>
    <m/>
    <m/>
    <m/>
    <m/>
    <m/>
    <s v="No"/>
    <n v="5"/>
    <m/>
    <s v="No"/>
    <s v="Yes"/>
    <s v="No"/>
    <s v="No"/>
    <s v="Yes"/>
    <m/>
    <m/>
    <m/>
    <m/>
    <m/>
    <m/>
    <s v="Yes"/>
    <m/>
    <m/>
    <m/>
    <m/>
    <m/>
    <m/>
    <s v="Yes"/>
    <m/>
    <m/>
    <m/>
    <m/>
    <m/>
    <m/>
    <s v="No"/>
    <n v="0.2"/>
    <n v="10"/>
    <s v="Yes"/>
    <m/>
    <m/>
    <m/>
    <s v="No"/>
    <n v="0.2"/>
    <n v="5"/>
    <m/>
    <s v="Yes"/>
    <m/>
    <m/>
    <s v="No"/>
    <n v="0.2"/>
    <n v="5"/>
    <m/>
    <s v="Yes"/>
    <m/>
    <m/>
    <s v="Communal"/>
    <s v="Yes"/>
    <s v="Solid shelters"/>
    <s v="0%"/>
    <s v="0%"/>
    <s v="Yes"/>
    <s v="Borehole/hand pump"/>
    <m/>
    <s v="Yes"/>
    <n v="8"/>
    <n v="12"/>
    <m/>
    <n v="8"/>
    <n v="12"/>
    <m/>
    <s v="yes"/>
    <s v="Common identified waste dump inside camp"/>
    <s v="Hospital"/>
    <m/>
    <s v="No"/>
    <s v="Yes"/>
    <s v="No"/>
    <s v="No"/>
    <s v="No"/>
    <s v="No"/>
    <s v="No"/>
    <s v="No"/>
    <s v="No"/>
    <s v="No"/>
    <s v="51-75%"/>
    <s v="25-50%"/>
    <m/>
    <m/>
    <m/>
    <s v="Manufacturing (non-food)"/>
    <m/>
    <s v="Other______________________"/>
    <s v="Food Processing"/>
    <s v="Farming"/>
    <m/>
    <s v="Trade (buying and selling)"/>
    <m/>
    <s v="Trade (buying and selling)"/>
    <m/>
    <s v="Livestock"/>
    <m/>
    <s v="Farming"/>
    <m/>
    <s v="Trade (buying and selling)"/>
    <m/>
    <s v="Medical staff (doctor, nurse, etc)"/>
    <m/>
    <s v="School materials / supplies                                         "/>
    <m/>
    <m/>
    <s v="School materials / supplies                                         "/>
    <m/>
    <s v="Transport to school                     "/>
    <m/>
    <m/>
    <s v="Complementary Food                                 "/>
    <m/>
  </r>
  <r>
    <s v="H003"/>
    <n v="29"/>
    <n v="7"/>
    <n v="2013"/>
    <s v="KBSS/KMSS"/>
    <m/>
    <s v="CCCM Focal Point"/>
    <m/>
    <n v="14"/>
    <n v="6"/>
    <n v="2013"/>
    <n v="1"/>
    <n v="7"/>
    <n v="2013"/>
    <n v="2"/>
    <s v="Camp Manager"/>
    <s v="Male"/>
    <n v="45"/>
    <s v="Committee Member"/>
    <m/>
    <m/>
    <m/>
    <m/>
    <m/>
    <m/>
    <m/>
    <m/>
    <m/>
    <m/>
    <m/>
    <m/>
    <m/>
    <m/>
    <m/>
    <m/>
    <x v="0"/>
    <x v="4"/>
    <x v="7"/>
    <x v="38"/>
    <x v="46"/>
    <x v="30"/>
    <n v="97.373360000000005"/>
    <n v="25.403469999999999"/>
    <m/>
    <s v="Urban"/>
    <n v="7"/>
    <n v="2011"/>
    <s v="Yes"/>
    <s v="Yes"/>
    <s v="Yes"/>
    <s v="No"/>
    <s v="Yes"/>
    <s v="Yes"/>
    <s v="Yes"/>
    <s v="No"/>
    <s v="Myitkyina"/>
    <n v="1"/>
    <m/>
    <s v="Yes"/>
    <s v="KMSS"/>
    <s v="Sa Yar U Ah lam Tu Ja"/>
    <n v="947012472"/>
    <s v="Yes"/>
    <s v="No"/>
    <s v="No"/>
    <s v="Yes"/>
    <s v="No"/>
    <s v="No"/>
    <s v="No"/>
    <s v="Yes"/>
    <s v="No"/>
    <s v="Yes"/>
    <x v="0"/>
    <s v="Yes"/>
    <n v="1"/>
    <n v="1"/>
    <n v="2"/>
    <n v="14"/>
    <n v="20"/>
    <n v="34"/>
    <n v="15"/>
    <n v="14"/>
    <n v="29"/>
    <n v="18"/>
    <n v="24"/>
    <n v="42"/>
    <n v="60"/>
    <n v="89"/>
    <n v="149"/>
    <n v="39"/>
    <n v="51"/>
    <n v="90"/>
    <n v="37"/>
    <n v="50"/>
    <n v="87"/>
    <n v="3"/>
    <n v="9"/>
    <n v="12"/>
    <x v="44"/>
    <x v="43"/>
    <x v="45"/>
    <n v="4"/>
    <n v="0"/>
    <n v="4"/>
    <n v="1"/>
    <n v="1"/>
    <n v="2"/>
    <n v="0"/>
    <n v="2"/>
    <n v="2"/>
    <n v="4"/>
    <n v="2"/>
    <n v="6"/>
    <n v="0"/>
    <n v="0"/>
    <n v="0"/>
    <n v="3"/>
    <n v="9"/>
    <n v="12"/>
    <n v="0"/>
    <n v="8"/>
    <n v="8"/>
    <n v="8"/>
    <n v="9"/>
    <n v="1"/>
    <n v="1"/>
    <n v="2"/>
    <n v="0"/>
    <n v="0"/>
    <n v="0"/>
    <n v="99"/>
    <n v="445"/>
    <n v="0"/>
    <n v="0"/>
    <m/>
    <m/>
    <n v="1"/>
    <n v="7"/>
    <s v="Place of origin"/>
    <m/>
    <s v="Yes"/>
    <s v="Yes"/>
    <s v="Yes"/>
    <s v="Yes"/>
    <s v="Yes"/>
    <s v="Yes"/>
    <s v="Yes"/>
    <s v="Yes"/>
    <s v="Yes"/>
    <s v="Yes"/>
    <s v="Yes"/>
    <s v="NO"/>
    <s v="Yes"/>
    <s v="yes"/>
    <s v="Yes"/>
    <s v="No"/>
    <s v="No"/>
    <s v="Yes"/>
    <n v="6"/>
    <n v="6"/>
    <n v="4"/>
    <n v="4"/>
    <n v="10"/>
    <n v="10"/>
    <n v="2"/>
    <n v="1"/>
    <s v="Elected in camp residence, appointment in camp residence, religious leader"/>
    <m/>
    <m/>
    <m/>
    <m/>
    <m/>
    <m/>
    <m/>
    <s v="No"/>
    <n v="1"/>
    <n v="10"/>
    <m/>
    <s v="Yes"/>
    <m/>
    <m/>
    <s v="Yes"/>
    <m/>
    <m/>
    <m/>
    <m/>
    <m/>
    <m/>
    <s v="Yes"/>
    <m/>
    <m/>
    <m/>
    <m/>
    <m/>
    <m/>
    <s v="Yes"/>
    <m/>
    <m/>
    <m/>
    <m/>
    <m/>
    <m/>
    <s v="No"/>
    <n v="0.2"/>
    <n v="10"/>
    <s v="Yes"/>
    <m/>
    <m/>
    <m/>
    <s v="No"/>
    <n v="0.2"/>
    <n v="10"/>
    <s v="Yes"/>
    <m/>
    <m/>
    <m/>
    <s v="No"/>
    <n v="2"/>
    <n v="10"/>
    <s v="Yes"/>
    <m/>
    <m/>
    <m/>
    <s v="Mixed"/>
    <s v="Yes"/>
    <s v="Solid shelters"/>
    <s v="96-100%"/>
    <s v="0%"/>
    <s v="Yes"/>
    <s v="Well"/>
    <m/>
    <s v="Yes"/>
    <n v="0"/>
    <n v="0"/>
    <n v="0"/>
    <n v="0"/>
    <n v="0"/>
    <n v="25"/>
    <s v="No"/>
    <s v="Identified waste dump outside camp"/>
    <s v="Hospital"/>
    <m/>
    <s v="No"/>
    <s v="No"/>
    <s v="Yes"/>
    <s v="No"/>
    <s v="No"/>
    <s v="No"/>
    <s v="No"/>
    <s v="No"/>
    <s v="No"/>
    <s v="No"/>
    <s v="96-100%"/>
    <s v="96-100%"/>
    <m/>
    <m/>
    <m/>
    <s v="Manufacturing (non-food)"/>
    <m/>
    <s v="Other______________________"/>
    <m/>
    <s v="Farming"/>
    <m/>
    <s v="Trade (buying and selling)"/>
    <m/>
    <s v="Farming"/>
    <m/>
    <s v="Manufacturing (non-food)"/>
    <m/>
    <s v="Farming"/>
    <m/>
    <s v="Other______________________"/>
    <m/>
    <s v="Basic Food                                       "/>
    <m/>
    <s v="Basic Food                                       "/>
    <m/>
    <m/>
    <m/>
    <m/>
    <m/>
    <m/>
    <m/>
    <m/>
    <m/>
  </r>
  <r>
    <s v="H004"/>
    <n v="29"/>
    <n v="7"/>
    <n v="2013"/>
    <s v="KBSS/KMSS"/>
    <m/>
    <s v="CCCM Focal Point"/>
    <m/>
    <n v="23"/>
    <n v="6"/>
    <n v="2013"/>
    <n v="25"/>
    <n v="6"/>
    <n v="2013"/>
    <n v="3"/>
    <s v="Camp Manager"/>
    <s v="Male"/>
    <n v="50"/>
    <s v="FBO/NGO Staff"/>
    <m/>
    <m/>
    <m/>
    <m/>
    <m/>
    <m/>
    <m/>
    <m/>
    <m/>
    <m/>
    <m/>
    <m/>
    <m/>
    <m/>
    <m/>
    <m/>
    <x v="0"/>
    <x v="2"/>
    <x v="2"/>
    <x v="39"/>
    <x v="47"/>
    <x v="0"/>
    <n v="97.346950000000007"/>
    <n v="24.251169999999998"/>
    <m/>
    <s v="Urban"/>
    <n v="8"/>
    <n v="2011"/>
    <s v="Yes"/>
    <s v="Yes"/>
    <s v="Yes"/>
    <s v="No"/>
    <s v="Yes"/>
    <s v="Yes"/>
    <s v="Yes"/>
    <s v="No"/>
    <s v="Momauk"/>
    <m/>
    <n v="3"/>
    <s v="Yes"/>
    <s v="KMSS"/>
    <s v="U Ja Li/ U Tu Htan"/>
    <n v="7456097"/>
    <s v="Yes"/>
    <s v="No"/>
    <s v="No"/>
    <s v="Yes"/>
    <s v="No"/>
    <s v="No"/>
    <s v="No"/>
    <s v="No"/>
    <s v="Yes"/>
    <s v="Yes"/>
    <x v="0"/>
    <s v="Yes"/>
    <n v="1"/>
    <n v="3"/>
    <n v="4"/>
    <n v="5"/>
    <n v="6"/>
    <n v="11"/>
    <n v="8"/>
    <n v="22"/>
    <n v="30"/>
    <n v="58"/>
    <n v="60"/>
    <n v="118"/>
    <n v="66"/>
    <n v="55"/>
    <n v="121"/>
    <n v="58"/>
    <n v="63"/>
    <n v="121"/>
    <n v="43"/>
    <n v="64"/>
    <n v="107"/>
    <n v="7"/>
    <n v="30"/>
    <n v="37"/>
    <x v="45"/>
    <x v="44"/>
    <x v="46"/>
    <n v="2"/>
    <n v="0"/>
    <n v="2"/>
    <n v="0"/>
    <n v="0"/>
    <n v="0"/>
    <n v="3"/>
    <n v="2"/>
    <n v="5"/>
    <n v="3"/>
    <n v="2"/>
    <n v="5"/>
    <n v="5"/>
    <n v="0"/>
    <n v="5"/>
    <n v="0"/>
    <n v="3"/>
    <n v="3"/>
    <n v="0"/>
    <n v="8"/>
    <n v="8"/>
    <n v="6"/>
    <n v="15"/>
    <n v="5"/>
    <n v="4"/>
    <n v="9"/>
    <n v="0"/>
    <n v="0"/>
    <n v="0"/>
    <n v="179"/>
    <n v="549"/>
    <n v="2"/>
    <n v="5"/>
    <s v="Place of origin"/>
    <m/>
    <n v="3"/>
    <n v="13"/>
    <s v="Host families"/>
    <m/>
    <s v="Yes"/>
    <s v="Yes"/>
    <s v="Yes"/>
    <s v="Yes"/>
    <s v="Yes"/>
    <s v="Yes"/>
    <s v="Yes"/>
    <s v="Yes"/>
    <s v="Yes"/>
    <s v="Yes"/>
    <s v="Yes"/>
    <s v="Yes"/>
    <s v="Yes"/>
    <s v="yes"/>
    <s v="No"/>
    <s v="No"/>
    <s v="No"/>
    <s v="Yes"/>
    <n v="4"/>
    <n v="4"/>
    <n v="2"/>
    <n v="0"/>
    <n v="6"/>
    <n v="4"/>
    <n v="1"/>
    <n v="1"/>
    <s v="Elected in camp residence, appointment in camp residence, religious leader,other any residence , Elderly"/>
    <m/>
    <m/>
    <m/>
    <m/>
    <m/>
    <m/>
    <m/>
    <s v="No"/>
    <m/>
    <m/>
    <m/>
    <m/>
    <m/>
    <m/>
    <s v="Yes"/>
    <m/>
    <m/>
    <m/>
    <m/>
    <m/>
    <m/>
    <s v="Yes"/>
    <m/>
    <m/>
    <m/>
    <m/>
    <m/>
    <m/>
    <s v="Yes"/>
    <m/>
    <m/>
    <m/>
    <m/>
    <m/>
    <m/>
    <s v="No"/>
    <m/>
    <m/>
    <m/>
    <m/>
    <m/>
    <m/>
    <s v="No"/>
    <m/>
    <m/>
    <m/>
    <m/>
    <m/>
    <m/>
    <s v="No"/>
    <m/>
    <m/>
    <m/>
    <m/>
    <m/>
    <m/>
    <s v="Individual"/>
    <s v="Yes"/>
    <s v="Solid shelters"/>
    <s v="25-50%"/>
    <s v="0%"/>
    <s v="Yes"/>
    <s v="Well"/>
    <m/>
    <s v="Yes"/>
    <n v="9"/>
    <n v="14"/>
    <n v="2"/>
    <n v="2"/>
    <n v="1"/>
    <n v="0"/>
    <s v="yes"/>
    <s v="Identified waste dump outside camp"/>
    <s v="Clinic"/>
    <m/>
    <s v="No"/>
    <s v="No"/>
    <s v="No"/>
    <s v="No"/>
    <s v="No"/>
    <s v="No"/>
    <s v="No"/>
    <s v="Yes"/>
    <s v="No"/>
    <s v="No"/>
    <s v="&lt; 25%"/>
    <s v="&lt; 25%"/>
    <m/>
    <m/>
    <m/>
    <s v="Trade (buying and selling)"/>
    <m/>
    <s v="Manufacturing (non-food)"/>
    <m/>
    <s v="Farming"/>
    <m/>
    <s v="Livestock"/>
    <m/>
    <s v="Livestock"/>
    <m/>
    <s v="Manufacturing (non-food)"/>
    <m/>
    <s v="Farming"/>
    <m/>
    <s v="Livestock"/>
    <m/>
    <s v="Complementary Food                                 "/>
    <m/>
    <m/>
    <m/>
    <m/>
    <s v="School materials / supplies                                         "/>
    <m/>
    <s v="Access to job opportunities        "/>
    <m/>
    <m/>
    <s v="Cash/money assistance"/>
    <m/>
  </r>
  <r>
    <s v="H005"/>
    <n v="29"/>
    <n v="7"/>
    <n v="2013"/>
    <s v="KBSS/KMSS"/>
    <m/>
    <s v="CCCM Focal Point"/>
    <m/>
    <n v="12"/>
    <n v="6"/>
    <n v="2013"/>
    <n v="26"/>
    <n v="6"/>
    <n v="2013"/>
    <n v="1"/>
    <s v="Camp Manager"/>
    <s v="Male"/>
    <m/>
    <s v="Committee Member"/>
    <s v="Camp Resident"/>
    <s v="Female"/>
    <m/>
    <s v="Committee Member"/>
    <m/>
    <m/>
    <m/>
    <m/>
    <m/>
    <m/>
    <m/>
    <m/>
    <m/>
    <m/>
    <m/>
    <m/>
    <x v="0"/>
    <x v="0"/>
    <x v="0"/>
    <x v="40"/>
    <x v="11"/>
    <x v="0"/>
    <n v="97.072301999999993"/>
    <n v="24.252067"/>
    <m/>
    <s v="Urban"/>
    <n v="10"/>
    <n v="2012"/>
    <s v="Yes"/>
    <s v="Yes"/>
    <s v="Yes"/>
    <s v="Yes"/>
    <s v="No"/>
    <s v="Yes"/>
    <s v="No"/>
    <s v="No"/>
    <s v="Bhamo"/>
    <n v="1"/>
    <n v="5"/>
    <s v="Yes"/>
    <m/>
    <s v="U Kha Aung"/>
    <n v="7450839"/>
    <s v="Yes"/>
    <s v="No"/>
    <s v="No"/>
    <s v="No"/>
    <s v="No"/>
    <s v="No"/>
    <s v="Yes"/>
    <s v="No"/>
    <s v="Yes"/>
    <s v="Yes"/>
    <x v="0"/>
    <s v="Yes"/>
    <n v="0"/>
    <n v="0"/>
    <n v="0"/>
    <n v="0"/>
    <n v="0"/>
    <n v="0"/>
    <n v="0"/>
    <n v="0"/>
    <n v="0"/>
    <n v="0"/>
    <n v="1"/>
    <n v="1"/>
    <n v="0"/>
    <n v="0"/>
    <n v="0"/>
    <n v="0"/>
    <n v="0"/>
    <n v="0"/>
    <n v="0"/>
    <n v="1"/>
    <n v="1"/>
    <n v="1"/>
    <n v="0"/>
    <n v="1"/>
    <x v="46"/>
    <x v="45"/>
    <x v="47"/>
    <n v="0"/>
    <n v="0"/>
    <n v="0"/>
    <n v="0"/>
    <n v="0"/>
    <n v="0"/>
    <n v="0"/>
    <n v="0"/>
    <n v="0"/>
    <n v="0"/>
    <n v="0"/>
    <n v="0"/>
    <n v="0"/>
    <n v="0"/>
    <n v="0"/>
    <n v="0"/>
    <n v="0"/>
    <n v="0"/>
    <n v="0"/>
    <n v="0"/>
    <n v="0"/>
    <n v="0"/>
    <n v="0"/>
    <n v="0"/>
    <n v="0"/>
    <n v="0"/>
    <n v="0"/>
    <n v="0"/>
    <n v="0"/>
    <n v="1"/>
    <n v="3"/>
    <m/>
    <m/>
    <m/>
    <m/>
    <n v="3"/>
    <m/>
    <s v="Other IDP camps"/>
    <m/>
    <s v="Yes"/>
    <s v="Yes"/>
    <s v="No"/>
    <s v="Yes"/>
    <s v="No"/>
    <s v="No"/>
    <s v="Yes"/>
    <s v="No"/>
    <s v="No"/>
    <s v="No"/>
    <s v="Yes"/>
    <s v="NO"/>
    <s v="No"/>
    <s v="No"/>
    <s v="No"/>
    <s v="No"/>
    <s v="No"/>
    <s v="Yes"/>
    <n v="1"/>
    <n v="0"/>
    <n v="5"/>
    <n v="0"/>
    <n v="6"/>
    <n v="0"/>
    <n v="1"/>
    <n v="0"/>
    <s v="Elected in camp residence "/>
    <m/>
    <m/>
    <m/>
    <m/>
    <m/>
    <m/>
    <m/>
    <m/>
    <m/>
    <m/>
    <m/>
    <m/>
    <m/>
    <m/>
    <s v="Yes"/>
    <m/>
    <m/>
    <m/>
    <m/>
    <m/>
    <m/>
    <s v="Yes"/>
    <m/>
    <m/>
    <m/>
    <m/>
    <s v="Yes"/>
    <m/>
    <m/>
    <m/>
    <m/>
    <m/>
    <m/>
    <m/>
    <m/>
    <m/>
    <m/>
    <m/>
    <m/>
    <m/>
    <m/>
    <m/>
    <m/>
    <m/>
    <m/>
    <m/>
    <m/>
    <m/>
    <m/>
    <m/>
    <m/>
    <m/>
    <m/>
    <m/>
    <m/>
    <m/>
    <s v="Mixed"/>
    <s v="No"/>
    <s v="Community/religious building"/>
    <s v="&lt; 25%"/>
    <s v="0%"/>
    <s v="No"/>
    <s v="Well"/>
    <m/>
    <s v="Yes"/>
    <n v="2"/>
    <n v="2"/>
    <n v="0"/>
    <n v="0"/>
    <n v="0"/>
    <n v="43"/>
    <s v="yes"/>
    <s v="Common identified waste dump inside camp"/>
    <s v="Hospital"/>
    <m/>
    <s v="No"/>
    <s v="No"/>
    <s v="No"/>
    <s v="No"/>
    <s v="No"/>
    <s v="No"/>
    <s v="No"/>
    <s v="No"/>
    <s v="No"/>
    <s v="No"/>
    <s v="0%"/>
    <s v="0%"/>
    <m/>
    <m/>
    <m/>
    <s v="Livestock"/>
    <m/>
    <m/>
    <m/>
    <m/>
    <m/>
    <s v="Farming"/>
    <m/>
    <s v="Livestock"/>
    <m/>
    <s v="Livestock"/>
    <m/>
    <m/>
    <m/>
    <s v="Farming"/>
    <m/>
    <s v="Firewood / fuel                                                                      "/>
    <m/>
    <s v="Basic Food                                       "/>
    <m/>
    <m/>
    <s v="Firewood / fuel                                                                      "/>
    <m/>
    <s v="Complementary Food                                 "/>
    <m/>
    <m/>
    <s v="Latrines/toilets                                      "/>
    <m/>
  </r>
  <r>
    <s v="H006"/>
    <n v="29"/>
    <n v="7"/>
    <n v="2013"/>
    <s v="Shalom"/>
    <m/>
    <s v="CCCM Focal Point"/>
    <m/>
    <n v="12"/>
    <n v="6"/>
    <n v="2013"/>
    <n v="13"/>
    <n v="6"/>
    <n v="2011"/>
    <n v="2"/>
    <s v="Camp Manager"/>
    <s v="Male"/>
    <n v="45"/>
    <s v="Religious Leader"/>
    <m/>
    <m/>
    <m/>
    <m/>
    <m/>
    <m/>
    <m/>
    <m/>
    <m/>
    <m/>
    <m/>
    <m/>
    <m/>
    <m/>
    <m/>
    <m/>
    <x v="0"/>
    <x v="4"/>
    <x v="7"/>
    <x v="41"/>
    <x v="48"/>
    <x v="31"/>
    <n v="7.2847299999999997"/>
    <n v="24.374020000000002"/>
    <m/>
    <s v="Rural"/>
    <n v="10"/>
    <n v="2011"/>
    <s v="Yes"/>
    <s v="Yes"/>
    <s v="Yes"/>
    <s v="No"/>
    <s v="Yes"/>
    <s v="Yes"/>
    <s v="Yes"/>
    <s v="No"/>
    <s v="Myitkyina"/>
    <n v="7"/>
    <n v="0.25"/>
    <s v="Yes"/>
    <s v="Shalom"/>
    <s v="U Ngwa Lay"/>
    <n v="940003309"/>
    <s v="Yes"/>
    <s v="Yes"/>
    <s v="No"/>
    <s v="No"/>
    <s v="Yes"/>
    <s v="No"/>
    <s v="No"/>
    <s v="No"/>
    <s v="Yes"/>
    <s v="Yes"/>
    <x v="0"/>
    <s v="Yes"/>
    <n v="3"/>
    <n v="3"/>
    <n v="6"/>
    <n v="5"/>
    <n v="7"/>
    <n v="12"/>
    <n v="5"/>
    <n v="3"/>
    <n v="8"/>
    <n v="8"/>
    <n v="5"/>
    <n v="13"/>
    <n v="6"/>
    <n v="9"/>
    <n v="15"/>
    <n v="4"/>
    <n v="7"/>
    <n v="11"/>
    <n v="10"/>
    <n v="7"/>
    <n v="17"/>
    <n v="7"/>
    <n v="13"/>
    <n v="20"/>
    <x v="47"/>
    <x v="46"/>
    <x v="48"/>
    <n v="1"/>
    <n v="0"/>
    <n v="0"/>
    <n v="0"/>
    <n v="0"/>
    <n v="0"/>
    <n v="0"/>
    <n v="0"/>
    <n v="0"/>
    <n v="0"/>
    <n v="0"/>
    <n v="0"/>
    <n v="0"/>
    <n v="0"/>
    <n v="0"/>
    <n v="0"/>
    <n v="0"/>
    <n v="0"/>
    <n v="0"/>
    <n v="0"/>
    <n v="0"/>
    <n v="0"/>
    <n v="4"/>
    <n v="0"/>
    <n v="0"/>
    <n v="0"/>
    <n v="0"/>
    <n v="0"/>
    <n v="0"/>
    <n v="24"/>
    <n v="107"/>
    <n v="24"/>
    <n v="102"/>
    <s v="Abroad"/>
    <m/>
    <m/>
    <m/>
    <m/>
    <m/>
    <s v="Yes"/>
    <s v="Yes"/>
    <s v="Yes"/>
    <s v="Yes"/>
    <s v="Yes"/>
    <s v="Yes"/>
    <s v="Yes"/>
    <s v="No"/>
    <s v="Yes"/>
    <s v="Yes"/>
    <s v="Yes"/>
    <s v="NO"/>
    <s v="Yes"/>
    <s v="No"/>
    <s v="No"/>
    <s v="No"/>
    <s v="No"/>
    <s v="Yes"/>
    <n v="3"/>
    <n v="1"/>
    <n v="1"/>
    <n v="0"/>
    <n v="4"/>
    <n v="1"/>
    <n v="1"/>
    <n v="0"/>
    <s v="Elected in camp residence,religious leader"/>
    <m/>
    <m/>
    <m/>
    <m/>
    <m/>
    <m/>
    <m/>
    <s v="No"/>
    <m/>
    <m/>
    <s v="Yes"/>
    <m/>
    <m/>
    <m/>
    <s v="Yes"/>
    <n v="0.125"/>
    <n v="15"/>
    <m/>
    <m/>
    <m/>
    <m/>
    <s v="No"/>
    <m/>
    <m/>
    <m/>
    <m/>
    <m/>
    <m/>
    <s v="No"/>
    <m/>
    <m/>
    <m/>
    <m/>
    <m/>
    <m/>
    <s v="No"/>
    <m/>
    <m/>
    <m/>
    <m/>
    <m/>
    <m/>
    <s v="No"/>
    <n v="0.25"/>
    <n v="15"/>
    <s v="Yes"/>
    <m/>
    <m/>
    <m/>
    <s v="No"/>
    <n v="0.25"/>
    <n v="30"/>
    <s v="Yes"/>
    <m/>
    <m/>
    <m/>
    <s v="Individual"/>
    <s v="No"/>
    <s v="Community/religious building"/>
    <s v="51-75%"/>
    <s v="51-75%"/>
    <s v="Yes"/>
    <s v="Well"/>
    <m/>
    <s v="Yes"/>
    <n v="0"/>
    <n v="0"/>
    <n v="2"/>
    <n v="0"/>
    <n v="0"/>
    <n v="0"/>
    <s v="No"/>
    <s v="Common identified waste dump inside camp"/>
    <s v="Rural centre"/>
    <m/>
    <s v="No"/>
    <s v="Yes"/>
    <s v="No"/>
    <s v="No"/>
    <s v="Yes"/>
    <s v="Yes"/>
    <s v="No"/>
    <s v="Yes"/>
    <s v="Yes"/>
    <s v="No"/>
    <s v="51-75%"/>
    <s v="&lt; 25%"/>
    <m/>
    <m/>
    <m/>
    <s v="Farming"/>
    <m/>
    <s v="Fishing"/>
    <m/>
    <s v="Farming"/>
    <m/>
    <s v="Livestock"/>
    <m/>
    <s v="Livestock"/>
    <m/>
    <s v="Trade (buying and selling)"/>
    <m/>
    <s v="Farming"/>
    <m/>
    <s v="Livestock"/>
    <m/>
    <s v="Basic Food                                       "/>
    <m/>
    <s v="Individual shelter/houses             "/>
    <m/>
    <m/>
    <m/>
    <m/>
    <m/>
    <m/>
    <m/>
    <m/>
    <m/>
  </r>
  <r>
    <s v="G001"/>
    <n v="30"/>
    <n v="7"/>
    <n v="2013"/>
    <s v="KBC"/>
    <m/>
    <s v="Other"/>
    <s v="KBC"/>
    <n v="24"/>
    <n v="6"/>
    <n v="2013"/>
    <n v="25"/>
    <n v="6"/>
    <n v="2013"/>
    <n v="2"/>
    <s v="Camp Manager"/>
    <s v="Male"/>
    <n v="30"/>
    <s v="Religious Leader"/>
    <s v="Camp Resident"/>
    <s v="Male"/>
    <n v="34"/>
    <s v="Other"/>
    <s v="Camp Resident"/>
    <s v="Female"/>
    <n v="32"/>
    <s v="Other"/>
    <m/>
    <m/>
    <m/>
    <m/>
    <m/>
    <m/>
    <m/>
    <m/>
    <x v="1"/>
    <x v="3"/>
    <x v="24"/>
    <x v="42"/>
    <x v="49"/>
    <x v="32"/>
    <n v="97.556060000000002"/>
    <n v="23.270579999999999"/>
    <n v="4336"/>
    <s v="Urban"/>
    <n v="12"/>
    <n v="2012"/>
    <s v="Yes"/>
    <s v="Yes"/>
    <s v="Yes"/>
    <s v="No"/>
    <s v="Yes"/>
    <s v="Yes"/>
    <s v="Yes"/>
    <s v="No"/>
    <s v="Kutkai"/>
    <n v="0"/>
    <n v="0"/>
    <s v="Yes"/>
    <s v="Kutkai KBC"/>
    <s v="U Naw San Aung"/>
    <s v="09-403711789"/>
    <s v="Yes"/>
    <s v="No"/>
    <s v="No"/>
    <s v="No"/>
    <s v="No"/>
    <s v="No"/>
    <s v="No"/>
    <s v="Yes"/>
    <m/>
    <s v="Yes"/>
    <x v="0"/>
    <s v="Yes"/>
    <n v="4"/>
    <n v="1"/>
    <m/>
    <n v="19"/>
    <n v="17"/>
    <m/>
    <n v="8"/>
    <n v="9"/>
    <m/>
    <n v="76"/>
    <n v="66"/>
    <m/>
    <n v="32"/>
    <n v="22"/>
    <m/>
    <n v="14"/>
    <n v="43"/>
    <m/>
    <n v="17"/>
    <n v="35"/>
    <m/>
    <n v="1"/>
    <n v="18"/>
    <m/>
    <x v="48"/>
    <x v="47"/>
    <x v="9"/>
    <n v="3"/>
    <n v="0"/>
    <m/>
    <n v="0"/>
    <n v="0"/>
    <m/>
    <n v="2"/>
    <n v="5"/>
    <m/>
    <n v="12"/>
    <n v="18"/>
    <m/>
    <n v="0"/>
    <n v="0"/>
    <m/>
    <n v="0"/>
    <n v="2"/>
    <m/>
    <n v="2"/>
    <n v="2"/>
    <m/>
    <n v="6"/>
    <n v="24"/>
    <n v="2"/>
    <n v="2"/>
    <m/>
    <n v="1"/>
    <n v="1"/>
    <m/>
    <n v="87"/>
    <n v="382"/>
    <n v="87"/>
    <n v="382"/>
    <s v="Place of origin"/>
    <m/>
    <n v="17"/>
    <n v="68"/>
    <s v="Place of origin"/>
    <m/>
    <s v="Yes"/>
    <s v="Yes"/>
    <s v="Yes"/>
    <s v="Yes"/>
    <s v="Yes"/>
    <s v="Yes"/>
    <s v="Yes"/>
    <s v="Yes"/>
    <s v="Yes"/>
    <s v="Yes"/>
    <s v="Yes"/>
    <s v="Yes"/>
    <s v="Yes"/>
    <m/>
    <m/>
    <s v="No"/>
    <s v="No"/>
    <s v="Yes"/>
    <n v="2"/>
    <n v="2"/>
    <n v="5"/>
    <n v="3"/>
    <n v="7"/>
    <n v="5"/>
    <n v="1"/>
    <n v="1"/>
    <s v="Elected camp residents, Appointed Camp Residence, Any camp residence, Religious leader, others "/>
    <m/>
    <m/>
    <m/>
    <m/>
    <m/>
    <m/>
    <m/>
    <s v="No"/>
    <m/>
    <n v="10"/>
    <s v="Yes"/>
    <m/>
    <m/>
    <m/>
    <s v="Yes"/>
    <m/>
    <n v="0"/>
    <s v="Yes"/>
    <m/>
    <m/>
    <m/>
    <s v="Yes"/>
    <m/>
    <n v="3"/>
    <m/>
    <m/>
    <m/>
    <m/>
    <s v="Yes"/>
    <m/>
    <n v="3"/>
    <s v="Yes"/>
    <m/>
    <m/>
    <m/>
    <s v="No"/>
    <m/>
    <n v="5"/>
    <m/>
    <m/>
    <m/>
    <m/>
    <s v="No"/>
    <m/>
    <n v="10"/>
    <s v="Yes"/>
    <m/>
    <m/>
    <m/>
    <s v="No"/>
    <m/>
    <n v="30"/>
    <s v="Yes"/>
    <m/>
    <m/>
    <m/>
    <s v="Individual"/>
    <s v="Yes"/>
    <s v="Solid shelters"/>
    <s v="0%"/>
    <s v="0%"/>
    <s v="Yes"/>
    <s v="Well"/>
    <m/>
    <s v="Yes"/>
    <n v="4"/>
    <n v="5"/>
    <n v="0"/>
    <n v="4"/>
    <n v="5"/>
    <n v="0"/>
    <s v="No"/>
    <s v="Is getting burnt"/>
    <s v="Hospital"/>
    <m/>
    <s v="Yes"/>
    <s v="Yes"/>
    <s v="No"/>
    <s v="No"/>
    <s v="Yes"/>
    <s v="No"/>
    <s v="Yes"/>
    <s v="No"/>
    <s v="Yes"/>
    <m/>
    <s v="76-95%"/>
    <s v="51-75%"/>
    <s v="Farming"/>
    <m/>
    <s v="Other______________________"/>
    <m/>
    <s v="Farming"/>
    <m/>
    <s v="Other______________________"/>
    <m/>
    <s v="Farming"/>
    <m/>
    <s v="Other______________________"/>
    <m/>
    <s v="Farming"/>
    <m/>
    <s v="Other______________________"/>
    <m/>
    <s v="Firewood / fuel                                                                      "/>
    <m/>
    <s v="Cash/money assistance"/>
    <m/>
    <m/>
    <s v="Cash/money assistance"/>
    <m/>
    <s v="Firewood / fuel                                                                      "/>
    <m/>
    <m/>
    <s v="Complementary Food                                 "/>
    <m/>
    <s v="Access to job opportunities        "/>
    <m/>
    <m/>
  </r>
  <r>
    <s v="G002"/>
    <n v="30"/>
    <n v="7"/>
    <n v="2013"/>
    <s v="UNHCR"/>
    <m/>
    <s v="Enumerator from camp profiling  responsible organization"/>
    <m/>
    <n v="23"/>
    <n v="6"/>
    <n v="2013"/>
    <n v="23"/>
    <n v="6"/>
    <n v="2013"/>
    <n v="1"/>
    <s v="Camp Manager"/>
    <s v="Female"/>
    <n v="52"/>
    <s v="Committee Member"/>
    <s v="Camp Manager"/>
    <s v="Female"/>
    <n v="48"/>
    <s v="Committee Member"/>
    <m/>
    <m/>
    <m/>
    <m/>
    <m/>
    <m/>
    <m/>
    <m/>
    <m/>
    <m/>
    <m/>
    <m/>
    <x v="1"/>
    <x v="3"/>
    <x v="24"/>
    <x v="43"/>
    <x v="50"/>
    <x v="33"/>
    <n v="97.491460000000004"/>
    <n v="23.49146"/>
    <n v="3715"/>
    <s v="Rural"/>
    <n v="12"/>
    <n v="2011"/>
    <s v="Yes"/>
    <s v="Yes"/>
    <s v="Yes"/>
    <s v="No"/>
    <s v="Yes"/>
    <s v="Yes"/>
    <s v="Yes"/>
    <s v="No"/>
    <s v="Kutkai"/>
    <n v="27"/>
    <n v="120"/>
    <s v="Yes"/>
    <s v="Nam Hpa Ka KBC"/>
    <s v="Z Bawk Tauwng"/>
    <s v="082-67049, 082-67046"/>
    <s v="Yes"/>
    <s v="No"/>
    <s v="No"/>
    <s v="Yes"/>
    <s v="No"/>
    <s v="No"/>
    <s v="No"/>
    <s v="No"/>
    <s v="Yes"/>
    <s v="No"/>
    <x v="0"/>
    <s v="Yes"/>
    <n v="0"/>
    <n v="1"/>
    <m/>
    <n v="0"/>
    <n v="2"/>
    <m/>
    <n v="16"/>
    <n v="21"/>
    <m/>
    <n v="48"/>
    <n v="51"/>
    <m/>
    <n v="15"/>
    <n v="19"/>
    <m/>
    <n v="3"/>
    <n v="40"/>
    <m/>
    <n v="30"/>
    <n v="88"/>
    <m/>
    <n v="9"/>
    <n v="5"/>
    <m/>
    <x v="49"/>
    <x v="48"/>
    <x v="9"/>
    <n v="2"/>
    <n v="1"/>
    <m/>
    <n v="0"/>
    <n v="2"/>
    <m/>
    <n v="0"/>
    <n v="0"/>
    <m/>
    <n v="7"/>
    <n v="15"/>
    <m/>
    <n v="0"/>
    <n v="0"/>
    <m/>
    <n v="1"/>
    <n v="2"/>
    <m/>
    <n v="0"/>
    <n v="5"/>
    <m/>
    <n v="7"/>
    <n v="1"/>
    <n v="0"/>
    <n v="1"/>
    <m/>
    <n v="0"/>
    <n v="0"/>
    <m/>
    <n v="79"/>
    <n v="276"/>
    <n v="3"/>
    <n v="11"/>
    <s v="Host families"/>
    <m/>
    <n v="2"/>
    <n v="8"/>
    <s v="Other?"/>
    <m/>
    <s v="Yes"/>
    <s v="Yes"/>
    <s v="Yes"/>
    <s v="Yes"/>
    <s v="Yes"/>
    <s v="Yes"/>
    <s v="Yes"/>
    <s v="Yes"/>
    <s v="Yes"/>
    <s v="Yes"/>
    <s v="Yes"/>
    <s v="Yes"/>
    <s v="Yes"/>
    <s v="No"/>
    <m/>
    <s v="No"/>
    <s v="No"/>
    <s v="Yes"/>
    <n v="1"/>
    <n v="2"/>
    <n v="5"/>
    <n v="3"/>
    <n v="6"/>
    <n v="5"/>
    <n v="1"/>
    <n v="2"/>
    <s v="Elected camp residents, Any camp residence"/>
    <m/>
    <m/>
    <m/>
    <m/>
    <m/>
    <m/>
    <m/>
    <s v="No"/>
    <n v="0.25"/>
    <n v="5"/>
    <s v="Yes"/>
    <m/>
    <m/>
    <m/>
    <s v="No"/>
    <n v="0.5"/>
    <n v="15"/>
    <s v="Yes"/>
    <m/>
    <m/>
    <m/>
    <s v="No"/>
    <n v="0.25"/>
    <n v="5"/>
    <s v="Yes"/>
    <m/>
    <m/>
    <m/>
    <s v="No"/>
    <n v="0.3"/>
    <n v="12"/>
    <s v="Yes"/>
    <m/>
    <m/>
    <m/>
    <s v="No"/>
    <n v="0.3"/>
    <n v="12"/>
    <s v="Yes"/>
    <m/>
    <m/>
    <m/>
    <s v="No"/>
    <n v="0.5"/>
    <n v="15"/>
    <s v="Yes"/>
    <m/>
    <m/>
    <m/>
    <s v="No"/>
    <n v="0.5"/>
    <n v="15"/>
    <s v="Yes"/>
    <m/>
    <m/>
    <m/>
    <s v="Individual"/>
    <s v="No"/>
    <s v="Solid shelters"/>
    <s v="76-95%"/>
    <s v="&lt; 25%"/>
    <m/>
    <s v="Rivers, springs, etc."/>
    <m/>
    <s v="No"/>
    <n v="0"/>
    <n v="0"/>
    <n v="4"/>
    <n v="0"/>
    <n v="0"/>
    <n v="7"/>
    <m/>
    <s v="Common identified waste dump inside camp"/>
    <s v="Hospital"/>
    <m/>
    <s v="No"/>
    <s v="No"/>
    <s v="Yes"/>
    <s v="No"/>
    <s v="Yes"/>
    <s v="Yes"/>
    <s v="No"/>
    <s v="No"/>
    <s v="Yes"/>
    <m/>
    <s v="51-75%"/>
    <s v="51-75%"/>
    <s v="Farming"/>
    <m/>
    <s v="Other______________________"/>
    <m/>
    <s v="Farming"/>
    <m/>
    <s v="Livestock"/>
    <m/>
    <s v="Manufacturing (non-food)"/>
    <m/>
    <s v="Other______________________"/>
    <m/>
    <s v="Farming"/>
    <m/>
    <s v="Livestock"/>
    <m/>
    <s v="Cash/money assistance"/>
    <m/>
    <m/>
    <m/>
    <m/>
    <s v="Individual shelter/houses             "/>
    <m/>
    <m/>
    <m/>
    <m/>
    <s v="School materials / supplies                                         "/>
    <m/>
    <m/>
    <m/>
    <m/>
  </r>
  <r>
    <s v="G003"/>
    <n v="30"/>
    <n v="7"/>
    <n v="2013"/>
    <s v="UNHCR"/>
    <m/>
    <s v="Enumerator from camp profiling  responsible organization"/>
    <m/>
    <n v="22"/>
    <n v="6"/>
    <n v="2013"/>
    <n v="22"/>
    <n v="6"/>
    <n v="2013"/>
    <n v="1"/>
    <s v="Camp Manager"/>
    <s v="Male"/>
    <m/>
    <s v="Committee Member"/>
    <m/>
    <m/>
    <m/>
    <m/>
    <m/>
    <m/>
    <m/>
    <m/>
    <m/>
    <m/>
    <m/>
    <m/>
    <m/>
    <m/>
    <m/>
    <m/>
    <x v="1"/>
    <x v="9"/>
    <x v="25"/>
    <x v="44"/>
    <x v="51"/>
    <x v="34"/>
    <n v="98.192490000000006"/>
    <n v="24.0564"/>
    <n v="3153"/>
    <s v="Urban"/>
    <n v="7"/>
    <n v="2012"/>
    <s v="Yes"/>
    <s v="Yes"/>
    <s v="Yes"/>
    <s v="No"/>
    <s v="Yes"/>
    <s v="Yes"/>
    <s v="Yes"/>
    <s v="No"/>
    <s v="Mung Gu"/>
    <n v="0.25"/>
    <n v="3"/>
    <s v="Yes"/>
    <s v="Mung Gu KBC"/>
    <s v="Galau Thing Nan"/>
    <n v="14787330992"/>
    <s v="Yes"/>
    <s v="No"/>
    <s v="No"/>
    <s v="Yes"/>
    <s v="No"/>
    <s v="No"/>
    <s v="No"/>
    <s v="No"/>
    <s v="Yes"/>
    <s v="No"/>
    <x v="0"/>
    <s v="Yes"/>
    <n v="6"/>
    <n v="0"/>
    <m/>
    <n v="1"/>
    <n v="4"/>
    <m/>
    <n v="6"/>
    <n v="6"/>
    <m/>
    <n v="10"/>
    <n v="17"/>
    <m/>
    <n v="4"/>
    <n v="5"/>
    <m/>
    <n v="4"/>
    <n v="10"/>
    <m/>
    <n v="6"/>
    <n v="15"/>
    <m/>
    <n v="2"/>
    <n v="3"/>
    <m/>
    <x v="3"/>
    <x v="49"/>
    <x v="49"/>
    <n v="0"/>
    <n v="1"/>
    <m/>
    <n v="1"/>
    <n v="0"/>
    <m/>
    <n v="1"/>
    <n v="2"/>
    <m/>
    <n v="0"/>
    <n v="0"/>
    <m/>
    <n v="0"/>
    <n v="0"/>
    <m/>
    <n v="0"/>
    <n v="0"/>
    <m/>
    <n v="0"/>
    <n v="6"/>
    <m/>
    <n v="2"/>
    <n v="3"/>
    <n v="6"/>
    <n v="0"/>
    <m/>
    <n v="1"/>
    <n v="1"/>
    <m/>
    <n v="27"/>
    <n v="99"/>
    <n v="0"/>
    <n v="0"/>
    <m/>
    <m/>
    <n v="0"/>
    <n v="0"/>
    <m/>
    <m/>
    <s v="Yes"/>
    <s v="Yes"/>
    <s v="Yes"/>
    <s v="Yes"/>
    <s v="No"/>
    <s v="Yes"/>
    <s v="No"/>
    <s v="No"/>
    <s v="No"/>
    <s v="No"/>
    <s v="No"/>
    <s v="NO"/>
    <s v="Yes"/>
    <s v="No"/>
    <m/>
    <s v="No"/>
    <s v="No"/>
    <s v="Yes"/>
    <n v="3"/>
    <n v="0"/>
    <n v="7"/>
    <n v="1"/>
    <n v="10"/>
    <n v="1"/>
    <n v="2"/>
    <n v="0"/>
    <s v="Elected camp residents, Appointed Camp Residence, Any camp residence, Religious leader, Elders"/>
    <m/>
    <m/>
    <m/>
    <m/>
    <m/>
    <m/>
    <m/>
    <s v="No"/>
    <n v="0.25"/>
    <n v="2"/>
    <m/>
    <s v="Yes"/>
    <m/>
    <m/>
    <s v="Yes"/>
    <m/>
    <m/>
    <m/>
    <s v="Yes"/>
    <m/>
    <m/>
    <s v="No"/>
    <n v="0.75"/>
    <n v="5"/>
    <m/>
    <s v="Yes"/>
    <m/>
    <m/>
    <s v="Yes"/>
    <m/>
    <m/>
    <m/>
    <m/>
    <m/>
    <m/>
    <s v="No"/>
    <n v="0.25"/>
    <n v="2"/>
    <m/>
    <s v="Yes"/>
    <m/>
    <m/>
    <s v="No"/>
    <n v="2"/>
    <n v="15"/>
    <m/>
    <s v="Yes"/>
    <m/>
    <m/>
    <s v="No"/>
    <n v="2"/>
    <n v="15"/>
    <m/>
    <s v="Yes"/>
    <m/>
    <m/>
    <s v="Communal"/>
    <s v="Yes"/>
    <s v="Community/religious building"/>
    <s v="96-100%"/>
    <s v="0%"/>
    <m/>
    <s v="Rivers, springs, etc."/>
    <m/>
    <s v="No"/>
    <n v="3"/>
    <n v="2"/>
    <n v="0"/>
    <n v="3"/>
    <n v="2"/>
    <n v="0"/>
    <s v="yes"/>
    <s v="Identified waste dump outside camp"/>
    <s v="Hospital"/>
    <m/>
    <s v="No"/>
    <s v="Yes"/>
    <s v="Yes"/>
    <s v="No"/>
    <s v="No"/>
    <s v="No"/>
    <s v="No"/>
    <s v="No"/>
    <s v="No"/>
    <m/>
    <s v="96-100%"/>
    <s v="96-100%"/>
    <s v="Farming"/>
    <m/>
    <s v="Livestock"/>
    <m/>
    <s v="Farming"/>
    <m/>
    <s v="Livestock"/>
    <m/>
    <s v="Farming"/>
    <m/>
    <s v="Livestock"/>
    <m/>
    <s v="Farming"/>
    <m/>
    <s v="Livestock"/>
    <m/>
    <s v="Kitchen sets                                         "/>
    <m/>
    <s v="Individual shelter/houses             "/>
    <m/>
    <m/>
    <s v="Basic Food                                       "/>
    <m/>
    <s v="Basic Food                                       "/>
    <m/>
    <m/>
    <s v="Firewood / fuel                                                                      "/>
    <m/>
    <m/>
    <m/>
    <m/>
  </r>
  <r>
    <s v="G004"/>
    <n v="30"/>
    <n v="7"/>
    <n v="2013"/>
    <s v="KBC"/>
    <m/>
    <s v="CCCM Focal Point"/>
    <m/>
    <n v="20"/>
    <n v="6"/>
    <n v="2013"/>
    <n v="21"/>
    <n v="6"/>
    <n v="2013"/>
    <n v="1"/>
    <s v="Camp Manager"/>
    <s v="Male"/>
    <n v="52"/>
    <m/>
    <s v="Camp Manager"/>
    <s v="Male"/>
    <n v="32"/>
    <s v="Committee Member"/>
    <s v="Camp Resident"/>
    <m/>
    <n v="25"/>
    <m/>
    <s v="Camp Resident"/>
    <m/>
    <n v="25"/>
    <s v="Committee Member"/>
    <m/>
    <m/>
    <m/>
    <m/>
    <x v="1"/>
    <x v="10"/>
    <x v="24"/>
    <x v="45"/>
    <x v="52"/>
    <x v="35"/>
    <n v="97.540819999999997"/>
    <n v="23.595189000000001"/>
    <m/>
    <s v="Urban"/>
    <n v="12"/>
    <n v="2013"/>
    <s v="Yes"/>
    <s v="Yes"/>
    <s v="Yes"/>
    <s v="Yes"/>
    <s v="Yes"/>
    <s v="Yes"/>
    <s v="Yes"/>
    <s v="Yes"/>
    <s v="Nam Hkam"/>
    <n v="1"/>
    <n v="30"/>
    <s v="Yes"/>
    <s v="Ta Aung Literature and Cultural Association"/>
    <s v="U San Aye"/>
    <n v="13887877445"/>
    <s v="Yes"/>
    <s v="No"/>
    <s v="No"/>
    <s v="Yes"/>
    <s v="No"/>
    <s v="No"/>
    <s v="No"/>
    <s v="Yes"/>
    <s v="No"/>
    <s v="Yes"/>
    <x v="0"/>
    <s v="Yes"/>
    <n v="5"/>
    <n v="3"/>
    <m/>
    <n v="7"/>
    <n v="8"/>
    <m/>
    <n v="17"/>
    <n v="12"/>
    <m/>
    <n v="33"/>
    <n v="25"/>
    <m/>
    <n v="28"/>
    <n v="15"/>
    <m/>
    <n v="35"/>
    <n v="30"/>
    <m/>
    <n v="39"/>
    <n v="30"/>
    <m/>
    <n v="8"/>
    <n v="7"/>
    <m/>
    <x v="50"/>
    <x v="50"/>
    <x v="9"/>
    <n v="1"/>
    <n v="0"/>
    <m/>
    <n v="0"/>
    <n v="1"/>
    <m/>
    <n v="4"/>
    <n v="0"/>
    <m/>
    <n v="2"/>
    <n v="2"/>
    <m/>
    <n v="0"/>
    <n v="0"/>
    <m/>
    <n v="0"/>
    <n v="0"/>
    <m/>
    <n v="2"/>
    <n v="10"/>
    <m/>
    <n v="5"/>
    <n v="12"/>
    <n v="3"/>
    <n v="3"/>
    <m/>
    <n v="0"/>
    <n v="0"/>
    <m/>
    <n v="78"/>
    <n v="302"/>
    <n v="0"/>
    <n v="0"/>
    <m/>
    <m/>
    <n v="16"/>
    <n v="76"/>
    <s v="Other IDP camps"/>
    <m/>
    <s v="Yes"/>
    <s v="Yes"/>
    <s v="Yes"/>
    <s v="Yes"/>
    <s v="Yes"/>
    <s v="Yes"/>
    <s v="Yes"/>
    <s v="Yes"/>
    <s v="Yes"/>
    <s v="Yes"/>
    <s v="Yes"/>
    <s v="Yes"/>
    <s v="Yes"/>
    <s v="No"/>
    <m/>
    <s v="No"/>
    <s v="No"/>
    <s v="Yes"/>
    <n v="5"/>
    <n v="2"/>
    <n v="2"/>
    <n v="0"/>
    <n v="7"/>
    <n v="2"/>
    <n v="5"/>
    <n v="4"/>
    <s v="Elected camp residents, Appointed Camp Residence, Others"/>
    <m/>
    <m/>
    <m/>
    <m/>
    <m/>
    <m/>
    <m/>
    <s v="Yes"/>
    <n v="1"/>
    <n v="20"/>
    <s v="Yes"/>
    <m/>
    <m/>
    <m/>
    <s v="Yes"/>
    <n v="3"/>
    <n v="60"/>
    <s v="Yes"/>
    <m/>
    <m/>
    <m/>
    <s v="Yes"/>
    <n v="1"/>
    <n v="20"/>
    <s v="Yes"/>
    <m/>
    <m/>
    <m/>
    <s v="Yes"/>
    <n v="0"/>
    <n v="0"/>
    <s v="Yes"/>
    <m/>
    <m/>
    <m/>
    <s v="Yes"/>
    <n v="1"/>
    <n v="20"/>
    <s v="Yes"/>
    <m/>
    <m/>
    <m/>
    <s v="Yes"/>
    <n v="2"/>
    <n v="40"/>
    <s v="Yes"/>
    <m/>
    <m/>
    <m/>
    <s v="Yes"/>
    <n v="2"/>
    <n v="40"/>
    <s v="Yes"/>
    <m/>
    <m/>
    <m/>
    <s v="Mixed"/>
    <s v="Yes"/>
    <s v="Solid shelters"/>
    <s v="&lt; 25%"/>
    <s v="&lt; 25%"/>
    <s v="No"/>
    <s v="Other? ____________________"/>
    <m/>
    <m/>
    <m/>
    <m/>
    <m/>
    <m/>
    <m/>
    <n v="3"/>
    <s v="yes"/>
    <s v="Is getting burnt"/>
    <s v="Hospital"/>
    <m/>
    <s v="No"/>
    <s v="Yes"/>
    <s v="No"/>
    <s v="No"/>
    <s v="No"/>
    <s v="No"/>
    <s v="No"/>
    <s v="No"/>
    <s v="No"/>
    <m/>
    <s v="25-50%"/>
    <s v="25-50%"/>
    <s v="Farming"/>
    <m/>
    <s v="Other______________________"/>
    <m/>
    <s v="Farming"/>
    <m/>
    <s v="Other______________________"/>
    <m/>
    <s v="Farming"/>
    <m/>
    <s v="Other______________________"/>
    <m/>
    <s v="Farming"/>
    <m/>
    <s v="Other______________________"/>
    <m/>
    <s v="Firewood / fuel                                                                      "/>
    <m/>
    <s v="Partitions within shelters"/>
    <m/>
    <m/>
    <s v="Hygiene kits                                         "/>
    <m/>
    <s v="Hygiene kits                                         "/>
    <m/>
    <m/>
    <s v="Medicines"/>
    <m/>
    <s v="Firewood / fuel                                                                      "/>
    <m/>
    <m/>
  </r>
  <r>
    <s v="G005"/>
    <n v="30"/>
    <n v="7"/>
    <n v="2013"/>
    <s v="KBC"/>
    <m/>
    <s v="CCCM Focal Point"/>
    <m/>
    <n v="20"/>
    <n v="6"/>
    <n v="2013"/>
    <n v="20"/>
    <n v="6"/>
    <n v="2013"/>
    <n v="1"/>
    <s v="Camp Manager"/>
    <s v="Male"/>
    <n v="54"/>
    <s v="Committee Member"/>
    <s v="Camp Resident"/>
    <s v="Female"/>
    <n v="41"/>
    <s v="Teacher"/>
    <s v="Camp Manager"/>
    <s v="Male"/>
    <n v="30"/>
    <s v="FBO/NGO Staff"/>
    <s v="Camp Resident"/>
    <s v="Female"/>
    <n v="26"/>
    <s v="Religious Leader"/>
    <m/>
    <m/>
    <m/>
    <m/>
    <x v="1"/>
    <x v="10"/>
    <x v="24"/>
    <x v="45"/>
    <x v="53"/>
    <x v="0"/>
    <n v="97.540819999999997"/>
    <n v="23.595189999999999"/>
    <m/>
    <s v="Urban"/>
    <n v="12"/>
    <n v="2011"/>
    <s v="Yes"/>
    <s v="Yes"/>
    <s v="Yes"/>
    <s v="Yes"/>
    <s v="Yes"/>
    <s v="Yes"/>
    <s v="Yes"/>
    <s v="Yes"/>
    <s v="Nam Hkam"/>
    <n v="1"/>
    <n v="30"/>
    <s v="Yes"/>
    <m/>
    <s v="Brang San Aung"/>
    <n v="18288183074"/>
    <s v="Yes"/>
    <s v="No"/>
    <s v="Yes"/>
    <s v="No"/>
    <s v="No"/>
    <s v="No"/>
    <s v="No"/>
    <s v="Yes"/>
    <m/>
    <s v="Yes"/>
    <x v="0"/>
    <s v="Yes"/>
    <n v="0"/>
    <n v="2"/>
    <m/>
    <n v="6"/>
    <n v="8"/>
    <m/>
    <n v="12"/>
    <n v="8"/>
    <m/>
    <n v="49"/>
    <n v="53"/>
    <m/>
    <n v="31"/>
    <n v="41"/>
    <m/>
    <n v="29"/>
    <n v="47"/>
    <m/>
    <n v="39"/>
    <n v="44"/>
    <m/>
    <n v="8"/>
    <n v="18"/>
    <m/>
    <x v="51"/>
    <x v="51"/>
    <x v="9"/>
    <n v="2"/>
    <n v="2"/>
    <m/>
    <n v="0"/>
    <n v="0"/>
    <m/>
    <n v="0"/>
    <n v="4"/>
    <m/>
    <n v="0"/>
    <n v="1"/>
    <m/>
    <n v="1"/>
    <n v="1"/>
    <m/>
    <n v="1"/>
    <n v="4"/>
    <m/>
    <n v="1"/>
    <n v="3"/>
    <m/>
    <n v="2"/>
    <n v="8"/>
    <n v="0"/>
    <n v="2"/>
    <m/>
    <n v="0"/>
    <n v="0"/>
    <m/>
    <n v="84"/>
    <n v="390"/>
    <n v="2"/>
    <n v="13"/>
    <s v="Other IDP camps"/>
    <m/>
    <n v="11"/>
    <n v="54"/>
    <s v="Other IDP camps"/>
    <m/>
    <s v="Yes"/>
    <s v="Yes"/>
    <s v="Yes"/>
    <s v="Yes"/>
    <s v="Yes"/>
    <s v="Yes"/>
    <s v="Yes"/>
    <s v="Yes"/>
    <s v="Yes"/>
    <s v="Yes"/>
    <s v="Yes"/>
    <s v="Yes"/>
    <s v="Yes"/>
    <s v="No"/>
    <m/>
    <s v="No"/>
    <s v="yes"/>
    <s v="Yes"/>
    <n v="3"/>
    <n v="4"/>
    <n v="4"/>
    <n v="3"/>
    <n v="7"/>
    <n v="7"/>
    <n v="2"/>
    <n v="0"/>
    <s v="Elected camp residents, Appointed Camp Residence, Any camp residence, Religious leader, Elders, others"/>
    <m/>
    <m/>
    <m/>
    <m/>
    <m/>
    <m/>
    <m/>
    <s v="No"/>
    <n v="1"/>
    <n v="30"/>
    <m/>
    <s v="Yes"/>
    <m/>
    <m/>
    <s v="Yes"/>
    <m/>
    <m/>
    <m/>
    <m/>
    <m/>
    <m/>
    <s v="Yes"/>
    <m/>
    <m/>
    <m/>
    <m/>
    <m/>
    <m/>
    <s v="Yes"/>
    <m/>
    <m/>
    <m/>
    <m/>
    <m/>
    <m/>
    <s v="No"/>
    <n v="1"/>
    <n v="30"/>
    <s v="Yes"/>
    <m/>
    <m/>
    <m/>
    <s v="No"/>
    <n v="1"/>
    <n v="30"/>
    <s v="Yes"/>
    <m/>
    <m/>
    <m/>
    <s v="No"/>
    <n v="1"/>
    <n v="30"/>
    <s v="Yes"/>
    <m/>
    <m/>
    <m/>
    <s v="Communal"/>
    <s v="Yes"/>
    <s v="Make-shift shelters "/>
    <s v="76-95%"/>
    <s v="0%"/>
    <s v="No"/>
    <s v="Borehole/hand pump"/>
    <m/>
    <s v="Yes"/>
    <n v="3"/>
    <n v="3"/>
    <n v="0"/>
    <n v="3"/>
    <n v="3"/>
    <n v="0"/>
    <s v="yes"/>
    <s v="Identified waste dump outside camp"/>
    <s v="Hospital"/>
    <m/>
    <s v="No"/>
    <s v="Yes"/>
    <s v="No"/>
    <s v="No"/>
    <s v="No"/>
    <s v="No"/>
    <s v="No"/>
    <s v="No"/>
    <s v="No"/>
    <m/>
    <s v="96-100%"/>
    <s v="96-100%"/>
    <s v="Other______________________"/>
    <m/>
    <s v="None"/>
    <m/>
    <s v="Farming"/>
    <m/>
    <s v="Livestock"/>
    <m/>
    <s v="Other______________________"/>
    <m/>
    <s v="None"/>
    <m/>
    <s v="Farming"/>
    <m/>
    <s v="Livestock"/>
    <m/>
    <s v="Kitchen sets                                         "/>
    <m/>
    <s v="Access to job opportunities        "/>
    <m/>
    <m/>
    <s v="Firewood / fuel                                                                      "/>
    <m/>
    <s v="Vocational training                       "/>
    <m/>
    <m/>
    <s v="Transport to school                     "/>
    <m/>
    <s v="Cash/money assistance"/>
    <m/>
    <m/>
  </r>
  <r>
    <s v="G006"/>
    <n v="30"/>
    <n v="7"/>
    <n v="2013"/>
    <s v="DRC"/>
    <m/>
    <s v="Enumerator from camp profiling  responsible organization"/>
    <m/>
    <n v="19"/>
    <n v="6"/>
    <n v="2013"/>
    <n v="19"/>
    <n v="6"/>
    <n v="2012"/>
    <n v="1"/>
    <s v="Camp Manager"/>
    <s v="Male"/>
    <n v="60"/>
    <s v="Committee Member"/>
    <m/>
    <m/>
    <m/>
    <m/>
    <m/>
    <m/>
    <m/>
    <m/>
    <m/>
    <m/>
    <m/>
    <m/>
    <m/>
    <m/>
    <m/>
    <m/>
    <x v="0"/>
    <x v="4"/>
    <x v="24"/>
    <x v="46"/>
    <x v="54"/>
    <x v="0"/>
    <n v="97.408919999999995"/>
    <n v="25.355983999999999"/>
    <m/>
    <s v="Urban"/>
    <n v="6"/>
    <n v="2011"/>
    <s v="Yes"/>
    <s v="Yes"/>
    <s v="Yes"/>
    <s v="No"/>
    <s v="Yes"/>
    <s v="Yes"/>
    <s v="Yes"/>
    <s v="No"/>
    <s v="Myitkyina"/>
    <n v="2"/>
    <n v="15"/>
    <s v="Yes"/>
    <s v="Le Kone Zeun Baptist"/>
    <s v="Kyan Bawn"/>
    <s v="09-401595730"/>
    <s v="Yes"/>
    <s v="Yes"/>
    <s v="No"/>
    <s v="No"/>
    <s v="No"/>
    <s v="No"/>
    <s v="No"/>
    <s v="No"/>
    <s v="Yes"/>
    <s v="Yes"/>
    <x v="0"/>
    <s v="Yes"/>
    <n v="2"/>
    <n v="1"/>
    <m/>
    <n v="9"/>
    <n v="7"/>
    <m/>
    <n v="25"/>
    <n v="27"/>
    <m/>
    <n v="85"/>
    <n v="63"/>
    <m/>
    <n v="68"/>
    <n v="79"/>
    <m/>
    <n v="80"/>
    <n v="104"/>
    <m/>
    <n v="58"/>
    <n v="84"/>
    <m/>
    <n v="23"/>
    <n v="27"/>
    <m/>
    <x v="52"/>
    <x v="52"/>
    <x v="9"/>
    <n v="3"/>
    <n v="0"/>
    <m/>
    <n v="0"/>
    <n v="1"/>
    <m/>
    <n v="3"/>
    <n v="2"/>
    <m/>
    <n v="5"/>
    <n v="2"/>
    <m/>
    <n v="3"/>
    <n v="0"/>
    <m/>
    <n v="2"/>
    <n v="2"/>
    <m/>
    <n v="0"/>
    <n v="18"/>
    <m/>
    <n v="5"/>
    <n v="9"/>
    <n v="1"/>
    <n v="1"/>
    <m/>
    <n v="1"/>
    <n v="0"/>
    <m/>
    <n v="151"/>
    <n v="742"/>
    <n v="10"/>
    <n v="72"/>
    <s v="Place of origin"/>
    <m/>
    <n v="15"/>
    <n v="53"/>
    <s v="Place of origin"/>
    <m/>
    <s v="Yes"/>
    <s v="Yes"/>
    <s v="Yes"/>
    <s v="Yes"/>
    <s v="Yes"/>
    <s v="Yes"/>
    <s v="Yes"/>
    <s v="Yes"/>
    <s v="Yes"/>
    <s v="Yes"/>
    <s v="Yes"/>
    <s v="Yes"/>
    <s v="Yes"/>
    <s v="No"/>
    <m/>
    <s v="No"/>
    <s v="yes"/>
    <s v="Yes"/>
    <n v="0"/>
    <n v="2"/>
    <n v="9"/>
    <n v="0"/>
    <n v="9"/>
    <n v="2"/>
    <n v="1"/>
    <n v="0"/>
    <s v="Appointed Camp Residence, others"/>
    <s v="Authorities"/>
    <m/>
    <m/>
    <m/>
    <m/>
    <m/>
    <m/>
    <s v="No"/>
    <n v="0.375"/>
    <n v="10"/>
    <s v="Yes"/>
    <m/>
    <m/>
    <m/>
    <s v="Yes"/>
    <m/>
    <n v="3"/>
    <s v="Yes"/>
    <m/>
    <m/>
    <m/>
    <s v="No"/>
    <n v="0.375"/>
    <n v="10"/>
    <s v="Yes"/>
    <m/>
    <m/>
    <m/>
    <s v="Yes"/>
    <m/>
    <n v="1"/>
    <m/>
    <m/>
    <m/>
    <m/>
    <s v="No"/>
    <n v="0.125"/>
    <m/>
    <s v="Yes"/>
    <m/>
    <m/>
    <m/>
    <s v="No"/>
    <m/>
    <n v="15"/>
    <s v="Yes"/>
    <m/>
    <m/>
    <m/>
    <s v="No"/>
    <m/>
    <n v="15"/>
    <s v="Yes"/>
    <m/>
    <m/>
    <m/>
    <s v="Individual"/>
    <s v="Yes"/>
    <s v="Solid shelters"/>
    <s v="51-75%"/>
    <s v="25-50%"/>
    <s v="Yes"/>
    <s v="Borehole/hand pump"/>
    <m/>
    <s v="Yes"/>
    <n v="0"/>
    <n v="0"/>
    <n v="15"/>
    <n v="0"/>
    <n v="0"/>
    <n v="15"/>
    <s v="yes"/>
    <s v="Common identified waste dump inside camp"/>
    <s v="Clinic"/>
    <m/>
    <s v="Yes"/>
    <s v="Yes"/>
    <s v="Yes"/>
    <s v="No"/>
    <s v="Yes"/>
    <s v="Yes"/>
    <s v="Yes"/>
    <s v="Yes"/>
    <s v="Yes"/>
    <m/>
    <s v="96-100%"/>
    <s v="96-100%"/>
    <s v="Trade (buying and selling)"/>
    <m/>
    <s v="Other______________________"/>
    <s v="Casual Work"/>
    <s v="Farming"/>
    <m/>
    <s v="Other______________________"/>
    <s v="Casual Work"/>
    <s v="Trade (buying and selling)"/>
    <m/>
    <s v="Manufacturing (non-food)"/>
    <m/>
    <s v="Farming"/>
    <m/>
    <s v="Manufacturing (non-food)"/>
    <m/>
    <s v="Complementary Food                                 "/>
    <m/>
    <s v="Cash/money assistance"/>
    <m/>
    <m/>
    <s v="Firewood / fuel                                                                      "/>
    <m/>
    <s v="Vocational training                       "/>
    <m/>
    <m/>
    <s v="Medicines"/>
    <m/>
    <s v="Complementary Food                                 "/>
    <m/>
    <m/>
  </r>
  <r>
    <s v="G007"/>
    <n v="30"/>
    <n v="7"/>
    <n v="2013"/>
    <s v="DRC"/>
    <m/>
    <s v="Enumerator from camp profiling  responsible organization"/>
    <m/>
    <n v="19"/>
    <n v="6"/>
    <n v="2013"/>
    <n v="19"/>
    <n v="6"/>
    <n v="2013"/>
    <n v="1"/>
    <s v="Camp Manager"/>
    <s v="Male"/>
    <n v="46"/>
    <s v="Religious Leader"/>
    <s v="Camp Manager"/>
    <s v="Male"/>
    <n v="53"/>
    <s v="Religious Leader"/>
    <m/>
    <m/>
    <m/>
    <m/>
    <m/>
    <m/>
    <m/>
    <m/>
    <m/>
    <m/>
    <m/>
    <m/>
    <x v="0"/>
    <x v="4"/>
    <x v="24"/>
    <x v="46"/>
    <x v="55"/>
    <x v="0"/>
    <n v="97.411606000000006"/>
    <n v="25.360475999999998"/>
    <m/>
    <s v="Urban"/>
    <n v="8"/>
    <n v="2011"/>
    <s v="Yes"/>
    <s v="Yes"/>
    <s v="Yes"/>
    <s v="No"/>
    <s v="Yes"/>
    <s v="Yes"/>
    <s v="Yes"/>
    <s v="No"/>
    <s v="Myitkyina"/>
    <n v="1.25"/>
    <n v="10"/>
    <s v="Yes"/>
    <s v="Le Kone MaliYang Baptist"/>
    <s v="U Haung Lwan"/>
    <s v="09-43187968"/>
    <s v="Yes"/>
    <s v="Yes"/>
    <s v="No"/>
    <s v="No"/>
    <s v="No"/>
    <s v="No"/>
    <s v="No"/>
    <s v="No"/>
    <s v="Yes"/>
    <s v="Yes"/>
    <x v="0"/>
    <s v="Yes"/>
    <m/>
    <m/>
    <m/>
    <m/>
    <m/>
    <m/>
    <m/>
    <m/>
    <m/>
    <m/>
    <m/>
    <m/>
    <m/>
    <m/>
    <m/>
    <m/>
    <m/>
    <m/>
    <m/>
    <m/>
    <m/>
    <m/>
    <m/>
    <m/>
    <x v="9"/>
    <x v="9"/>
    <x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F007"/>
    <n v="30"/>
    <n v="7"/>
    <n v="2013"/>
    <s v="DRC"/>
    <m/>
    <s v="Enumerator from camp profiling  responsible organization"/>
    <m/>
    <n v="23"/>
    <n v="6"/>
    <n v="2013"/>
    <n v="23"/>
    <n v="6"/>
    <n v="2013"/>
    <n v="1"/>
    <s v="Camp Manager"/>
    <s v="Male"/>
    <n v="41"/>
    <s v="Religious Leader"/>
    <s v="Camp Resident"/>
    <s v="Female"/>
    <n v="31"/>
    <s v="Doctor / Nurse / Midwife"/>
    <s v="Other"/>
    <s v="Male"/>
    <n v="59"/>
    <s v="Committee Member"/>
    <m/>
    <m/>
    <m/>
    <m/>
    <m/>
    <m/>
    <m/>
    <m/>
    <x v="0"/>
    <x v="7"/>
    <x v="26"/>
    <x v="47"/>
    <x v="56"/>
    <x v="36"/>
    <n v="97.452399999999997"/>
    <n v="25.623999999999999"/>
    <n v="756"/>
    <s v="Rural"/>
    <n v="11"/>
    <n v="2011"/>
    <s v="Yes"/>
    <s v="Yes"/>
    <s v="Yes"/>
    <m/>
    <s v="Yes"/>
    <m/>
    <m/>
    <m/>
    <s v="Waingmaw"/>
    <s v="60 miles"/>
    <m/>
    <s v="Yes"/>
    <s v="IRRC"/>
    <s v="Kareng La Nu"/>
    <n v="15394803029"/>
    <s v="Yes"/>
    <s v="No"/>
    <s v="No"/>
    <s v="Yes"/>
    <s v="No"/>
    <s v="No"/>
    <s v="Yes"/>
    <m/>
    <m/>
    <s v="No"/>
    <x v="0"/>
    <s v="No"/>
    <n v="16"/>
    <n v="12"/>
    <n v="28"/>
    <n v="37"/>
    <n v="26"/>
    <n v="63"/>
    <n v="127"/>
    <n v="118"/>
    <n v="245"/>
    <n v="278"/>
    <n v="261"/>
    <n v="539"/>
    <n v="187"/>
    <n v="186"/>
    <n v="373"/>
    <n v="219"/>
    <n v="358"/>
    <n v="577"/>
    <n v="241"/>
    <n v="366"/>
    <n v="607"/>
    <n v="105"/>
    <n v="81"/>
    <n v="186"/>
    <x v="53"/>
    <x v="53"/>
    <x v="50"/>
    <n v="10"/>
    <n v="12"/>
    <n v="22"/>
    <n v="3"/>
    <n v="0"/>
    <n v="3"/>
    <n v="53"/>
    <n v="69"/>
    <n v="122"/>
    <n v="0"/>
    <n v="0"/>
    <n v="0"/>
    <n v="0"/>
    <n v="0"/>
    <n v="0"/>
    <n v="3"/>
    <n v="7"/>
    <n v="10"/>
    <n v="41"/>
    <n v="5"/>
    <n v="46"/>
    <n v="42"/>
    <n v="78"/>
    <n v="15"/>
    <n v="8"/>
    <n v="23"/>
    <n v="7"/>
    <n v="1"/>
    <n v="8"/>
    <n v="630"/>
    <n v="2618"/>
    <n v="11"/>
    <n v="25"/>
    <s v="Other IDP camps"/>
    <m/>
    <n v="3"/>
    <n v="10"/>
    <s v="Host families"/>
    <m/>
    <m/>
    <s v="Yes"/>
    <s v="Yes"/>
    <s v="Yes"/>
    <s v="Yes"/>
    <s v="Yes"/>
    <s v="Yes"/>
    <s v="Yes"/>
    <s v="Yes"/>
    <s v="Yes"/>
    <s v="Yes"/>
    <s v="Yes"/>
    <s v="Yes"/>
    <m/>
    <m/>
    <m/>
    <s v="yes"/>
    <s v="Yes"/>
    <n v="19"/>
    <n v="4"/>
    <n v="0"/>
    <n v="1"/>
    <n v="19"/>
    <n v="5"/>
    <n v="3"/>
    <n v="0"/>
    <s v="Elected camp residents, appointed camp residents, religious leader, elders"/>
    <m/>
    <m/>
    <m/>
    <m/>
    <m/>
    <m/>
    <m/>
    <s v="No"/>
    <m/>
    <s v="120 minutes"/>
    <m/>
    <s v="Yes"/>
    <m/>
    <m/>
    <s v="No"/>
    <m/>
    <s v="45 minutes"/>
    <s v="Yes"/>
    <m/>
    <m/>
    <m/>
    <s v="No"/>
    <s v=" "/>
    <s v="5 minutes"/>
    <s v="Yes"/>
    <m/>
    <m/>
    <m/>
    <s v="Yes"/>
    <m/>
    <s v="10 minutes"/>
    <s v="Yes"/>
    <m/>
    <m/>
    <m/>
    <s v="Yes"/>
    <m/>
    <s v="10 minutes"/>
    <s v="Yes"/>
    <m/>
    <m/>
    <m/>
    <s v="Yes"/>
    <m/>
    <s v="10 minutes"/>
    <s v="Yes"/>
    <m/>
    <m/>
    <m/>
    <s v="No"/>
    <m/>
    <s v="660 minutes"/>
    <m/>
    <s v="Yes"/>
    <m/>
    <m/>
    <s v="Individual"/>
    <s v="Yes"/>
    <s v="Solid shelters"/>
    <s v="76-95%"/>
    <s v="&lt; 25%"/>
    <s v="Yes"/>
    <s v="Rivers, springs, etc."/>
    <m/>
    <s v="No"/>
    <n v="0"/>
    <n v="0"/>
    <n v="80"/>
    <n v="0"/>
    <n v="0"/>
    <n v="0"/>
    <s v="No"/>
    <s v="Is getting burnt"/>
    <s v="Clinic"/>
    <m/>
    <s v="Yes"/>
    <m/>
    <s v="Yes"/>
    <m/>
    <s v="Yes"/>
    <m/>
    <s v="Yes"/>
    <m/>
    <m/>
    <m/>
    <s v="76-95%"/>
    <s v="76-95%"/>
    <s v="Other______________________"/>
    <s v="daily casual Labour "/>
    <m/>
    <m/>
    <s v="Farming"/>
    <m/>
    <s v="Livestock"/>
    <m/>
    <s v="Other______________________"/>
    <s v="Daily casual Labour"/>
    <m/>
    <m/>
    <s v="Farming"/>
    <m/>
    <s v="Livestock"/>
    <m/>
    <s v="School facilities"/>
    <m/>
    <s v="Access to job opportunities        "/>
    <m/>
    <m/>
    <s v="Other"/>
    <s v="Warehouse"/>
    <s v="Cash/money assistance"/>
    <m/>
    <m/>
    <s v="Other"/>
    <s v="Road"/>
    <s v="Kitchen sets                                         "/>
    <m/>
    <m/>
  </r>
  <r>
    <s v="F008"/>
    <n v="30"/>
    <n v="7"/>
    <n v="2013"/>
    <s v="DRC"/>
    <m/>
    <s v="Enumerator from camp profiling  responsible organization"/>
    <m/>
    <n v="22"/>
    <n v="6"/>
    <n v="2013"/>
    <n v="27"/>
    <n v="6"/>
    <n v="2013"/>
    <n v="2"/>
    <s v="Camp Manager"/>
    <s v="Male"/>
    <n v="32"/>
    <s v="Authority"/>
    <s v="Other"/>
    <s v="Female"/>
    <n v="28"/>
    <s v="Doctor / Nurse / Midwife"/>
    <s v="Camp Resident"/>
    <s v="Female"/>
    <n v="54"/>
    <s v="Other"/>
    <m/>
    <m/>
    <m/>
    <m/>
    <m/>
    <m/>
    <m/>
    <m/>
    <x v="0"/>
    <x v="2"/>
    <x v="27"/>
    <x v="48"/>
    <x v="57"/>
    <x v="37"/>
    <n v="97.343900000000005"/>
    <n v="24.396879999999999"/>
    <n v="415"/>
    <s v="Rural"/>
    <n v="6"/>
    <n v="2011"/>
    <s v="Yes"/>
    <s v="Yes"/>
    <s v="Yes"/>
    <m/>
    <s v="Yes"/>
    <s v="Yes"/>
    <s v="Yes"/>
    <m/>
    <s v="Laiza/ Daw hpung Yang"/>
    <s v="2 miles"/>
    <s v="30 minutes"/>
    <s v="Yes"/>
    <s v="IRRC"/>
    <s v="Lashi Tang Gum"/>
    <n v="13324975780"/>
    <s v="Yes"/>
    <m/>
    <m/>
    <s v="Yes"/>
    <m/>
    <m/>
    <m/>
    <m/>
    <s v="Yes"/>
    <s v="No"/>
    <x v="0"/>
    <s v="Yes"/>
    <n v="18"/>
    <n v="15"/>
    <n v="33"/>
    <n v="20"/>
    <n v="28"/>
    <n v="48"/>
    <n v="76"/>
    <n v="81"/>
    <n v="157"/>
    <n v="167"/>
    <n v="237"/>
    <n v="404"/>
    <n v="196"/>
    <n v="183"/>
    <n v="379"/>
    <n v="256"/>
    <n v="218"/>
    <n v="474"/>
    <n v="292"/>
    <n v="237"/>
    <n v="529"/>
    <n v="43"/>
    <n v="76"/>
    <n v="119"/>
    <x v="54"/>
    <x v="54"/>
    <x v="51"/>
    <n v="0"/>
    <n v="0"/>
    <n v="0"/>
    <n v="1"/>
    <n v="0"/>
    <n v="1"/>
    <n v="0"/>
    <n v="2"/>
    <n v="2"/>
    <n v="0"/>
    <n v="0"/>
    <n v="0"/>
    <n v="3"/>
    <n v="4"/>
    <n v="7"/>
    <n v="0"/>
    <n v="0"/>
    <n v="0"/>
    <n v="0"/>
    <n v="110"/>
    <n v="110"/>
    <n v="29"/>
    <n v="64"/>
    <n v="9"/>
    <n v="13"/>
    <n v="22"/>
    <n v="7"/>
    <n v="2"/>
    <n v="9"/>
    <n v="439"/>
    <n v="2144"/>
    <n v="9"/>
    <n v="32"/>
    <s v="Other IDP camps"/>
    <m/>
    <n v="11"/>
    <n v="58"/>
    <s v="Other IDP camps"/>
    <m/>
    <s v="Yes"/>
    <s v="Yes"/>
    <s v="Yes"/>
    <s v="Yes"/>
    <s v="Yes"/>
    <s v="Yes"/>
    <s v="Yes"/>
    <s v="Yes"/>
    <s v="Yes"/>
    <s v="Yes"/>
    <s v="Yes"/>
    <s v="Yes"/>
    <s v="Yes"/>
    <s v="yes"/>
    <s v="Security"/>
    <m/>
    <s v="yes"/>
    <s v="Yes"/>
    <n v="11"/>
    <n v="4"/>
    <n v="3"/>
    <n v="1"/>
    <n v="14"/>
    <n v="5"/>
    <n v="3"/>
    <n v="1"/>
    <s v="Elected camp residents, appointed camp residents, any camp residents, elders, religious leaders, cultural committee"/>
    <m/>
    <m/>
    <m/>
    <m/>
    <m/>
    <m/>
    <m/>
    <s v="No"/>
    <s v="2 miles"/>
    <s v="30 Minutes"/>
    <m/>
    <s v="Yes"/>
    <m/>
    <m/>
    <s v="Yes"/>
    <m/>
    <m/>
    <m/>
    <m/>
    <m/>
    <m/>
    <s v="Yes"/>
    <m/>
    <m/>
    <m/>
    <m/>
    <m/>
    <m/>
    <s v="Yes"/>
    <m/>
    <m/>
    <m/>
    <m/>
    <m/>
    <m/>
    <s v="Yes"/>
    <m/>
    <m/>
    <m/>
    <m/>
    <m/>
    <m/>
    <s v="No"/>
    <s v="2 miles"/>
    <s v="30 minutes"/>
    <m/>
    <s v="Yes"/>
    <m/>
    <m/>
    <s v="No"/>
    <s v="2 miles"/>
    <s v="30 minutes"/>
    <m/>
    <s v="Yes"/>
    <m/>
    <m/>
    <s v="Individual"/>
    <s v="Yes"/>
    <s v="Solid shelters"/>
    <s v="96-100%"/>
    <s v="0%"/>
    <s v="No"/>
    <s v="Well"/>
    <m/>
    <s v="Yes"/>
    <n v="0"/>
    <n v="0"/>
    <n v="180"/>
    <n v="0"/>
    <n v="0"/>
    <n v="100"/>
    <s v="No"/>
    <s v="Is getting burnt"/>
    <s v="Clinic"/>
    <m/>
    <s v="Yes"/>
    <s v="Yes"/>
    <s v="Yes"/>
    <s v="Yes"/>
    <s v="Yes"/>
    <s v="Yes"/>
    <s v="Yes"/>
    <s v="Yes"/>
    <s v="Yes"/>
    <m/>
    <s v="96-100%"/>
    <s v="76-95%"/>
    <s v="Handicrafts"/>
    <m/>
    <s v="Other______________________"/>
    <s v="Casual Labour"/>
    <s v="Farming"/>
    <m/>
    <s v="Livestock"/>
    <m/>
    <s v="Other______________________"/>
    <s v="Casual Labour"/>
    <s v="None"/>
    <m/>
    <s v="Farming"/>
    <m/>
    <s v="Livestock"/>
    <m/>
    <s v="Medicines"/>
    <m/>
    <s v="Other"/>
    <s v="Electircity"/>
    <m/>
    <s v="Firewood / fuel                                                                      "/>
    <m/>
    <s v="Complementary Food                                 "/>
    <m/>
    <m/>
    <s v="Cash/money assistance"/>
    <m/>
    <s v="Other"/>
    <s v="Toy and Play ground for children"/>
    <m/>
  </r>
  <r>
    <s v="F009"/>
    <n v="30"/>
    <n v="7"/>
    <n v="2013"/>
    <s v="DRC"/>
    <m/>
    <s v="Enumerator from camp profiling  responsible organization"/>
    <m/>
    <n v="24"/>
    <n v="6"/>
    <n v="2013"/>
    <n v="24"/>
    <n v="6"/>
    <n v="2013"/>
    <n v="1"/>
    <s v="Camp Manager"/>
    <s v="Male"/>
    <n v="40"/>
    <s v="Authority"/>
    <s v="Camp Resident"/>
    <s v="Male"/>
    <n v="31"/>
    <s v="Committee Member"/>
    <s v="Camp Resident"/>
    <s v="Female"/>
    <n v="30"/>
    <s v="Other"/>
    <m/>
    <m/>
    <m/>
    <m/>
    <m/>
    <m/>
    <m/>
    <m/>
    <x v="0"/>
    <x v="7"/>
    <x v="19"/>
    <x v="49"/>
    <x v="58"/>
    <x v="38"/>
    <n v="97.545699999999997"/>
    <n v="25.1313"/>
    <n v="2404"/>
    <s v="Forest/bush"/>
    <n v="11"/>
    <n v="2011"/>
    <s v="Yes"/>
    <s v="Yes"/>
    <s v="Yes"/>
    <m/>
    <s v="Yes"/>
    <s v="Yes"/>
    <s v="Yes"/>
    <m/>
    <s v="Sadung"/>
    <s v="30 Miles"/>
    <s v="720 minutes"/>
    <s v="Yes"/>
    <s v="IRRC"/>
    <s v="U Maran Naw"/>
    <n v="15393927048"/>
    <s v="Yes"/>
    <m/>
    <s v="Yes"/>
    <m/>
    <m/>
    <m/>
    <m/>
    <m/>
    <s v="Yes"/>
    <s v="Yes"/>
    <x v="0"/>
    <s v="No"/>
    <n v="2"/>
    <n v="5"/>
    <n v="7"/>
    <n v="16"/>
    <n v="11"/>
    <n v="27"/>
    <n v="36"/>
    <n v="26"/>
    <n v="62"/>
    <n v="75"/>
    <n v="70"/>
    <n v="145"/>
    <n v="31"/>
    <n v="26"/>
    <n v="57"/>
    <n v="55"/>
    <n v="77"/>
    <n v="132"/>
    <n v="50"/>
    <n v="65"/>
    <n v="115"/>
    <n v="23"/>
    <n v="41"/>
    <n v="64"/>
    <x v="55"/>
    <x v="55"/>
    <x v="46"/>
    <n v="4"/>
    <n v="1"/>
    <n v="5"/>
    <n v="4"/>
    <n v="0"/>
    <n v="4"/>
    <n v="4"/>
    <n v="1"/>
    <n v="5"/>
    <n v="8"/>
    <n v="9"/>
    <n v="17"/>
    <n v="3"/>
    <n v="2"/>
    <n v="5"/>
    <n v="3"/>
    <n v="2"/>
    <n v="5"/>
    <n v="0"/>
    <n v="4"/>
    <n v="4"/>
    <n v="5"/>
    <n v="67"/>
    <n v="2"/>
    <n v="17"/>
    <n v="19"/>
    <n v="2"/>
    <n v="13"/>
    <n v="15"/>
    <n v="132"/>
    <n v="549"/>
    <n v="41"/>
    <n v="206"/>
    <s v="Place of origin"/>
    <m/>
    <n v="0"/>
    <n v="0"/>
    <m/>
    <m/>
    <s v="Yes"/>
    <s v="Yes"/>
    <s v="Yes"/>
    <s v="Yes"/>
    <s v="Yes"/>
    <s v="Yes"/>
    <s v="Yes"/>
    <s v="Yes"/>
    <s v="Yes"/>
    <s v="Yes"/>
    <s v="Yes"/>
    <s v="Yes"/>
    <s v="Yes"/>
    <m/>
    <m/>
    <m/>
    <s v="yes"/>
    <s v="Yes"/>
    <n v="6"/>
    <n v="4"/>
    <n v="1"/>
    <n v="0"/>
    <n v="7"/>
    <n v="4"/>
    <n v="1"/>
    <n v="2"/>
    <s v="Elected camp residents, appointed camp residents, religious leaders, elders"/>
    <m/>
    <m/>
    <m/>
    <m/>
    <m/>
    <m/>
    <m/>
    <s v="No"/>
    <s v="15 miles"/>
    <s v="60 minutes"/>
    <m/>
    <s v="Yes"/>
    <m/>
    <m/>
    <s v="Yes"/>
    <m/>
    <m/>
    <m/>
    <m/>
    <m/>
    <m/>
    <s v="Yes"/>
    <m/>
    <m/>
    <m/>
    <m/>
    <m/>
    <m/>
    <s v="Yes"/>
    <m/>
    <m/>
    <m/>
    <m/>
    <m/>
    <m/>
    <s v="Yes"/>
    <m/>
    <m/>
    <m/>
    <m/>
    <m/>
    <m/>
    <s v="Yes"/>
    <m/>
    <m/>
    <m/>
    <m/>
    <m/>
    <m/>
    <s v="No"/>
    <s v="30 miles"/>
    <s v="270 minutes"/>
    <s v="Yes"/>
    <m/>
    <m/>
    <m/>
    <s v="Individual"/>
    <s v="Yes"/>
    <s v="Solid shelters"/>
    <s v="25-50%"/>
    <s v="&lt; 25%"/>
    <s v="Yes"/>
    <s v="Rivers, springs, etc."/>
    <m/>
    <s v="Yes"/>
    <n v="0"/>
    <n v="0"/>
    <n v="90"/>
    <n v="0"/>
    <n v="0"/>
    <n v="0"/>
    <s v="No"/>
    <s v="Common identified waste dump inside camp"/>
    <s v="Clinic"/>
    <m/>
    <s v="No"/>
    <s v="Yes"/>
    <s v="Yes"/>
    <s v="Yes"/>
    <s v="Yes"/>
    <m/>
    <s v="Yes"/>
    <m/>
    <m/>
    <m/>
    <s v="51-75%"/>
    <s v="25-50%"/>
    <s v="Other______________________"/>
    <m/>
    <s v="None"/>
    <m/>
    <s v="Farming"/>
    <m/>
    <s v="Trade (buying and selling)"/>
    <m/>
    <s v="None"/>
    <m/>
    <m/>
    <m/>
    <s v="Farming"/>
    <m/>
    <s v="Trade (buying and selling)"/>
    <m/>
    <s v="Other"/>
    <s v="Electricity"/>
    <s v="Other"/>
    <s v="Electircity"/>
    <m/>
    <s v="School facilities"/>
    <m/>
    <s v="School facilities"/>
    <m/>
    <m/>
    <s v="Individual shelter/houses             "/>
    <m/>
    <s v="Communal building                      "/>
    <m/>
    <m/>
  </r>
  <r>
    <s v="E006"/>
    <n v="30"/>
    <n v="7"/>
    <n v="2013"/>
    <s v="KBC"/>
    <m/>
    <s v="CCCM Focal Point"/>
    <m/>
    <m/>
    <m/>
    <m/>
    <m/>
    <m/>
    <m/>
    <m/>
    <s v="Camp Manager"/>
    <s v="Male"/>
    <m/>
    <s v="Religious Leader"/>
    <m/>
    <m/>
    <m/>
    <m/>
    <m/>
    <m/>
    <m/>
    <m/>
    <m/>
    <m/>
    <m/>
    <m/>
    <m/>
    <m/>
    <m/>
    <m/>
    <x v="0"/>
    <x v="4"/>
    <x v="24"/>
    <x v="50"/>
    <x v="59"/>
    <x v="39"/>
    <n v="97.418694000000002"/>
    <n v="25.428910999999999"/>
    <m/>
    <s v="Urban"/>
    <n v="7"/>
    <n v="2011"/>
    <s v="Yes"/>
    <s v="Yes"/>
    <s v="Yes"/>
    <s v="No"/>
    <s v="Yes"/>
    <s v="Yes"/>
    <s v="Yes"/>
    <s v="No"/>
    <s v="Myitkyina"/>
    <n v="4"/>
    <n v="15"/>
    <s v="Yes"/>
    <s v="KBC"/>
    <s v="U Hkawng Htaw"/>
    <n v="9400013821"/>
    <m/>
    <s v="No"/>
    <s v="No"/>
    <s v="Yes"/>
    <s v="No"/>
    <s v="No"/>
    <m/>
    <m/>
    <m/>
    <s v="Yes"/>
    <x v="2"/>
    <s v="Yes"/>
    <n v="2"/>
    <n v="2"/>
    <n v="4"/>
    <n v="3"/>
    <n v="1"/>
    <n v="4"/>
    <n v="27"/>
    <n v="22"/>
    <n v="49"/>
    <n v="36"/>
    <n v="50"/>
    <n v="86"/>
    <n v="35"/>
    <n v="31"/>
    <n v="66"/>
    <n v="32"/>
    <n v="54"/>
    <n v="86"/>
    <n v="3"/>
    <n v="20"/>
    <n v="23"/>
    <n v="32"/>
    <n v="44"/>
    <n v="76"/>
    <x v="56"/>
    <x v="56"/>
    <x v="52"/>
    <n v="3"/>
    <n v="4"/>
    <n v="7"/>
    <n v="1"/>
    <m/>
    <n v="1"/>
    <m/>
    <n v="1"/>
    <n v="1"/>
    <m/>
    <n v="3"/>
    <n v="3"/>
    <n v="1"/>
    <n v="1"/>
    <n v="2"/>
    <m/>
    <m/>
    <n v="0"/>
    <m/>
    <n v="3"/>
    <n v="3"/>
    <n v="8"/>
    <n v="5"/>
    <m/>
    <m/>
    <n v="0"/>
    <m/>
    <m/>
    <n v="0"/>
    <m/>
    <m/>
    <m/>
    <m/>
    <m/>
    <m/>
    <m/>
    <m/>
    <m/>
    <m/>
    <s v="Yes"/>
    <s v="Yes"/>
    <s v="Yes"/>
    <s v="Yes"/>
    <s v="Yes"/>
    <s v="Yes"/>
    <s v="Yes"/>
    <s v="Yes"/>
    <s v="Yes"/>
    <s v="Yes"/>
    <s v="Yes"/>
    <s v="Yes"/>
    <s v="Yes"/>
    <s v="yes"/>
    <s v="No"/>
    <s v="No"/>
    <s v="yes"/>
    <s v="Yes"/>
    <n v="3"/>
    <n v="11"/>
    <n v="10"/>
    <n v="4"/>
    <n v="13"/>
    <n v="15"/>
    <n v="2"/>
    <m/>
    <m/>
    <m/>
    <m/>
    <m/>
    <m/>
    <m/>
    <m/>
    <m/>
    <s v="Yes"/>
    <m/>
    <m/>
    <m/>
    <m/>
    <m/>
    <m/>
    <s v="Yes"/>
    <m/>
    <m/>
    <m/>
    <m/>
    <m/>
    <m/>
    <s v="No"/>
    <m/>
    <n v="3"/>
    <m/>
    <s v="Yes"/>
    <m/>
    <m/>
    <s v="Yes"/>
    <m/>
    <m/>
    <m/>
    <m/>
    <m/>
    <m/>
    <s v="No"/>
    <m/>
    <n v="5"/>
    <s v="Yes"/>
    <m/>
    <m/>
    <m/>
    <m/>
    <m/>
    <m/>
    <m/>
    <m/>
    <m/>
    <m/>
    <m/>
    <m/>
    <m/>
    <m/>
    <m/>
    <m/>
    <m/>
    <s v="Mixed"/>
    <s v="No"/>
    <s v="Solid shelters"/>
    <m/>
    <s v="0%"/>
    <s v="Yes"/>
    <s v="Well"/>
    <m/>
    <s v="Yes"/>
    <n v="4"/>
    <n v="8"/>
    <n v="2"/>
    <n v="4"/>
    <n v="8"/>
    <n v="2"/>
    <s v="No"/>
    <s v="Is getting burnt"/>
    <s v="Rural sub-centre"/>
    <m/>
    <s v="No"/>
    <s v="No"/>
    <s v="No"/>
    <s v="No"/>
    <s v="Yes"/>
    <s v="Yes"/>
    <s v="No"/>
    <s v="No"/>
    <s v="No"/>
    <s v="No"/>
    <s v="96-100%"/>
    <s v="96-100%"/>
    <m/>
    <m/>
    <m/>
    <s v="Other______________________"/>
    <m/>
    <m/>
    <m/>
    <s v="Other______________________"/>
    <m/>
    <m/>
    <m/>
    <s v="Handicrafts"/>
    <m/>
    <m/>
    <m/>
    <s v="Trade (buying and selling)"/>
    <m/>
    <s v="Other______________________"/>
    <m/>
    <s v="Cash/money assistance"/>
    <m/>
    <m/>
    <m/>
    <s v="Camp Manager"/>
    <m/>
    <m/>
    <s v="Vocational training                       "/>
    <m/>
    <s v="Camp Manager"/>
    <m/>
    <m/>
  </r>
  <r>
    <s v="E007"/>
    <n v="30"/>
    <n v="7"/>
    <n v="2013"/>
    <s v="KBC"/>
    <m/>
    <s v="Other"/>
    <s v="Other (name)"/>
    <n v="29"/>
    <n v="6"/>
    <n v="2013"/>
    <n v="29"/>
    <n v="6"/>
    <n v="2013"/>
    <n v="1"/>
    <s v="Camp Manager"/>
    <s v="Male"/>
    <m/>
    <s v="Religious Leader"/>
    <m/>
    <m/>
    <m/>
    <m/>
    <m/>
    <m/>
    <m/>
    <m/>
    <m/>
    <m/>
    <m/>
    <m/>
    <m/>
    <m/>
    <m/>
    <m/>
    <x v="0"/>
    <x v="11"/>
    <x v="28"/>
    <x v="51"/>
    <x v="60"/>
    <x v="0"/>
    <m/>
    <m/>
    <m/>
    <s v="Rural"/>
    <n v="3"/>
    <n v="2012"/>
    <s v="Yes"/>
    <s v="Yes"/>
    <s v="Yes"/>
    <s v="No"/>
    <s v="Yes"/>
    <s v="Yes"/>
    <s v="Yes"/>
    <s v="No"/>
    <s v="Ho Pin"/>
    <n v="15"/>
    <n v="60"/>
    <s v="Yes"/>
    <s v="KBC"/>
    <s v="Aung Mai"/>
    <n v="947035631"/>
    <s v="Yes"/>
    <s v="No"/>
    <s v="No"/>
    <s v="Yes"/>
    <s v="No"/>
    <s v="No"/>
    <s v="Yes, "/>
    <s v="No"/>
    <m/>
    <s v="No"/>
    <x v="2"/>
    <s v="Yes"/>
    <m/>
    <m/>
    <n v="0"/>
    <n v="1"/>
    <m/>
    <m/>
    <n v="5"/>
    <n v="7"/>
    <n v="12"/>
    <n v="20"/>
    <n v="10"/>
    <n v="30"/>
    <n v="8"/>
    <n v="12"/>
    <n v="20"/>
    <n v="4"/>
    <n v="9"/>
    <n v="13"/>
    <n v="7"/>
    <n v="11"/>
    <n v="18"/>
    <n v="2"/>
    <n v="1"/>
    <n v="3"/>
    <x v="57"/>
    <x v="57"/>
    <x v="53"/>
    <n v="1"/>
    <n v="1"/>
    <n v="2"/>
    <m/>
    <m/>
    <n v="0"/>
    <m/>
    <n v="1"/>
    <n v="1"/>
    <n v="2"/>
    <n v="1"/>
    <n v="3"/>
    <m/>
    <n v="1"/>
    <n v="1"/>
    <n v="1"/>
    <n v="1"/>
    <n v="2"/>
    <m/>
    <n v="3"/>
    <n v="3"/>
    <n v="2"/>
    <n v="1"/>
    <m/>
    <m/>
    <n v="0"/>
    <m/>
    <m/>
    <n v="0"/>
    <n v="21"/>
    <n v="97"/>
    <n v="21"/>
    <n v="97"/>
    <s v="Origin"/>
    <m/>
    <n v="2"/>
    <n v="8"/>
    <s v="Non"/>
    <m/>
    <s v="No"/>
    <s v="Yes"/>
    <s v="Yes"/>
    <s v="Yes"/>
    <s v="Yes"/>
    <s v="Yes"/>
    <s v="No"/>
    <s v="No"/>
    <s v="Yes"/>
    <s v="Yes"/>
    <s v="No"/>
    <s v="NO"/>
    <s v="No"/>
    <s v="No"/>
    <s v="No"/>
    <s v="No"/>
    <s v="No"/>
    <s v="Yes"/>
    <m/>
    <m/>
    <n v="4"/>
    <n v="6"/>
    <n v="4"/>
    <n v="6"/>
    <m/>
    <m/>
    <m/>
    <m/>
    <m/>
    <m/>
    <m/>
    <m/>
    <m/>
    <m/>
    <s v="No"/>
    <m/>
    <n v="50"/>
    <s v="Yes"/>
    <m/>
    <m/>
    <m/>
    <s v="Yes"/>
    <n v="1"/>
    <m/>
    <s v="Yes"/>
    <m/>
    <m/>
    <m/>
    <s v="Yes"/>
    <n v="1"/>
    <m/>
    <s v="Yes"/>
    <m/>
    <m/>
    <m/>
    <s v="Yes"/>
    <m/>
    <n v="10"/>
    <m/>
    <m/>
    <m/>
    <m/>
    <m/>
    <s v="No"/>
    <n v="10"/>
    <s v="Yes"/>
    <m/>
    <m/>
    <m/>
    <s v="No"/>
    <m/>
    <n v="10"/>
    <s v="Yes"/>
    <m/>
    <m/>
    <m/>
    <s v="No"/>
    <n v="15"/>
    <m/>
    <m/>
    <s v="Yes"/>
    <m/>
    <m/>
    <s v="Individual"/>
    <s v="No"/>
    <s v="Solid shelters"/>
    <s v="&lt; 25%"/>
    <s v="0%"/>
    <s v="Yes"/>
    <s v="Borehole/hand pump"/>
    <m/>
    <s v="Yes"/>
    <m/>
    <m/>
    <n v="3"/>
    <m/>
    <m/>
    <n v="3"/>
    <s v="No"/>
    <s v="Identified waste dump outside camp"/>
    <s v="Rural sub-centre"/>
    <m/>
    <s v="No"/>
    <s v="Yes"/>
    <s v="Yes"/>
    <s v="No"/>
    <s v="Yes"/>
    <s v="No"/>
    <s v="No"/>
    <s v="No"/>
    <s v="No"/>
    <s v="No"/>
    <s v="96-100%"/>
    <s v="96-100%"/>
    <m/>
    <m/>
    <m/>
    <s v="Trade (buying and selling)"/>
    <m/>
    <m/>
    <m/>
    <s v="Farming"/>
    <m/>
    <m/>
    <m/>
    <s v="Other______________________"/>
    <s v="Non"/>
    <m/>
    <m/>
    <s v="Farming"/>
    <m/>
    <m/>
    <m/>
    <s v="Medicines"/>
    <m/>
    <s v="Latrines/toilets                                      "/>
    <m/>
    <s v="Camp Resident"/>
    <s v="Vocational training                       "/>
    <m/>
    <s v="Medicines"/>
    <m/>
    <s v="Camp Manager"/>
    <s v="School facilities"/>
    <m/>
  </r>
  <r>
    <s v="E008"/>
    <n v="30"/>
    <n v="7"/>
    <n v="2013"/>
    <s v="UNHCR"/>
    <m/>
    <s v="CCCM Focal Point"/>
    <m/>
    <n v="24"/>
    <n v="6"/>
    <n v="2013"/>
    <n v="25"/>
    <n v="6"/>
    <n v="2013"/>
    <n v="1"/>
    <s v="Camp Manager"/>
    <s v="Male"/>
    <n v="38"/>
    <s v="Committee Member"/>
    <m/>
    <m/>
    <m/>
    <m/>
    <m/>
    <m/>
    <m/>
    <m/>
    <m/>
    <m/>
    <m/>
    <m/>
    <m/>
    <m/>
    <m/>
    <m/>
    <x v="0"/>
    <x v="12"/>
    <x v="29"/>
    <x v="52"/>
    <x v="61"/>
    <x v="0"/>
    <n v="96.948740000000001"/>
    <n v="25.30442"/>
    <n v="100"/>
    <s v="Urban"/>
    <n v="3"/>
    <n v="2012"/>
    <s v="Yes"/>
    <s v="Yes"/>
    <s v="Yes"/>
    <s v="No"/>
    <s v="Yes"/>
    <s v="Yes"/>
    <s v="Yes"/>
    <s v="No"/>
    <m/>
    <m/>
    <m/>
    <m/>
    <m/>
    <s v="U Sai Khum"/>
    <n v="9400035242"/>
    <s v="Yes"/>
    <s v="Yes"/>
    <s v="No"/>
    <s v="No"/>
    <s v="No"/>
    <s v="No"/>
    <s v="No"/>
    <s v="Yes"/>
    <s v="No"/>
    <s v="Yes"/>
    <x v="2"/>
    <s v="Yes"/>
    <m/>
    <m/>
    <n v="0"/>
    <n v="2"/>
    <m/>
    <n v="2"/>
    <n v="2"/>
    <n v="1"/>
    <n v="3"/>
    <n v="8"/>
    <n v="4"/>
    <n v="12"/>
    <n v="1"/>
    <n v="3"/>
    <n v="4"/>
    <n v="2"/>
    <n v="5"/>
    <n v="7"/>
    <n v="2"/>
    <n v="6"/>
    <n v="8"/>
    <n v="2"/>
    <n v="2"/>
    <n v="4"/>
    <x v="58"/>
    <x v="58"/>
    <x v="54"/>
    <n v="1"/>
    <m/>
    <n v="1"/>
    <m/>
    <m/>
    <n v="0"/>
    <m/>
    <m/>
    <n v="0"/>
    <m/>
    <m/>
    <n v="0"/>
    <m/>
    <m/>
    <n v="0"/>
    <m/>
    <m/>
    <n v="0"/>
    <m/>
    <m/>
    <n v="0"/>
    <n v="2"/>
    <n v="2"/>
    <m/>
    <n v="1"/>
    <n v="1"/>
    <m/>
    <n v="1"/>
    <n v="1"/>
    <n v="12"/>
    <n v="40"/>
    <n v="1"/>
    <n v="1"/>
    <s v="Origin"/>
    <m/>
    <n v="4"/>
    <n v="17"/>
    <s v="other"/>
    <m/>
    <s v="Yes"/>
    <s v="Yes"/>
    <s v="Yes"/>
    <s v="Yes"/>
    <s v="Yes"/>
    <s v="Yes"/>
    <s v="Yes"/>
    <s v="Yes"/>
    <s v="Yes"/>
    <s v="Yes"/>
    <s v="Yes"/>
    <s v="Yes"/>
    <s v="Yes"/>
    <s v="yes"/>
    <s v="No"/>
    <s v="No"/>
    <s v="No"/>
    <s v="Yes"/>
    <n v="1"/>
    <n v="1"/>
    <n v="7"/>
    <m/>
    <n v="8"/>
    <n v="1"/>
    <m/>
    <m/>
    <m/>
    <m/>
    <m/>
    <m/>
    <m/>
    <m/>
    <m/>
    <m/>
    <s v="No"/>
    <m/>
    <n v="15"/>
    <s v="Yes"/>
    <m/>
    <m/>
    <m/>
    <s v="Yes"/>
    <m/>
    <m/>
    <m/>
    <m/>
    <m/>
    <m/>
    <s v="No"/>
    <m/>
    <m/>
    <m/>
    <m/>
    <m/>
    <m/>
    <s v="No"/>
    <m/>
    <n v="15"/>
    <s v="Yes"/>
    <m/>
    <m/>
    <m/>
    <s v="No"/>
    <s v="No"/>
    <m/>
    <m/>
    <m/>
    <m/>
    <m/>
    <s v="No"/>
    <m/>
    <m/>
    <m/>
    <m/>
    <m/>
    <m/>
    <s v="No"/>
    <m/>
    <m/>
    <m/>
    <m/>
    <m/>
    <m/>
    <s v="Communal"/>
    <s v="Yes"/>
    <s v="Solid shelters"/>
    <s v="&lt; 25%"/>
    <s v="&lt; 25%"/>
    <s v="Yes"/>
    <s v="Well"/>
    <m/>
    <s v="Yes"/>
    <m/>
    <m/>
    <n v="3"/>
    <m/>
    <m/>
    <n v="3"/>
    <s v="yes"/>
    <s v="Is getting burnt"/>
    <s v="Hospital"/>
    <s v="No"/>
    <s v="No"/>
    <s v="Yes"/>
    <s v="No"/>
    <s v="No"/>
    <s v="No"/>
    <s v="No"/>
    <s v="No"/>
    <s v="No"/>
    <s v="No"/>
    <s v="No"/>
    <s v="96-100%"/>
    <s v="96-100%"/>
    <m/>
    <m/>
    <m/>
    <s v="Other______________________"/>
    <m/>
    <s v="None"/>
    <m/>
    <s v="Farming"/>
    <m/>
    <m/>
    <m/>
    <s v="Other______________________"/>
    <s v="Non"/>
    <m/>
    <m/>
    <m/>
    <m/>
    <m/>
    <m/>
    <s v="Medicines"/>
    <m/>
    <s v="Cash/money assistance"/>
    <m/>
    <s v="Camp Manager"/>
    <s v="Firewood / fuel                                                                      "/>
    <m/>
    <s v="Women NFIs (sanitary pads, underwear, etc.)"/>
    <m/>
    <s v="Camp Manager"/>
    <s v="Access to job opportunities        "/>
    <m/>
  </r>
  <r>
    <s v="E009"/>
    <n v="30"/>
    <n v="7"/>
    <n v="2013"/>
    <s v="KBSS/KMSS"/>
    <m/>
    <s v="CCCM Focal Point"/>
    <m/>
    <n v="21"/>
    <n v="6"/>
    <n v="2013"/>
    <n v="25"/>
    <n v="6"/>
    <n v="2013"/>
    <n v="4"/>
    <s v="Camp Manager"/>
    <s v="Male"/>
    <m/>
    <s v="Committee Member"/>
    <m/>
    <m/>
    <m/>
    <m/>
    <m/>
    <m/>
    <m/>
    <m/>
    <m/>
    <m/>
    <m/>
    <m/>
    <m/>
    <m/>
    <m/>
    <m/>
    <x v="0"/>
    <x v="2"/>
    <x v="13"/>
    <x v="53"/>
    <x v="62"/>
    <x v="0"/>
    <m/>
    <m/>
    <m/>
    <s v="Urban"/>
    <n v="11"/>
    <n v="2011"/>
    <s v="Yes"/>
    <s v="Yes"/>
    <s v="Yes"/>
    <s v="No"/>
    <s v="Yes"/>
    <s v="Yes"/>
    <s v="Yes"/>
    <s v="No"/>
    <s v="Loi Je"/>
    <m/>
    <n v="10"/>
    <s v="Yes"/>
    <s v="FB "/>
    <s v="U Toe Mai"/>
    <n v="13368827820"/>
    <s v="Yes"/>
    <s v="No"/>
    <s v="No"/>
    <s v="Yes"/>
    <s v="No"/>
    <s v="No"/>
    <s v="No"/>
    <s v="No"/>
    <s v="Yes"/>
    <s v="Yes"/>
    <x v="2"/>
    <s v="Yes"/>
    <m/>
    <m/>
    <n v="0"/>
    <n v="1"/>
    <n v="6"/>
    <n v="7"/>
    <n v="9"/>
    <n v="18"/>
    <n v="27"/>
    <n v="44"/>
    <n v="19"/>
    <n v="63"/>
    <n v="26"/>
    <n v="17"/>
    <n v="43"/>
    <n v="27"/>
    <n v="31"/>
    <n v="58"/>
    <n v="17"/>
    <n v="26"/>
    <n v="43"/>
    <n v="7"/>
    <n v="9"/>
    <n v="16"/>
    <x v="59"/>
    <x v="59"/>
    <x v="55"/>
    <m/>
    <n v="2"/>
    <n v="2"/>
    <m/>
    <m/>
    <n v="0"/>
    <m/>
    <n v="2"/>
    <n v="2"/>
    <n v="7"/>
    <n v="1"/>
    <n v="8"/>
    <m/>
    <m/>
    <n v="0"/>
    <m/>
    <m/>
    <n v="0"/>
    <m/>
    <n v="3"/>
    <n v="3"/>
    <n v="3"/>
    <n v="3"/>
    <m/>
    <m/>
    <n v="0"/>
    <m/>
    <m/>
    <n v="0"/>
    <n v="47"/>
    <m/>
    <m/>
    <m/>
    <m/>
    <m/>
    <n v="4"/>
    <n v="25"/>
    <s v="other"/>
    <m/>
    <s v="Yes"/>
    <s v="Yes"/>
    <s v="Yes"/>
    <s v="Yes"/>
    <s v="Yes"/>
    <s v="Yes"/>
    <s v="Yes"/>
    <s v="Yes"/>
    <s v="Yes"/>
    <s v="Yes"/>
    <s v="Yes"/>
    <s v="Yes"/>
    <s v="Yes"/>
    <s v="yes"/>
    <s v="No"/>
    <s v="No"/>
    <s v="No"/>
    <s v="Yes"/>
    <n v="9"/>
    <n v="4"/>
    <m/>
    <m/>
    <m/>
    <m/>
    <n v="1"/>
    <n v="1"/>
    <m/>
    <m/>
    <m/>
    <m/>
    <m/>
    <m/>
    <m/>
    <m/>
    <s v="Yes"/>
    <m/>
    <n v="10"/>
    <s v="Yes"/>
    <m/>
    <m/>
    <m/>
    <s v="Yes"/>
    <m/>
    <m/>
    <s v="Yes"/>
    <m/>
    <m/>
    <m/>
    <s v="Yes"/>
    <m/>
    <m/>
    <m/>
    <m/>
    <m/>
    <m/>
    <s v="Yes"/>
    <m/>
    <m/>
    <m/>
    <m/>
    <m/>
    <m/>
    <m/>
    <m/>
    <m/>
    <m/>
    <m/>
    <m/>
    <m/>
    <m/>
    <m/>
    <m/>
    <m/>
    <m/>
    <m/>
    <m/>
    <m/>
    <m/>
    <m/>
    <m/>
    <m/>
    <m/>
    <m/>
    <s v="Mixed"/>
    <s v="Yes"/>
    <s v="Solid shelters"/>
    <m/>
    <m/>
    <s v="No"/>
    <s v="Borehole/hand pump"/>
    <m/>
    <s v="No"/>
    <n v="4"/>
    <n v="5"/>
    <n v="9"/>
    <n v="4"/>
    <n v="5"/>
    <n v="9"/>
    <s v="No"/>
    <s v="Is getting burnt"/>
    <s v="Clinic"/>
    <s v="No"/>
    <s v="Yes"/>
    <s v="No"/>
    <s v="No"/>
    <s v="No"/>
    <s v="No"/>
    <s v="No"/>
    <s v="No"/>
    <s v="No"/>
    <s v="No"/>
    <s v="No"/>
    <s v="51-75%"/>
    <s v="51-75%"/>
    <m/>
    <m/>
    <m/>
    <s v="Other______________________"/>
    <m/>
    <m/>
    <m/>
    <s v="Farming"/>
    <m/>
    <m/>
    <m/>
    <s v="Other______________________"/>
    <m/>
    <m/>
    <m/>
    <s v="Farming"/>
    <m/>
    <s v="Livestock"/>
    <m/>
    <s v="Complementary Food                                 "/>
    <m/>
    <s v="Cash/money assistance"/>
    <m/>
    <s v="Camp Manager"/>
    <s v="Latrines/toilets                                      "/>
    <m/>
    <s v="Basic Food                                       "/>
    <m/>
    <s v="Camp Manager"/>
    <s v="Health facility / Clinic                                         "/>
    <m/>
  </r>
  <r>
    <s v="E010"/>
    <n v="30"/>
    <n v="7"/>
    <n v="2013"/>
    <s v="KBC"/>
    <m/>
    <s v="CCCM Focal Point"/>
    <m/>
    <n v="21"/>
    <n v="6"/>
    <n v="2013"/>
    <n v="21"/>
    <n v="6"/>
    <n v="2013"/>
    <n v="1"/>
    <s v="Camp Manager"/>
    <s v="Male"/>
    <m/>
    <s v="Religious Leader"/>
    <m/>
    <m/>
    <m/>
    <m/>
    <m/>
    <m/>
    <m/>
    <m/>
    <m/>
    <m/>
    <m/>
    <m/>
    <m/>
    <m/>
    <m/>
    <m/>
    <x v="0"/>
    <x v="5"/>
    <x v="30"/>
    <x v="54"/>
    <x v="63"/>
    <x v="0"/>
    <m/>
    <m/>
    <m/>
    <s v="Rural"/>
    <n v="2"/>
    <n v="2012"/>
    <s v="Yes"/>
    <s v="Yes"/>
    <s v="Yes"/>
    <s v="No"/>
    <s v="Yes"/>
    <s v="Yes"/>
    <s v="Yes"/>
    <s v="No"/>
    <s v="Nam kham"/>
    <m/>
    <m/>
    <s v="Yes"/>
    <s v="Management Committee"/>
    <s v="U Tu Lum"/>
    <n v="18988225035"/>
    <s v="Yes"/>
    <s v="No"/>
    <s v="No"/>
    <s v="Yes"/>
    <s v="No"/>
    <s v="No"/>
    <s v="No"/>
    <s v="No"/>
    <s v="Yes"/>
    <s v="Yes"/>
    <x v="2"/>
    <s v="Yes"/>
    <n v="2"/>
    <n v="1"/>
    <n v="3"/>
    <n v="8"/>
    <n v="5"/>
    <n v="13"/>
    <n v="44"/>
    <n v="42"/>
    <n v="86"/>
    <n v="79"/>
    <n v="80"/>
    <n v="159"/>
    <n v="22"/>
    <n v="16"/>
    <n v="38"/>
    <n v="56"/>
    <n v="70"/>
    <n v="126"/>
    <n v="44"/>
    <n v="60"/>
    <n v="104"/>
    <n v="8"/>
    <n v="12"/>
    <n v="20"/>
    <x v="60"/>
    <x v="60"/>
    <x v="46"/>
    <n v="2"/>
    <n v="2"/>
    <n v="4"/>
    <m/>
    <m/>
    <n v="0"/>
    <m/>
    <n v="2"/>
    <n v="2"/>
    <m/>
    <n v="3"/>
    <n v="3"/>
    <m/>
    <m/>
    <n v="0"/>
    <m/>
    <m/>
    <n v="0"/>
    <m/>
    <n v="2"/>
    <n v="2"/>
    <n v="1"/>
    <n v="16"/>
    <n v="2"/>
    <n v="1"/>
    <n v="3"/>
    <m/>
    <m/>
    <n v="0"/>
    <n v="111"/>
    <n v="549"/>
    <n v="9"/>
    <n v="49"/>
    <s v="Origin"/>
    <m/>
    <n v="7"/>
    <n v="28"/>
    <s v="other"/>
    <m/>
    <s v="Yes"/>
    <s v="Yes"/>
    <s v="Yes"/>
    <s v="Yes"/>
    <s v="Yes"/>
    <s v="Yes"/>
    <s v="Yes"/>
    <s v="Yes"/>
    <s v="Yes"/>
    <s v="Yes"/>
    <s v="Yes"/>
    <s v="Yes"/>
    <s v="Yes"/>
    <s v="yes"/>
    <s v="No"/>
    <s v="No"/>
    <s v="No"/>
    <s v="Yes"/>
    <n v="2"/>
    <m/>
    <n v="14"/>
    <n v="7"/>
    <n v="16"/>
    <n v="7"/>
    <n v="4"/>
    <m/>
    <m/>
    <m/>
    <m/>
    <m/>
    <m/>
    <m/>
    <m/>
    <m/>
    <s v="No"/>
    <s v="Yes"/>
    <m/>
    <s v="Yes"/>
    <m/>
    <m/>
    <m/>
    <s v="Yes"/>
    <m/>
    <s v="Yes"/>
    <s v="Yes"/>
    <m/>
    <m/>
    <m/>
    <s v="Yes"/>
    <m/>
    <s v="Yes"/>
    <m/>
    <m/>
    <m/>
    <m/>
    <s v="Yes"/>
    <m/>
    <s v="Yes"/>
    <s v="Yes"/>
    <m/>
    <m/>
    <m/>
    <s v="No"/>
    <m/>
    <s v="Yes"/>
    <s v="Yes"/>
    <m/>
    <m/>
    <m/>
    <s v="No"/>
    <m/>
    <s v="Yes"/>
    <s v="Yes"/>
    <m/>
    <m/>
    <m/>
    <s v="No"/>
    <m/>
    <s v="Yes"/>
    <s v="Yes"/>
    <m/>
    <m/>
    <m/>
    <s v="Individual"/>
    <s v="Yes"/>
    <s v="Solid shelters"/>
    <m/>
    <m/>
    <s v="No"/>
    <s v="Borehole/hand pump"/>
    <m/>
    <s v="Yes"/>
    <n v="8"/>
    <n v="8"/>
    <m/>
    <n v="4"/>
    <n v="4"/>
    <m/>
    <s v="yes"/>
    <s v="Common identified waste dump inside camp"/>
    <s v="Rural sub-centre"/>
    <s v="No"/>
    <s v="Yes"/>
    <s v="Yes"/>
    <s v="Yes"/>
    <s v="No"/>
    <s v="Yes"/>
    <s v="Yes"/>
    <s v="Yes"/>
    <s v="No"/>
    <s v="No"/>
    <s v="No"/>
    <s v="96-100%"/>
    <s v="96-100%"/>
    <m/>
    <m/>
    <m/>
    <s v="Farming"/>
    <s v="Other"/>
    <m/>
    <m/>
    <s v="Farming"/>
    <s v="other"/>
    <m/>
    <m/>
    <s v="Farming"/>
    <s v="other"/>
    <m/>
    <m/>
    <s v="Farming"/>
    <s v="Other"/>
    <s v="Farming"/>
    <s v="Other"/>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X12:BY17" firstHeaderRow="1" firstDataRow="1" firstDataCol="1" rowPageCount="1" colPageCount="1"/>
  <pivotFields count="25">
    <pivotField showAll="0"/>
    <pivotField showAll="0"/>
    <pivotField showAll="0"/>
    <pivotField axis="axisRow" showAll="0">
      <items count="3">
        <item sd="0" x="0"/>
        <item x="1"/>
        <item t="default"/>
      </items>
    </pivotField>
    <pivotField showAll="0"/>
    <pivotField axis="axisRow" showAll="0">
      <items count="7">
        <item sd="0" x="0"/>
        <item sd="0" x="5"/>
        <item sd="0" x="2"/>
        <item sd="0" x="4"/>
        <item sd="0" x="1"/>
        <item x="3"/>
        <item t="default"/>
      </items>
    </pivotField>
    <pivotField showAll="0"/>
    <pivotField axis="axisRow" showAll="0">
      <items count="19">
        <item sd="0" x="0"/>
        <item sd="0" x="1"/>
        <item x="2"/>
        <item sd="0" x="3"/>
        <item x="4"/>
        <item sd="0" x="5"/>
        <item sd="0" x="6"/>
        <item x="7"/>
        <item sd="0" x="8"/>
        <item sd="0" x="9"/>
        <item sd="0" x="10"/>
        <item sd="0" x="11"/>
        <item sd="0" x="12"/>
        <item sd="0" x="13"/>
        <item sd="0" x="14"/>
        <item x="15"/>
        <item sd="0" x="16"/>
        <item sd="0" x="17"/>
        <item t="default"/>
      </items>
    </pivotField>
    <pivotField showAll="0"/>
    <pivotField showAll="0"/>
    <pivotField showAll="0"/>
    <pivotField showAll="0"/>
    <pivotField showAll="0"/>
    <pivotField axis="axisRow" showAll="0">
      <items count="196">
        <item x="42"/>
        <item x="19"/>
        <item x="20"/>
        <item x="0"/>
        <item x="21"/>
        <item x="22"/>
        <item x="43"/>
        <item x="23"/>
        <item x="1"/>
        <item x="44"/>
        <item x="45"/>
        <item x="24"/>
        <item x="25"/>
        <item x="26"/>
        <item x="194"/>
        <item x="167"/>
        <item x="102"/>
        <item x="27"/>
        <item x="46"/>
        <item x="13"/>
        <item x="2"/>
        <item x="28"/>
        <item x="130"/>
        <item x="131"/>
        <item x="132"/>
        <item x="103"/>
        <item x="47"/>
        <item x="48"/>
        <item x="14"/>
        <item x="129"/>
        <item x="168"/>
        <item x="169"/>
        <item x="29"/>
        <item x="30"/>
        <item x="49"/>
        <item x="3"/>
        <item x="94"/>
        <item x="127"/>
        <item x="15"/>
        <item x="104"/>
        <item x="4"/>
        <item x="133"/>
        <item x="134"/>
        <item x="105"/>
        <item x="5"/>
        <item x="125"/>
        <item x="75"/>
        <item x="76"/>
        <item x="77"/>
        <item x="135"/>
        <item x="96"/>
        <item x="74"/>
        <item x="90"/>
        <item x="170"/>
        <item x="171"/>
        <item x="16"/>
        <item x="106"/>
        <item x="164"/>
        <item x="73"/>
        <item x="136"/>
        <item x="137"/>
        <item x="17"/>
        <item x="31"/>
        <item x="32"/>
        <item x="6"/>
        <item x="109"/>
        <item x="110"/>
        <item x="111"/>
        <item x="83"/>
        <item x="50"/>
        <item x="172"/>
        <item x="173"/>
        <item x="112"/>
        <item x="174"/>
        <item x="175"/>
        <item x="176"/>
        <item x="177"/>
        <item x="138"/>
        <item x="113"/>
        <item x="139"/>
        <item x="114"/>
        <item x="115"/>
        <item x="84"/>
        <item x="85"/>
        <item x="86"/>
        <item x="178"/>
        <item x="116"/>
        <item x="93"/>
        <item x="97"/>
        <item x="87"/>
        <item x="51"/>
        <item x="52"/>
        <item x="53"/>
        <item x="54"/>
        <item x="55"/>
        <item x="56"/>
        <item x="57"/>
        <item x="58"/>
        <item x="140"/>
        <item x="141"/>
        <item x="59"/>
        <item x="60"/>
        <item x="61"/>
        <item x="62"/>
        <item x="33"/>
        <item x="63"/>
        <item x="64"/>
        <item x="78"/>
        <item x="192"/>
        <item x="117"/>
        <item x="118"/>
        <item x="126"/>
        <item x="128"/>
        <item x="155"/>
        <item x="91"/>
        <item x="79"/>
        <item x="80"/>
        <item x="34"/>
        <item x="7"/>
        <item x="142"/>
        <item x="119"/>
        <item x="88"/>
        <item x="157"/>
        <item x="158"/>
        <item x="159"/>
        <item x="160"/>
        <item x="156"/>
        <item x="161"/>
        <item x="95"/>
        <item x="81"/>
        <item x="92"/>
        <item x="89"/>
        <item x="162"/>
        <item x="143"/>
        <item x="8"/>
        <item x="35"/>
        <item x="99"/>
        <item x="98"/>
        <item x="179"/>
        <item x="100"/>
        <item x="193"/>
        <item x="36"/>
        <item x="65"/>
        <item x="107"/>
        <item x="120"/>
        <item x="144"/>
        <item x="121"/>
        <item x="145"/>
        <item x="108"/>
        <item x="180"/>
        <item x="66"/>
        <item x="9"/>
        <item x="122"/>
        <item x="181"/>
        <item x="182"/>
        <item x="183"/>
        <item x="184"/>
        <item x="185"/>
        <item x="37"/>
        <item x="10"/>
        <item x="67"/>
        <item x="38"/>
        <item x="68"/>
        <item x="123"/>
        <item x="146"/>
        <item x="147"/>
        <item x="186"/>
        <item x="165"/>
        <item x="166"/>
        <item x="148"/>
        <item x="101"/>
        <item x="11"/>
        <item x="69"/>
        <item x="124"/>
        <item x="149"/>
        <item x="150"/>
        <item x="151"/>
        <item x="152"/>
        <item x="153"/>
        <item x="187"/>
        <item x="70"/>
        <item x="163"/>
        <item x="188"/>
        <item x="189"/>
        <item x="39"/>
        <item x="40"/>
        <item x="190"/>
        <item x="18"/>
        <item x="71"/>
        <item x="154"/>
        <item x="12"/>
        <item x="41"/>
        <item x="191"/>
        <item x="72"/>
        <item x="82"/>
        <item t="default"/>
      </items>
    </pivotField>
    <pivotField showAll="0"/>
    <pivotField axis="axisPage" showAll="0">
      <items count="4">
        <item sd="0" x="0"/>
        <item x="1"/>
        <item sd="0" x="2"/>
        <item t="default"/>
      </items>
    </pivotField>
    <pivotField showAll="0"/>
    <pivotField showAll="0"/>
    <pivotField showAll="0"/>
    <pivotField dataField="1" showAll="0"/>
    <pivotField showAll="0"/>
    <pivotField showAll="0"/>
    <pivotField showAll="0"/>
    <pivotField showAll="0"/>
    <pivotField showAll="0"/>
  </pivotFields>
  <rowFields count="4">
    <field x="3"/>
    <field x="5"/>
    <field x="7"/>
    <field x="13"/>
  </rowFields>
  <rowItems count="5">
    <i>
      <x/>
    </i>
    <i>
      <x v="1"/>
    </i>
    <i r="1">
      <x v="1"/>
    </i>
    <i r="1">
      <x v="3"/>
    </i>
    <i t="grand">
      <x/>
    </i>
  </rowItems>
  <colItems count="1">
    <i/>
  </colItems>
  <pageFields count="1">
    <pageField fld="15" hier="-1"/>
  </pageFields>
  <dataFields count="1">
    <dataField name="Sum of Total" fld="1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D35" firstHeaderRow="0" firstDataRow="1" firstDataCol="1"/>
  <pivotFields count="28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items count="14">
        <item x="0"/>
        <item x="6"/>
        <item x="8"/>
        <item x="3"/>
        <item x="5"/>
        <item x="12"/>
        <item x="11"/>
        <item x="2"/>
        <item x="9"/>
        <item x="4"/>
        <item x="10"/>
        <item x="1"/>
        <item x="7"/>
        <item t="default"/>
      </items>
    </pivotField>
    <pivotField axis="axisRow" showAll="0">
      <items count="32">
        <item x="0"/>
        <item x="10"/>
        <item x="27"/>
        <item x="12"/>
        <item x="11"/>
        <item x="20"/>
        <item x="17"/>
        <item x="5"/>
        <item x="8"/>
        <item x="13"/>
        <item x="22"/>
        <item x="30"/>
        <item x="9"/>
        <item x="25"/>
        <item x="23"/>
        <item x="4"/>
        <item x="29"/>
        <item x="2"/>
        <item x="6"/>
        <item x="7"/>
        <item x="18"/>
        <item x="28"/>
        <item x="16"/>
        <item x="14"/>
        <item x="19"/>
        <item x="26"/>
        <item x="21"/>
        <item x="3"/>
        <item x="1"/>
        <item x="15"/>
        <item x="24"/>
        <item t="default"/>
      </items>
    </pivotField>
    <pivotField showAll="0">
      <items count="56">
        <item x="54"/>
        <item x="53"/>
        <item x="3"/>
        <item x="12"/>
        <item x="11"/>
        <item x="45"/>
        <item x="25"/>
        <item x="17"/>
        <item x="16"/>
        <item x="10"/>
        <item x="2"/>
        <item x="23"/>
        <item x="29"/>
        <item x="48"/>
        <item x="38"/>
        <item x="6"/>
        <item x="21"/>
        <item x="5"/>
        <item x="39"/>
        <item x="31"/>
        <item x="18"/>
        <item x="19"/>
        <item x="28"/>
        <item x="46"/>
        <item x="35"/>
        <item x="36"/>
        <item x="27"/>
        <item x="14"/>
        <item x="50"/>
        <item x="41"/>
        <item x="33"/>
        <item x="32"/>
        <item x="7"/>
        <item x="9"/>
        <item x="37"/>
        <item x="51"/>
        <item x="43"/>
        <item x="52"/>
        <item x="26"/>
        <item x="1"/>
        <item x="30"/>
        <item x="13"/>
        <item x="40"/>
        <item x="49"/>
        <item x="24"/>
        <item x="34"/>
        <item x="4"/>
        <item x="8"/>
        <item x="0"/>
        <item x="15"/>
        <item x="44"/>
        <item x="42"/>
        <item x="22"/>
        <item x="47"/>
        <item x="20"/>
        <item t="default"/>
      </items>
    </pivotField>
    <pivotField showAll="0">
      <items count="65">
        <item x="43"/>
        <item x="2"/>
        <item x="39"/>
        <item x="34"/>
        <item x="0"/>
        <item x="35"/>
        <item x="41"/>
        <item x="58"/>
        <item x="17"/>
        <item x="37"/>
        <item x="21"/>
        <item x="40"/>
        <item x="18"/>
        <item x="51"/>
        <item x="30"/>
        <item x="57"/>
        <item x="15"/>
        <item x="46"/>
        <item x="20"/>
        <item x="8"/>
        <item x="49"/>
        <item x="9"/>
        <item x="33"/>
        <item x="29"/>
        <item x="54"/>
        <item x="36"/>
        <item x="24"/>
        <item x="62"/>
        <item x="26"/>
        <item x="19"/>
        <item x="44"/>
        <item x="55"/>
        <item x="16"/>
        <item x="59"/>
        <item x="63"/>
        <item x="14"/>
        <item x="22"/>
        <item x="5"/>
        <item x="13"/>
        <item x="47"/>
        <item x="7"/>
        <item x="42"/>
        <item x="11"/>
        <item x="52"/>
        <item x="53"/>
        <item x="50"/>
        <item x="45"/>
        <item x="60"/>
        <item x="61"/>
        <item x="27"/>
        <item x="3"/>
        <item x="25"/>
        <item x="28"/>
        <item x="31"/>
        <item x="32"/>
        <item x="12"/>
        <item x="10"/>
        <item x="1"/>
        <item x="4"/>
        <item x="38"/>
        <item x="48"/>
        <item x="23"/>
        <item x="56"/>
        <item x="6"/>
        <item t="default"/>
      </items>
    </pivotField>
    <pivotField showAll="0">
      <items count="41">
        <item x="3"/>
        <item x="39"/>
        <item x="5"/>
        <item x="30"/>
        <item x="31"/>
        <item x="29"/>
        <item x="1"/>
        <item x="2"/>
        <item x="4"/>
        <item x="11"/>
        <item x="10"/>
        <item x="8"/>
        <item x="7"/>
        <item x="9"/>
        <item x="12"/>
        <item x="6"/>
        <item x="18"/>
        <item x="15"/>
        <item x="22"/>
        <item x="36"/>
        <item x="38"/>
        <item x="16"/>
        <item x="37"/>
        <item x="13"/>
        <item x="14"/>
        <item x="17"/>
        <item x="21"/>
        <item x="20"/>
        <item x="26"/>
        <item x="25"/>
        <item x="24"/>
        <item x="27"/>
        <item x="28"/>
        <item x="23"/>
        <item x="19"/>
        <item x="35"/>
        <item x="33"/>
        <item x="34"/>
        <item x="3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62">
        <item x="46"/>
        <item x="36"/>
        <item x="40"/>
        <item x="14"/>
        <item x="35"/>
        <item x="0"/>
        <item x="58"/>
        <item x="11"/>
        <item x="32"/>
        <item x="10"/>
        <item x="3"/>
        <item x="57"/>
        <item x="47"/>
        <item x="33"/>
        <item x="24"/>
        <item x="17"/>
        <item x="15"/>
        <item x="34"/>
        <item x="1"/>
        <item x="49"/>
        <item x="7"/>
        <item x="59"/>
        <item x="20"/>
        <item x="43"/>
        <item x="39"/>
        <item x="23"/>
        <item x="4"/>
        <item x="5"/>
        <item x="56"/>
        <item x="48"/>
        <item x="50"/>
        <item x="51"/>
        <item x="37"/>
        <item x="25"/>
        <item x="38"/>
        <item x="44"/>
        <item x="6"/>
        <item x="41"/>
        <item x="22"/>
        <item x="16"/>
        <item x="55"/>
        <item x="8"/>
        <item x="45"/>
        <item x="19"/>
        <item x="60"/>
        <item x="42"/>
        <item x="26"/>
        <item x="31"/>
        <item x="29"/>
        <item x="52"/>
        <item x="30"/>
        <item x="2"/>
        <item x="27"/>
        <item x="13"/>
        <item x="54"/>
        <item x="18"/>
        <item x="53"/>
        <item x="28"/>
        <item x="12"/>
        <item x="21"/>
        <item x="9"/>
        <item t="default"/>
      </items>
    </pivotField>
    <pivotField dataField="1" showAll="0">
      <items count="62">
        <item x="45"/>
        <item x="35"/>
        <item x="14"/>
        <item x="39"/>
        <item x="34"/>
        <item x="0"/>
        <item x="58"/>
        <item x="11"/>
        <item x="10"/>
        <item x="3"/>
        <item x="24"/>
        <item x="57"/>
        <item x="46"/>
        <item x="49"/>
        <item x="17"/>
        <item x="33"/>
        <item x="7"/>
        <item x="25"/>
        <item x="15"/>
        <item x="59"/>
        <item x="50"/>
        <item x="26"/>
        <item x="38"/>
        <item x="1"/>
        <item x="37"/>
        <item x="48"/>
        <item x="4"/>
        <item x="20"/>
        <item x="42"/>
        <item x="6"/>
        <item x="36"/>
        <item x="5"/>
        <item x="47"/>
        <item x="8"/>
        <item x="56"/>
        <item x="51"/>
        <item x="23"/>
        <item x="22"/>
        <item x="43"/>
        <item x="41"/>
        <item x="16"/>
        <item x="60"/>
        <item x="19"/>
        <item x="44"/>
        <item x="40"/>
        <item x="55"/>
        <item x="32"/>
        <item x="27"/>
        <item x="52"/>
        <item x="31"/>
        <item x="30"/>
        <item x="2"/>
        <item x="28"/>
        <item x="13"/>
        <item x="54"/>
        <item x="53"/>
        <item x="18"/>
        <item x="12"/>
        <item x="29"/>
        <item x="21"/>
        <item x="9"/>
        <item t="default"/>
      </items>
    </pivotField>
    <pivotField dataField="1" showAll="0">
      <items count="57">
        <item x="47"/>
        <item x="38"/>
        <item x="14"/>
        <item x="37"/>
        <item x="0"/>
        <item x="54"/>
        <item x="11"/>
        <item x="34"/>
        <item x="10"/>
        <item x="3"/>
        <item x="35"/>
        <item x="53"/>
        <item x="49"/>
        <item x="48"/>
        <item x="24"/>
        <item x="17"/>
        <item x="36"/>
        <item x="32"/>
        <item x="15"/>
        <item x="7"/>
        <item x="1"/>
        <item x="55"/>
        <item x="26"/>
        <item x="41"/>
        <item x="20"/>
        <item x="25"/>
        <item x="4"/>
        <item x="44"/>
        <item x="40"/>
        <item x="39"/>
        <item x="5"/>
        <item x="6"/>
        <item x="23"/>
        <item x="52"/>
        <item x="45"/>
        <item x="22"/>
        <item x="8"/>
        <item x="16"/>
        <item x="42"/>
        <item x="43"/>
        <item x="46"/>
        <item x="19"/>
        <item x="33"/>
        <item x="27"/>
        <item x="30"/>
        <item x="31"/>
        <item x="2"/>
        <item x="28"/>
        <item x="13"/>
        <item x="51"/>
        <item x="50"/>
        <item x="18"/>
        <item x="12"/>
        <item x="29"/>
        <item x="21"/>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3">
    <i>
      <x/>
    </i>
    <i i="1">
      <x v="1"/>
    </i>
    <i i="2">
      <x v="2"/>
    </i>
  </colItems>
  <dataFields count="3">
    <dataField name="Sum of D13_01" fld="98" baseField="37" baseItem="0"/>
    <dataField name="Sum of D13_02" fld="99" baseField="37" baseItem="0"/>
    <dataField name="Sum of D13_03" fld="100" baseField="3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alpha val="90000"/>
          </a:schemeClr>
        </a:solidFill>
        <a:ln w="9525" cmpd="sng">
          <a:noFill/>
        </a:ln>
        <a:effectLst>
          <a:outerShdw blurRad="88900" dist="25400" dir="5400000" algn="t" rotWithShape="0">
            <a:prstClr val="black">
              <a:alpha val="11000"/>
            </a:prstClr>
          </a:outerShdw>
        </a:effectLst>
      </a:spPr>
      <a:bodyPr wrap="square" tIns="0" rtlCol="0" anchor="t"/>
      <a:lstStyle>
        <a:defPPr>
          <a:defRPr sz="1400" baseline="0">
            <a:latin typeface="Franklin Gothic Medium Cond" pitchFamily="34"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trlProp" Target="../ctrlProps/ctrlProp2.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2060"/>
  </sheetPr>
  <dimension ref="B2:Q21"/>
  <sheetViews>
    <sheetView showGridLines="0" showRowColHeaders="0" zoomScale="85" zoomScaleNormal="85" workbookViewId="0">
      <pane ySplit="23" topLeftCell="A24" activePane="bottomLeft" state="frozen"/>
      <selection pane="bottomLeft" activeCell="R10" sqref="R10"/>
    </sheetView>
  </sheetViews>
  <sheetFormatPr defaultRowHeight="15" x14ac:dyDescent="0.25"/>
  <cols>
    <col min="13" max="13" width="7.28515625" customWidth="1"/>
  </cols>
  <sheetData>
    <row r="2" spans="2:17" ht="15.75" thickBot="1" x14ac:dyDescent="0.3"/>
    <row r="3" spans="2:17" ht="36" x14ac:dyDescent="0.25">
      <c r="B3" s="292"/>
      <c r="C3" s="293"/>
      <c r="D3" s="293"/>
      <c r="E3" s="293"/>
      <c r="F3" s="293"/>
      <c r="G3" s="293"/>
      <c r="H3" s="293"/>
      <c r="I3" s="293"/>
      <c r="J3" s="293"/>
      <c r="K3" s="293"/>
      <c r="L3" s="293"/>
      <c r="M3" s="294"/>
    </row>
    <row r="4" spans="2:17" x14ac:dyDescent="0.25">
      <c r="B4" s="269"/>
      <c r="C4" s="270"/>
      <c r="D4" s="270"/>
      <c r="E4" s="270"/>
      <c r="F4" s="270"/>
      <c r="G4" s="270"/>
      <c r="H4" s="270"/>
      <c r="I4" s="270"/>
      <c r="J4" s="270"/>
      <c r="K4" s="270"/>
      <c r="L4" s="270"/>
      <c r="M4" s="271"/>
    </row>
    <row r="5" spans="2:17" ht="18.75" x14ac:dyDescent="0.25">
      <c r="B5" s="269"/>
      <c r="C5" s="272" t="s">
        <v>1920</v>
      </c>
      <c r="F5" s="270"/>
      <c r="G5" s="270"/>
      <c r="H5" s="270"/>
      <c r="I5" s="270"/>
      <c r="J5" s="270"/>
      <c r="K5" s="270"/>
      <c r="L5" s="270"/>
      <c r="M5" s="271"/>
    </row>
    <row r="6" spans="2:17" ht="18.75" x14ac:dyDescent="0.25">
      <c r="B6" s="269"/>
      <c r="D6" s="272"/>
      <c r="F6" s="270"/>
      <c r="G6" s="270"/>
      <c r="H6" s="270"/>
      <c r="I6" s="270"/>
      <c r="J6" s="270"/>
      <c r="K6" s="270"/>
      <c r="L6" s="270"/>
      <c r="M6" s="271"/>
    </row>
    <row r="7" spans="2:17" x14ac:dyDescent="0.25">
      <c r="B7" s="269"/>
      <c r="C7" s="270"/>
      <c r="D7" s="270"/>
      <c r="E7" s="270"/>
      <c r="F7" s="270"/>
      <c r="G7" s="270"/>
      <c r="H7" s="270"/>
      <c r="I7" s="270"/>
      <c r="J7" s="270"/>
      <c r="K7" s="270"/>
      <c r="L7" s="270"/>
      <c r="M7" s="271"/>
    </row>
    <row r="8" spans="2:17" x14ac:dyDescent="0.25">
      <c r="B8" s="269"/>
      <c r="C8" s="270"/>
      <c r="D8" s="270"/>
      <c r="E8" s="270"/>
      <c r="F8" s="270"/>
      <c r="G8" s="270"/>
      <c r="H8" s="270"/>
      <c r="I8" s="270"/>
      <c r="J8" s="270"/>
      <c r="K8" s="270"/>
      <c r="L8" s="270"/>
      <c r="M8" s="271"/>
    </row>
    <row r="9" spans="2:17" x14ac:dyDescent="0.25">
      <c r="B9" s="269"/>
      <c r="C9" s="270"/>
      <c r="D9" s="270"/>
      <c r="E9" s="270"/>
      <c r="F9" s="270"/>
      <c r="G9" s="270"/>
      <c r="H9" s="270"/>
      <c r="I9" s="270"/>
      <c r="J9" s="270"/>
      <c r="K9" s="270"/>
      <c r="L9" s="270"/>
      <c r="M9" s="271"/>
    </row>
    <row r="10" spans="2:17" x14ac:dyDescent="0.25">
      <c r="B10" s="269"/>
      <c r="C10" s="270"/>
      <c r="D10" s="270"/>
      <c r="E10" s="270"/>
      <c r="F10" s="270"/>
      <c r="G10" s="298"/>
      <c r="H10" s="298"/>
      <c r="I10" s="298"/>
      <c r="J10" s="298"/>
      <c r="K10" s="298"/>
      <c r="L10" s="298"/>
      <c r="M10" s="273"/>
      <c r="Q10" s="152"/>
    </row>
    <row r="11" spans="2:17" x14ac:dyDescent="0.25">
      <c r="B11" s="269"/>
      <c r="C11" s="270"/>
      <c r="D11" s="270"/>
      <c r="E11" s="270"/>
      <c r="F11" s="270"/>
      <c r="G11" s="274"/>
      <c r="H11" s="274"/>
      <c r="I11" s="274"/>
      <c r="J11" s="274"/>
      <c r="K11" s="274"/>
      <c r="L11" s="274"/>
      <c r="M11" s="273"/>
      <c r="Q11" s="152"/>
    </row>
    <row r="12" spans="2:17" x14ac:dyDescent="0.25">
      <c r="B12" s="269"/>
      <c r="C12" s="270"/>
      <c r="D12" s="270"/>
      <c r="E12" s="270"/>
      <c r="F12" s="270"/>
      <c r="G12" s="299"/>
      <c r="H12" s="299"/>
      <c r="I12" s="299"/>
      <c r="J12" s="299"/>
      <c r="K12" s="299"/>
      <c r="L12" s="299"/>
      <c r="M12" s="273"/>
      <c r="Q12" s="152"/>
    </row>
    <row r="13" spans="2:17" x14ac:dyDescent="0.25">
      <c r="B13" s="269"/>
      <c r="C13" s="270"/>
      <c r="D13" s="270"/>
      <c r="E13" s="270"/>
      <c r="F13" s="270"/>
      <c r="G13" s="270"/>
      <c r="H13" s="270"/>
      <c r="I13" s="270"/>
      <c r="J13" s="270"/>
      <c r="K13" s="270"/>
      <c r="L13" s="270"/>
      <c r="M13" s="271"/>
      <c r="Q13" s="152"/>
    </row>
    <row r="14" spans="2:17" x14ac:dyDescent="0.25">
      <c r="B14" s="269"/>
      <c r="C14" s="270"/>
      <c r="D14" s="270"/>
      <c r="E14" s="270"/>
      <c r="F14" s="270"/>
      <c r="G14" s="298"/>
      <c r="H14" s="298"/>
      <c r="I14" s="298"/>
      <c r="J14" s="298"/>
      <c r="K14" s="298"/>
      <c r="L14" s="298"/>
      <c r="M14" s="273"/>
    </row>
    <row r="15" spans="2:17" x14ac:dyDescent="0.25">
      <c r="B15" s="269"/>
      <c r="C15" s="270"/>
      <c r="D15" s="270"/>
      <c r="E15" s="270"/>
      <c r="F15" s="270"/>
      <c r="G15" s="274"/>
      <c r="H15" s="274"/>
      <c r="I15" s="274"/>
      <c r="J15" s="274"/>
      <c r="K15" s="274"/>
      <c r="L15" s="274"/>
      <c r="M15" s="273"/>
    </row>
    <row r="16" spans="2:17" x14ac:dyDescent="0.25">
      <c r="B16" s="269"/>
      <c r="C16" s="270"/>
      <c r="D16" s="270"/>
      <c r="E16" s="270"/>
      <c r="F16" s="270"/>
      <c r="G16" s="299"/>
      <c r="H16" s="299"/>
      <c r="I16" s="299"/>
      <c r="J16" s="299"/>
      <c r="K16" s="299"/>
      <c r="L16" s="299"/>
      <c r="M16" s="273"/>
    </row>
    <row r="17" spans="2:13" x14ac:dyDescent="0.25">
      <c r="B17" s="269"/>
      <c r="C17" s="270"/>
      <c r="D17" s="270"/>
      <c r="E17" s="270"/>
      <c r="F17" s="270"/>
      <c r="G17" s="270"/>
      <c r="H17" s="270"/>
      <c r="I17" s="270"/>
      <c r="J17" s="270"/>
      <c r="K17" s="270"/>
      <c r="L17" s="270"/>
      <c r="M17" s="271"/>
    </row>
    <row r="18" spans="2:13" x14ac:dyDescent="0.25">
      <c r="B18" s="269"/>
      <c r="C18" s="270"/>
      <c r="D18" s="270"/>
      <c r="E18" s="270"/>
      <c r="F18" s="270"/>
      <c r="G18" s="270"/>
      <c r="H18" s="270"/>
      <c r="I18" s="270"/>
      <c r="J18" s="270"/>
      <c r="K18" s="270"/>
      <c r="L18" s="270"/>
      <c r="M18" s="271"/>
    </row>
    <row r="19" spans="2:13" x14ac:dyDescent="0.25">
      <c r="B19" s="269"/>
      <c r="C19" s="270"/>
      <c r="D19" s="270"/>
      <c r="E19" s="270"/>
      <c r="F19" s="270"/>
      <c r="G19" s="274"/>
      <c r="H19" s="274"/>
      <c r="I19" s="274"/>
      <c r="J19" s="274"/>
      <c r="K19" s="274"/>
      <c r="L19" s="274"/>
      <c r="M19" s="273"/>
    </row>
    <row r="20" spans="2:13" ht="15.75" thickBot="1" x14ac:dyDescent="0.3">
      <c r="B20" s="269"/>
      <c r="C20" s="270"/>
      <c r="D20" s="270"/>
      <c r="E20" s="270"/>
      <c r="F20" s="270"/>
      <c r="G20" s="275"/>
      <c r="H20" s="275"/>
      <c r="I20" s="275"/>
      <c r="J20" s="275"/>
      <c r="K20" s="275"/>
      <c r="L20" s="275"/>
      <c r="M20" s="273"/>
    </row>
    <row r="21" spans="2:13" ht="15.75" thickBot="1" x14ac:dyDescent="0.3">
      <c r="B21" s="295" t="s">
        <v>1921</v>
      </c>
      <c r="C21" s="296"/>
      <c r="D21" s="296"/>
      <c r="E21" s="296"/>
      <c r="F21" s="296"/>
      <c r="G21" s="296"/>
      <c r="H21" s="296"/>
      <c r="I21" s="296"/>
      <c r="J21" s="296"/>
      <c r="K21" s="296"/>
      <c r="L21" s="296"/>
      <c r="M21" s="297"/>
    </row>
  </sheetData>
  <mergeCells count="6">
    <mergeCell ref="B3:M3"/>
    <mergeCell ref="B21:M21"/>
    <mergeCell ref="G10:L10"/>
    <mergeCell ref="G12:L12"/>
    <mergeCell ref="G14:L14"/>
    <mergeCell ref="G16:L1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85"/>
  <sheetViews>
    <sheetView workbookViewId="0">
      <selection activeCell="E2" sqref="E2:E19"/>
    </sheetView>
  </sheetViews>
  <sheetFormatPr defaultRowHeight="15" x14ac:dyDescent="0.25"/>
  <cols>
    <col min="1" max="1" width="12.28515625" bestFit="1" customWidth="1"/>
    <col min="2" max="2" width="11.85546875" customWidth="1"/>
    <col min="3" max="3" width="13.28515625" customWidth="1"/>
    <col min="4" max="4" width="15.42578125" customWidth="1"/>
    <col min="5" max="5" width="13.85546875" customWidth="1"/>
    <col min="6" max="6" width="14.7109375" customWidth="1"/>
  </cols>
  <sheetData>
    <row r="1" spans="1:6" x14ac:dyDescent="0.25">
      <c r="A1" s="277" t="s">
        <v>1923</v>
      </c>
      <c r="B1" s="277" t="s">
        <v>1924</v>
      </c>
      <c r="C1" s="277" t="s">
        <v>1925</v>
      </c>
      <c r="D1" s="277" t="s">
        <v>1926</v>
      </c>
      <c r="E1" s="277" t="s">
        <v>1927</v>
      </c>
      <c r="F1" s="277" t="s">
        <v>1928</v>
      </c>
    </row>
    <row r="2" spans="1:6" x14ac:dyDescent="0.25">
      <c r="A2" t="s">
        <v>376</v>
      </c>
      <c r="B2" t="s">
        <v>938</v>
      </c>
      <c r="C2" s="276" t="s">
        <v>386</v>
      </c>
      <c r="D2" s="276" t="s">
        <v>951</v>
      </c>
      <c r="E2" s="276" t="s">
        <v>386</v>
      </c>
      <c r="F2" s="276" t="s">
        <v>952</v>
      </c>
    </row>
    <row r="3" spans="1:6" x14ac:dyDescent="0.25">
      <c r="A3" t="s">
        <v>376</v>
      </c>
      <c r="B3" t="s">
        <v>938</v>
      </c>
      <c r="C3" t="s">
        <v>377</v>
      </c>
      <c r="D3" t="s">
        <v>939</v>
      </c>
      <c r="E3" t="s">
        <v>381</v>
      </c>
      <c r="F3" t="s">
        <v>944</v>
      </c>
    </row>
    <row r="4" spans="1:6" x14ac:dyDescent="0.25">
      <c r="A4" t="s">
        <v>376</v>
      </c>
      <c r="B4" t="s">
        <v>938</v>
      </c>
      <c r="C4" t="s">
        <v>383</v>
      </c>
      <c r="D4" t="s">
        <v>946</v>
      </c>
      <c r="E4" t="s">
        <v>950</v>
      </c>
      <c r="F4" t="s">
        <v>949</v>
      </c>
    </row>
    <row r="5" spans="1:6" x14ac:dyDescent="0.25">
      <c r="A5" t="s">
        <v>376</v>
      </c>
      <c r="B5" t="s">
        <v>938</v>
      </c>
      <c r="C5" t="s">
        <v>377</v>
      </c>
      <c r="D5" t="s">
        <v>939</v>
      </c>
      <c r="E5" t="s">
        <v>379</v>
      </c>
      <c r="F5" t="s">
        <v>942</v>
      </c>
    </row>
    <row r="6" spans="1:6" x14ac:dyDescent="0.25">
      <c r="A6" t="s">
        <v>376</v>
      </c>
      <c r="B6" t="s">
        <v>938</v>
      </c>
      <c r="C6" t="s">
        <v>390</v>
      </c>
      <c r="D6" t="s">
        <v>956</v>
      </c>
      <c r="E6" t="s">
        <v>394</v>
      </c>
      <c r="F6" t="s">
        <v>961</v>
      </c>
    </row>
    <row r="7" spans="1:6" x14ac:dyDescent="0.25">
      <c r="A7" t="s">
        <v>376</v>
      </c>
      <c r="B7" t="s">
        <v>938</v>
      </c>
      <c r="C7" t="s">
        <v>390</v>
      </c>
      <c r="D7" t="s">
        <v>956</v>
      </c>
      <c r="E7" t="s">
        <v>392</v>
      </c>
      <c r="F7" t="s">
        <v>959</v>
      </c>
    </row>
    <row r="8" spans="1:6" x14ac:dyDescent="0.25">
      <c r="A8" t="s">
        <v>376</v>
      </c>
      <c r="B8" t="s">
        <v>938</v>
      </c>
      <c r="C8" t="s">
        <v>386</v>
      </c>
      <c r="D8" t="s">
        <v>951</v>
      </c>
      <c r="E8" t="s">
        <v>389</v>
      </c>
      <c r="F8" t="s">
        <v>955</v>
      </c>
    </row>
    <row r="9" spans="1:6" x14ac:dyDescent="0.25">
      <c r="A9" t="s">
        <v>376</v>
      </c>
      <c r="B9" t="s">
        <v>938</v>
      </c>
      <c r="C9" t="s">
        <v>383</v>
      </c>
      <c r="D9" t="s">
        <v>946</v>
      </c>
      <c r="E9" t="s">
        <v>384</v>
      </c>
      <c r="F9" t="s">
        <v>948</v>
      </c>
    </row>
    <row r="10" spans="1:6" x14ac:dyDescent="0.25">
      <c r="A10" t="s">
        <v>376</v>
      </c>
      <c r="B10" t="s">
        <v>938</v>
      </c>
      <c r="C10" t="s">
        <v>383</v>
      </c>
      <c r="D10" t="s">
        <v>946</v>
      </c>
      <c r="E10" t="s">
        <v>383</v>
      </c>
      <c r="F10" t="s">
        <v>947</v>
      </c>
    </row>
    <row r="11" spans="1:6" x14ac:dyDescent="0.25">
      <c r="A11" t="s">
        <v>376</v>
      </c>
      <c r="B11" t="s">
        <v>938</v>
      </c>
      <c r="C11" t="s">
        <v>386</v>
      </c>
      <c r="D11" t="s">
        <v>951</v>
      </c>
      <c r="E11" t="s">
        <v>388</v>
      </c>
      <c r="F11" t="s">
        <v>954</v>
      </c>
    </row>
    <row r="12" spans="1:6" x14ac:dyDescent="0.25">
      <c r="A12" t="s">
        <v>376</v>
      </c>
      <c r="B12" t="s">
        <v>938</v>
      </c>
      <c r="C12" t="s">
        <v>377</v>
      </c>
      <c r="D12" t="s">
        <v>939</v>
      </c>
      <c r="E12" t="s">
        <v>377</v>
      </c>
      <c r="F12" t="s">
        <v>940</v>
      </c>
    </row>
    <row r="13" spans="1:6" x14ac:dyDescent="0.25">
      <c r="A13" t="s">
        <v>376</v>
      </c>
      <c r="B13" t="s">
        <v>938</v>
      </c>
      <c r="C13" t="s">
        <v>390</v>
      </c>
      <c r="D13" t="s">
        <v>956</v>
      </c>
      <c r="E13" t="s">
        <v>393</v>
      </c>
      <c r="F13" t="s">
        <v>960</v>
      </c>
    </row>
    <row r="14" spans="1:6" x14ac:dyDescent="0.25">
      <c r="A14" t="s">
        <v>376</v>
      </c>
      <c r="B14" t="s">
        <v>938</v>
      </c>
      <c r="C14" t="s">
        <v>390</v>
      </c>
      <c r="D14" t="s">
        <v>956</v>
      </c>
      <c r="E14" t="s">
        <v>390</v>
      </c>
      <c r="F14" t="s">
        <v>957</v>
      </c>
    </row>
    <row r="15" spans="1:6" x14ac:dyDescent="0.25">
      <c r="A15" t="s">
        <v>376</v>
      </c>
      <c r="B15" t="s">
        <v>938</v>
      </c>
      <c r="C15" t="s">
        <v>386</v>
      </c>
      <c r="D15" t="s">
        <v>951</v>
      </c>
      <c r="E15" t="s">
        <v>387</v>
      </c>
      <c r="F15" t="s">
        <v>953</v>
      </c>
    </row>
    <row r="16" spans="1:6" x14ac:dyDescent="0.25">
      <c r="A16" t="s">
        <v>376</v>
      </c>
      <c r="B16" t="s">
        <v>938</v>
      </c>
      <c r="C16" t="s">
        <v>390</v>
      </c>
      <c r="D16" t="s">
        <v>956</v>
      </c>
      <c r="E16" t="s">
        <v>391</v>
      </c>
      <c r="F16" t="s">
        <v>958</v>
      </c>
    </row>
    <row r="17" spans="1:6" x14ac:dyDescent="0.25">
      <c r="A17" t="s">
        <v>376</v>
      </c>
      <c r="B17" t="s">
        <v>938</v>
      </c>
      <c r="C17" t="s">
        <v>377</v>
      </c>
      <c r="D17" t="s">
        <v>939</v>
      </c>
      <c r="E17" t="s">
        <v>380</v>
      </c>
      <c r="F17" t="s">
        <v>943</v>
      </c>
    </row>
    <row r="18" spans="1:6" x14ac:dyDescent="0.25">
      <c r="A18" t="s">
        <v>376</v>
      </c>
      <c r="B18" t="s">
        <v>938</v>
      </c>
      <c r="C18" t="s">
        <v>377</v>
      </c>
      <c r="D18" t="s">
        <v>939</v>
      </c>
      <c r="E18" t="s">
        <v>382</v>
      </c>
      <c r="F18" t="s">
        <v>945</v>
      </c>
    </row>
    <row r="19" spans="1:6" x14ac:dyDescent="0.25">
      <c r="A19" t="s">
        <v>376</v>
      </c>
      <c r="B19" t="s">
        <v>938</v>
      </c>
      <c r="C19" t="s">
        <v>377</v>
      </c>
      <c r="D19" t="s">
        <v>939</v>
      </c>
      <c r="E19" t="s">
        <v>378</v>
      </c>
      <c r="F19" t="s">
        <v>941</v>
      </c>
    </row>
    <row r="20" spans="1:6" x14ac:dyDescent="0.25">
      <c r="A20" t="s">
        <v>395</v>
      </c>
      <c r="B20" t="s">
        <v>1014</v>
      </c>
      <c r="C20" t="s">
        <v>1053</v>
      </c>
      <c r="D20" t="s">
        <v>1052</v>
      </c>
      <c r="E20" t="s">
        <v>429</v>
      </c>
      <c r="F20" t="s">
        <v>1064</v>
      </c>
    </row>
    <row r="21" spans="1:6" x14ac:dyDescent="0.25">
      <c r="A21" t="s">
        <v>395</v>
      </c>
      <c r="B21" t="s">
        <v>1014</v>
      </c>
      <c r="C21" t="s">
        <v>1045</v>
      </c>
      <c r="D21" t="s">
        <v>1044</v>
      </c>
      <c r="E21" t="s">
        <v>1051</v>
      </c>
      <c r="F21" t="s">
        <v>1050</v>
      </c>
    </row>
    <row r="22" spans="1:6" x14ac:dyDescent="0.25">
      <c r="A22" t="s">
        <v>395</v>
      </c>
      <c r="B22" t="s">
        <v>1014</v>
      </c>
      <c r="C22" t="s">
        <v>1053</v>
      </c>
      <c r="D22" t="s">
        <v>1052</v>
      </c>
      <c r="E22" t="s">
        <v>424</v>
      </c>
      <c r="F22" t="s">
        <v>1059</v>
      </c>
    </row>
    <row r="23" spans="1:6" x14ac:dyDescent="0.25">
      <c r="A23" t="s">
        <v>395</v>
      </c>
      <c r="B23" t="s">
        <v>1014</v>
      </c>
      <c r="C23" t="s">
        <v>416</v>
      </c>
      <c r="D23" t="s">
        <v>1020</v>
      </c>
      <c r="E23" t="s">
        <v>416</v>
      </c>
      <c r="F23" t="s">
        <v>1038</v>
      </c>
    </row>
    <row r="24" spans="1:6" x14ac:dyDescent="0.25">
      <c r="A24" t="s">
        <v>968</v>
      </c>
      <c r="B24" t="s">
        <v>967</v>
      </c>
      <c r="C24" t="s">
        <v>970</v>
      </c>
      <c r="D24" t="s">
        <v>969</v>
      </c>
      <c r="E24" t="s">
        <v>975</v>
      </c>
      <c r="F24" t="s">
        <v>974</v>
      </c>
    </row>
    <row r="25" spans="1:6" x14ac:dyDescent="0.25">
      <c r="A25" t="s">
        <v>395</v>
      </c>
      <c r="B25" t="s">
        <v>1014</v>
      </c>
      <c r="C25" t="s">
        <v>1053</v>
      </c>
      <c r="D25" t="s">
        <v>1052</v>
      </c>
      <c r="E25" t="s">
        <v>423</v>
      </c>
      <c r="F25" t="s">
        <v>1058</v>
      </c>
    </row>
    <row r="26" spans="1:6" x14ac:dyDescent="0.25">
      <c r="A26" t="s">
        <v>395</v>
      </c>
      <c r="B26" t="s">
        <v>1014</v>
      </c>
      <c r="C26" t="s">
        <v>396</v>
      </c>
      <c r="D26" t="s">
        <v>1015</v>
      </c>
      <c r="E26" t="s">
        <v>397</v>
      </c>
      <c r="F26" t="s">
        <v>1017</v>
      </c>
    </row>
    <row r="27" spans="1:6" x14ac:dyDescent="0.25">
      <c r="A27" t="s">
        <v>968</v>
      </c>
      <c r="B27" t="s">
        <v>967</v>
      </c>
      <c r="C27" t="s">
        <v>970</v>
      </c>
      <c r="D27" t="s">
        <v>969</v>
      </c>
      <c r="E27" t="s">
        <v>977</v>
      </c>
      <c r="F27" t="s">
        <v>976</v>
      </c>
    </row>
    <row r="28" spans="1:6" x14ac:dyDescent="0.25">
      <c r="A28" t="s">
        <v>395</v>
      </c>
      <c r="B28" t="s">
        <v>1014</v>
      </c>
      <c r="C28" t="s">
        <v>407</v>
      </c>
      <c r="D28" t="s">
        <v>1027</v>
      </c>
      <c r="E28" t="s">
        <v>409</v>
      </c>
      <c r="F28" t="s">
        <v>1030</v>
      </c>
    </row>
    <row r="29" spans="1:6" x14ac:dyDescent="0.25">
      <c r="A29" t="s">
        <v>395</v>
      </c>
      <c r="B29" t="s">
        <v>1014</v>
      </c>
      <c r="C29" t="s">
        <v>1053</v>
      </c>
      <c r="D29" t="s">
        <v>1052</v>
      </c>
      <c r="E29" t="s">
        <v>428</v>
      </c>
      <c r="F29" t="s">
        <v>1063</v>
      </c>
    </row>
    <row r="30" spans="1:6" x14ac:dyDescent="0.25">
      <c r="A30" t="s">
        <v>968</v>
      </c>
      <c r="B30" t="s">
        <v>967</v>
      </c>
      <c r="C30" t="s">
        <v>970</v>
      </c>
      <c r="D30" t="s">
        <v>969</v>
      </c>
      <c r="E30" t="s">
        <v>979</v>
      </c>
      <c r="F30" t="s">
        <v>978</v>
      </c>
    </row>
    <row r="31" spans="1:6" x14ac:dyDescent="0.25">
      <c r="A31" t="s">
        <v>395</v>
      </c>
      <c r="B31" t="s">
        <v>1014</v>
      </c>
      <c r="C31" t="s">
        <v>1053</v>
      </c>
      <c r="D31" t="s">
        <v>1052</v>
      </c>
      <c r="E31" t="s">
        <v>422</v>
      </c>
      <c r="F31" t="s">
        <v>1057</v>
      </c>
    </row>
    <row r="32" spans="1:6" x14ac:dyDescent="0.25">
      <c r="A32" t="s">
        <v>395</v>
      </c>
      <c r="B32" t="s">
        <v>1014</v>
      </c>
      <c r="C32" t="s">
        <v>417</v>
      </c>
      <c r="D32" t="s">
        <v>1039</v>
      </c>
      <c r="E32" t="s">
        <v>418</v>
      </c>
      <c r="F32" t="s">
        <v>1041</v>
      </c>
    </row>
    <row r="33" spans="1:6" x14ac:dyDescent="0.25">
      <c r="A33" t="s">
        <v>395</v>
      </c>
      <c r="B33" t="s">
        <v>1014</v>
      </c>
      <c r="C33" t="s">
        <v>1045</v>
      </c>
      <c r="D33" t="s">
        <v>1044</v>
      </c>
      <c r="E33" t="s">
        <v>1047</v>
      </c>
      <c r="F33" t="s">
        <v>1046</v>
      </c>
    </row>
    <row r="34" spans="1:6" x14ac:dyDescent="0.25">
      <c r="A34" t="s">
        <v>968</v>
      </c>
      <c r="B34" t="s">
        <v>967</v>
      </c>
      <c r="C34" t="s">
        <v>991</v>
      </c>
      <c r="D34" t="s">
        <v>990</v>
      </c>
      <c r="E34" t="s">
        <v>998</v>
      </c>
      <c r="F34" t="s">
        <v>997</v>
      </c>
    </row>
    <row r="35" spans="1:6" x14ac:dyDescent="0.25">
      <c r="A35" t="s">
        <v>395</v>
      </c>
      <c r="B35" t="s">
        <v>1014</v>
      </c>
      <c r="C35" t="s">
        <v>415</v>
      </c>
      <c r="D35" t="s">
        <v>1036</v>
      </c>
      <c r="E35" t="s">
        <v>415</v>
      </c>
      <c r="F35" t="s">
        <v>1037</v>
      </c>
    </row>
    <row r="36" spans="1:6" x14ac:dyDescent="0.25">
      <c r="A36" t="s">
        <v>395</v>
      </c>
      <c r="B36" t="s">
        <v>1014</v>
      </c>
      <c r="C36" t="s">
        <v>404</v>
      </c>
      <c r="D36" t="s">
        <v>964</v>
      </c>
      <c r="E36" t="s">
        <v>406</v>
      </c>
      <c r="F36" t="s">
        <v>1026</v>
      </c>
    </row>
    <row r="37" spans="1:6" x14ac:dyDescent="0.25">
      <c r="A37" t="s">
        <v>395</v>
      </c>
      <c r="B37" t="s">
        <v>1014</v>
      </c>
      <c r="C37" t="s">
        <v>407</v>
      </c>
      <c r="D37" t="s">
        <v>1027</v>
      </c>
      <c r="E37" t="s">
        <v>407</v>
      </c>
      <c r="F37" t="s">
        <v>1028</v>
      </c>
    </row>
    <row r="38" spans="1:6" x14ac:dyDescent="0.25">
      <c r="A38" t="s">
        <v>968</v>
      </c>
      <c r="B38" t="s">
        <v>967</v>
      </c>
      <c r="C38" t="s">
        <v>991</v>
      </c>
      <c r="D38" t="s">
        <v>990</v>
      </c>
      <c r="E38" t="s">
        <v>1000</v>
      </c>
      <c r="F38" t="s">
        <v>999</v>
      </c>
    </row>
    <row r="39" spans="1:6" x14ac:dyDescent="0.25">
      <c r="A39" t="s">
        <v>968</v>
      </c>
      <c r="B39" t="s">
        <v>967</v>
      </c>
      <c r="C39" t="s">
        <v>991</v>
      </c>
      <c r="D39" t="s">
        <v>990</v>
      </c>
      <c r="E39" t="s">
        <v>994</v>
      </c>
      <c r="F39" t="s">
        <v>993</v>
      </c>
    </row>
    <row r="40" spans="1:6" x14ac:dyDescent="0.25">
      <c r="A40" t="s">
        <v>968</v>
      </c>
      <c r="B40" t="s">
        <v>967</v>
      </c>
      <c r="C40" t="s">
        <v>1006</v>
      </c>
      <c r="D40" t="s">
        <v>1005</v>
      </c>
      <c r="E40" t="s">
        <v>1006</v>
      </c>
      <c r="F40" t="s">
        <v>1007</v>
      </c>
    </row>
    <row r="41" spans="1:6" x14ac:dyDescent="0.25">
      <c r="A41" t="s">
        <v>395</v>
      </c>
      <c r="B41" t="s">
        <v>1014</v>
      </c>
      <c r="C41" t="s">
        <v>396</v>
      </c>
      <c r="D41" t="s">
        <v>1015</v>
      </c>
      <c r="E41" t="s">
        <v>396</v>
      </c>
      <c r="F41" t="s">
        <v>1016</v>
      </c>
    </row>
    <row r="42" spans="1:6" x14ac:dyDescent="0.25">
      <c r="A42" t="s">
        <v>395</v>
      </c>
      <c r="B42" t="s">
        <v>1014</v>
      </c>
      <c r="C42" t="s">
        <v>417</v>
      </c>
      <c r="D42" t="s">
        <v>1039</v>
      </c>
      <c r="E42" t="s">
        <v>417</v>
      </c>
      <c r="F42" t="s">
        <v>1040</v>
      </c>
    </row>
    <row r="43" spans="1:6" x14ac:dyDescent="0.25">
      <c r="A43" t="s">
        <v>395</v>
      </c>
      <c r="B43" t="s">
        <v>1014</v>
      </c>
      <c r="C43" t="s">
        <v>1045</v>
      </c>
      <c r="D43" t="s">
        <v>1044</v>
      </c>
      <c r="E43" t="s">
        <v>1049</v>
      </c>
      <c r="F43" t="s">
        <v>1048</v>
      </c>
    </row>
    <row r="44" spans="1:6" x14ac:dyDescent="0.25">
      <c r="A44" t="s">
        <v>968</v>
      </c>
      <c r="B44" t="s">
        <v>967</v>
      </c>
      <c r="C44" t="s">
        <v>970</v>
      </c>
      <c r="D44" t="s">
        <v>969</v>
      </c>
      <c r="E44" t="s">
        <v>985</v>
      </c>
      <c r="F44" t="s">
        <v>984</v>
      </c>
    </row>
    <row r="45" spans="1:6" x14ac:dyDescent="0.25">
      <c r="A45" t="s">
        <v>395</v>
      </c>
      <c r="B45" t="s">
        <v>1014</v>
      </c>
      <c r="C45" t="s">
        <v>1053</v>
      </c>
      <c r="D45" t="s">
        <v>1052</v>
      </c>
      <c r="E45" t="s">
        <v>427</v>
      </c>
      <c r="F45" t="s">
        <v>1062</v>
      </c>
    </row>
    <row r="46" spans="1:6" x14ac:dyDescent="0.25">
      <c r="A46" t="s">
        <v>968</v>
      </c>
      <c r="B46" t="s">
        <v>967</v>
      </c>
      <c r="C46" t="s">
        <v>991</v>
      </c>
      <c r="D46" t="s">
        <v>990</v>
      </c>
      <c r="E46" t="s">
        <v>991</v>
      </c>
      <c r="F46" t="s">
        <v>992</v>
      </c>
    </row>
    <row r="47" spans="1:6" x14ac:dyDescent="0.25">
      <c r="A47" t="s">
        <v>395</v>
      </c>
      <c r="B47" t="s">
        <v>1014</v>
      </c>
      <c r="C47" t="s">
        <v>1053</v>
      </c>
      <c r="D47" t="s">
        <v>1052</v>
      </c>
      <c r="E47" t="s">
        <v>425</v>
      </c>
      <c r="F47" t="s">
        <v>1060</v>
      </c>
    </row>
    <row r="48" spans="1:6" x14ac:dyDescent="0.25">
      <c r="A48" t="s">
        <v>395</v>
      </c>
      <c r="B48" t="s">
        <v>1014</v>
      </c>
      <c r="C48" t="s">
        <v>407</v>
      </c>
      <c r="D48" t="s">
        <v>1027</v>
      </c>
      <c r="E48" t="s">
        <v>413</v>
      </c>
      <c r="F48" t="s">
        <v>1034</v>
      </c>
    </row>
    <row r="49" spans="1:6" x14ac:dyDescent="0.25">
      <c r="A49" t="s">
        <v>395</v>
      </c>
      <c r="B49" t="s">
        <v>1014</v>
      </c>
      <c r="C49" t="s">
        <v>1067</v>
      </c>
      <c r="D49" t="s">
        <v>1066</v>
      </c>
      <c r="E49" t="s">
        <v>431</v>
      </c>
      <c r="F49" t="s">
        <v>1068</v>
      </c>
    </row>
    <row r="50" spans="1:6" x14ac:dyDescent="0.25">
      <c r="A50" t="s">
        <v>395</v>
      </c>
      <c r="B50" t="s">
        <v>1014</v>
      </c>
      <c r="C50" t="s">
        <v>1053</v>
      </c>
      <c r="D50" t="s">
        <v>1052</v>
      </c>
      <c r="E50" t="s">
        <v>421</v>
      </c>
      <c r="F50" t="s">
        <v>1056</v>
      </c>
    </row>
    <row r="51" spans="1:6" x14ac:dyDescent="0.25">
      <c r="A51" t="s">
        <v>395</v>
      </c>
      <c r="B51" t="s">
        <v>1014</v>
      </c>
      <c r="C51" t="s">
        <v>407</v>
      </c>
      <c r="D51" t="s">
        <v>1027</v>
      </c>
      <c r="E51" t="s">
        <v>414</v>
      </c>
      <c r="F51" t="s">
        <v>1035</v>
      </c>
    </row>
    <row r="52" spans="1:6" x14ac:dyDescent="0.25">
      <c r="A52" t="s">
        <v>395</v>
      </c>
      <c r="B52" t="s">
        <v>1014</v>
      </c>
      <c r="C52" t="s">
        <v>416</v>
      </c>
      <c r="D52" t="s">
        <v>1020</v>
      </c>
      <c r="E52" t="s">
        <v>1043</v>
      </c>
      <c r="F52" t="s">
        <v>1042</v>
      </c>
    </row>
    <row r="53" spans="1:6" x14ac:dyDescent="0.25">
      <c r="A53" t="s">
        <v>968</v>
      </c>
      <c r="B53" t="s">
        <v>967</v>
      </c>
      <c r="C53" t="s">
        <v>1006</v>
      </c>
      <c r="D53" t="s">
        <v>1005</v>
      </c>
      <c r="E53" t="s">
        <v>1011</v>
      </c>
      <c r="F53" t="s">
        <v>1010</v>
      </c>
    </row>
    <row r="54" spans="1:6" x14ac:dyDescent="0.25">
      <c r="A54" t="s">
        <v>968</v>
      </c>
      <c r="B54" t="s">
        <v>967</v>
      </c>
      <c r="C54" t="s">
        <v>991</v>
      </c>
      <c r="D54" t="s">
        <v>990</v>
      </c>
      <c r="E54" t="s">
        <v>1004</v>
      </c>
      <c r="F54" t="s">
        <v>1003</v>
      </c>
    </row>
    <row r="55" spans="1:6" x14ac:dyDescent="0.25">
      <c r="A55" t="s">
        <v>968</v>
      </c>
      <c r="B55" t="s">
        <v>967</v>
      </c>
      <c r="C55" t="s">
        <v>991</v>
      </c>
      <c r="D55" t="s">
        <v>990</v>
      </c>
      <c r="E55" t="s">
        <v>1002</v>
      </c>
      <c r="F55" t="s">
        <v>1001</v>
      </c>
    </row>
    <row r="56" spans="1:6" x14ac:dyDescent="0.25">
      <c r="A56" t="s">
        <v>395</v>
      </c>
      <c r="B56" t="s">
        <v>1014</v>
      </c>
      <c r="C56" t="s">
        <v>416</v>
      </c>
      <c r="D56" t="s">
        <v>1020</v>
      </c>
      <c r="E56" t="s">
        <v>403</v>
      </c>
      <c r="F56" t="s">
        <v>1025</v>
      </c>
    </row>
    <row r="57" spans="1:6" x14ac:dyDescent="0.25">
      <c r="A57" t="s">
        <v>395</v>
      </c>
      <c r="B57" t="s">
        <v>1014</v>
      </c>
      <c r="C57" t="s">
        <v>407</v>
      </c>
      <c r="D57" t="s">
        <v>1027</v>
      </c>
      <c r="E57" t="s">
        <v>412</v>
      </c>
      <c r="F57" t="s">
        <v>1033</v>
      </c>
    </row>
    <row r="58" spans="1:6" x14ac:dyDescent="0.25">
      <c r="A58" t="s">
        <v>968</v>
      </c>
      <c r="B58" t="s">
        <v>967</v>
      </c>
      <c r="C58" t="s">
        <v>1006</v>
      </c>
      <c r="D58" t="s">
        <v>1005</v>
      </c>
      <c r="E58" t="s">
        <v>1009</v>
      </c>
      <c r="F58" t="s">
        <v>1008</v>
      </c>
    </row>
    <row r="59" spans="1:6" x14ac:dyDescent="0.25">
      <c r="A59" t="s">
        <v>968</v>
      </c>
      <c r="B59" t="s">
        <v>967</v>
      </c>
      <c r="C59" t="s">
        <v>1006</v>
      </c>
      <c r="D59" t="s">
        <v>1005</v>
      </c>
      <c r="E59" t="s">
        <v>1013</v>
      </c>
      <c r="F59" t="s">
        <v>1012</v>
      </c>
    </row>
    <row r="60" spans="1:6" x14ac:dyDescent="0.25">
      <c r="A60" t="s">
        <v>395</v>
      </c>
      <c r="B60" t="s">
        <v>1014</v>
      </c>
      <c r="C60" t="s">
        <v>396</v>
      </c>
      <c r="D60" t="s">
        <v>1015</v>
      </c>
      <c r="E60" t="s">
        <v>398</v>
      </c>
      <c r="F60" t="s">
        <v>1018</v>
      </c>
    </row>
    <row r="61" spans="1:6" x14ac:dyDescent="0.25">
      <c r="A61" t="s">
        <v>395</v>
      </c>
      <c r="B61" t="s">
        <v>1014</v>
      </c>
      <c r="C61" t="s">
        <v>404</v>
      </c>
      <c r="D61" t="s">
        <v>964</v>
      </c>
      <c r="E61" t="s">
        <v>404</v>
      </c>
      <c r="F61" t="s">
        <v>965</v>
      </c>
    </row>
    <row r="62" spans="1:6" x14ac:dyDescent="0.25">
      <c r="A62" t="s">
        <v>395</v>
      </c>
      <c r="B62" t="s">
        <v>1014</v>
      </c>
      <c r="C62" t="s">
        <v>1067</v>
      </c>
      <c r="D62" t="s">
        <v>1066</v>
      </c>
      <c r="E62" t="s">
        <v>433</v>
      </c>
      <c r="F62" t="s">
        <v>1070</v>
      </c>
    </row>
    <row r="63" spans="1:6" x14ac:dyDescent="0.25">
      <c r="A63" t="s">
        <v>395</v>
      </c>
      <c r="B63" t="s">
        <v>1014</v>
      </c>
      <c r="C63" t="s">
        <v>1053</v>
      </c>
      <c r="D63" t="s">
        <v>1052</v>
      </c>
      <c r="E63" t="s">
        <v>419</v>
      </c>
      <c r="F63" t="s">
        <v>1054</v>
      </c>
    </row>
    <row r="64" spans="1:6" x14ac:dyDescent="0.25">
      <c r="A64" t="s">
        <v>395</v>
      </c>
      <c r="B64" t="s">
        <v>1014</v>
      </c>
      <c r="C64" t="s">
        <v>404</v>
      </c>
      <c r="D64" t="s">
        <v>964</v>
      </c>
      <c r="E64" t="s">
        <v>405</v>
      </c>
      <c r="F64" t="s">
        <v>966</v>
      </c>
    </row>
    <row r="65" spans="1:6" x14ac:dyDescent="0.25">
      <c r="A65" t="s">
        <v>395</v>
      </c>
      <c r="B65" t="s">
        <v>1014</v>
      </c>
      <c r="C65" t="s">
        <v>407</v>
      </c>
      <c r="D65" t="s">
        <v>1027</v>
      </c>
      <c r="E65" t="s">
        <v>411</v>
      </c>
      <c r="F65" t="s">
        <v>1032</v>
      </c>
    </row>
    <row r="66" spans="1:6" x14ac:dyDescent="0.25">
      <c r="A66" t="s">
        <v>395</v>
      </c>
      <c r="B66" t="s">
        <v>1014</v>
      </c>
      <c r="C66" t="s">
        <v>407</v>
      </c>
      <c r="D66" t="s">
        <v>1027</v>
      </c>
      <c r="E66" t="s">
        <v>410</v>
      </c>
      <c r="F66" t="s">
        <v>1031</v>
      </c>
    </row>
    <row r="67" spans="1:6" x14ac:dyDescent="0.25">
      <c r="A67" t="s">
        <v>968</v>
      </c>
      <c r="B67" t="s">
        <v>967</v>
      </c>
      <c r="C67" t="s">
        <v>991</v>
      </c>
      <c r="D67" t="s">
        <v>990</v>
      </c>
      <c r="E67" t="s">
        <v>996</v>
      </c>
      <c r="F67" t="s">
        <v>995</v>
      </c>
    </row>
    <row r="68" spans="1:6" x14ac:dyDescent="0.25">
      <c r="A68" t="s">
        <v>395</v>
      </c>
      <c r="B68" t="s">
        <v>1014</v>
      </c>
      <c r="C68" t="s">
        <v>1067</v>
      </c>
      <c r="D68" t="s">
        <v>1066</v>
      </c>
      <c r="E68" t="s">
        <v>434</v>
      </c>
      <c r="F68" t="s">
        <v>1071</v>
      </c>
    </row>
    <row r="69" spans="1:6" x14ac:dyDescent="0.25">
      <c r="A69" t="s">
        <v>395</v>
      </c>
      <c r="B69" t="s">
        <v>1014</v>
      </c>
      <c r="C69" t="s">
        <v>1053</v>
      </c>
      <c r="D69" t="s">
        <v>1052</v>
      </c>
      <c r="E69" t="s">
        <v>420</v>
      </c>
      <c r="F69" t="s">
        <v>1055</v>
      </c>
    </row>
    <row r="70" spans="1:6" x14ac:dyDescent="0.25">
      <c r="A70" t="s">
        <v>395</v>
      </c>
      <c r="B70" t="s">
        <v>1014</v>
      </c>
      <c r="C70" t="s">
        <v>416</v>
      </c>
      <c r="D70" t="s">
        <v>1020</v>
      </c>
      <c r="E70" t="s">
        <v>1023</v>
      </c>
      <c r="F70" t="s">
        <v>1022</v>
      </c>
    </row>
    <row r="71" spans="1:6" x14ac:dyDescent="0.25">
      <c r="A71" t="s">
        <v>395</v>
      </c>
      <c r="B71" t="s">
        <v>1014</v>
      </c>
      <c r="C71" t="s">
        <v>1067</v>
      </c>
      <c r="D71" t="s">
        <v>1066</v>
      </c>
      <c r="E71" t="s">
        <v>432</v>
      </c>
      <c r="F71" t="s">
        <v>1069</v>
      </c>
    </row>
    <row r="72" spans="1:6" x14ac:dyDescent="0.25">
      <c r="A72" t="s">
        <v>395</v>
      </c>
      <c r="B72" t="s">
        <v>1014</v>
      </c>
      <c r="C72" t="s">
        <v>407</v>
      </c>
      <c r="D72" t="s">
        <v>1027</v>
      </c>
      <c r="E72" t="s">
        <v>408</v>
      </c>
      <c r="F72" t="s">
        <v>1029</v>
      </c>
    </row>
    <row r="73" spans="1:6" x14ac:dyDescent="0.25">
      <c r="A73" t="s">
        <v>968</v>
      </c>
      <c r="B73" t="s">
        <v>967</v>
      </c>
      <c r="C73" t="s">
        <v>970</v>
      </c>
      <c r="D73" t="s">
        <v>969</v>
      </c>
      <c r="E73" t="s">
        <v>973</v>
      </c>
      <c r="F73" t="s">
        <v>972</v>
      </c>
    </row>
    <row r="74" spans="1:6" x14ac:dyDescent="0.25">
      <c r="A74" t="s">
        <v>395</v>
      </c>
      <c r="B74" t="s">
        <v>1014</v>
      </c>
      <c r="C74" t="s">
        <v>1067</v>
      </c>
      <c r="D74" t="s">
        <v>1066</v>
      </c>
      <c r="E74" t="s">
        <v>435</v>
      </c>
      <c r="F74" t="s">
        <v>1072</v>
      </c>
    </row>
    <row r="75" spans="1:6" x14ac:dyDescent="0.25">
      <c r="A75" t="s">
        <v>395</v>
      </c>
      <c r="B75" t="s">
        <v>1014</v>
      </c>
      <c r="C75" t="s">
        <v>1067</v>
      </c>
      <c r="D75" t="s">
        <v>1066</v>
      </c>
      <c r="E75" t="s">
        <v>436</v>
      </c>
      <c r="F75" t="s">
        <v>1073</v>
      </c>
    </row>
    <row r="76" spans="1:6" x14ac:dyDescent="0.25">
      <c r="A76" t="s">
        <v>395</v>
      </c>
      <c r="B76" t="s">
        <v>1014</v>
      </c>
      <c r="C76" t="s">
        <v>416</v>
      </c>
      <c r="D76" t="s">
        <v>1020</v>
      </c>
      <c r="E76" t="s">
        <v>400</v>
      </c>
      <c r="F76" t="s">
        <v>1021</v>
      </c>
    </row>
    <row r="77" spans="1:6" x14ac:dyDescent="0.25">
      <c r="A77" t="s">
        <v>395</v>
      </c>
      <c r="B77" t="s">
        <v>1014</v>
      </c>
      <c r="C77" t="s">
        <v>416</v>
      </c>
      <c r="D77" t="s">
        <v>1020</v>
      </c>
      <c r="E77" t="s">
        <v>402</v>
      </c>
      <c r="F77" t="s">
        <v>1024</v>
      </c>
    </row>
    <row r="78" spans="1:6" x14ac:dyDescent="0.25">
      <c r="A78" t="s">
        <v>968</v>
      </c>
      <c r="B78" t="s">
        <v>967</v>
      </c>
      <c r="C78" t="s">
        <v>970</v>
      </c>
      <c r="D78" t="s">
        <v>969</v>
      </c>
      <c r="E78" t="s">
        <v>989</v>
      </c>
      <c r="F78" t="s">
        <v>988</v>
      </c>
    </row>
    <row r="79" spans="1:6" x14ac:dyDescent="0.25">
      <c r="A79" t="s">
        <v>968</v>
      </c>
      <c r="B79" t="s">
        <v>967</v>
      </c>
      <c r="C79" t="s">
        <v>970</v>
      </c>
      <c r="D79" t="s">
        <v>969</v>
      </c>
      <c r="E79" t="s">
        <v>981</v>
      </c>
      <c r="F79" t="s">
        <v>980</v>
      </c>
    </row>
    <row r="80" spans="1:6" x14ac:dyDescent="0.25">
      <c r="A80" t="s">
        <v>968</v>
      </c>
      <c r="B80" t="s">
        <v>967</v>
      </c>
      <c r="C80" t="s">
        <v>970</v>
      </c>
      <c r="D80" t="s">
        <v>969</v>
      </c>
      <c r="E80" t="s">
        <v>987</v>
      </c>
      <c r="F80" t="s">
        <v>986</v>
      </c>
    </row>
    <row r="81" spans="1:6" x14ac:dyDescent="0.25">
      <c r="A81" t="s">
        <v>395</v>
      </c>
      <c r="B81" t="s">
        <v>1014</v>
      </c>
      <c r="C81" t="s">
        <v>396</v>
      </c>
      <c r="D81" t="s">
        <v>1015</v>
      </c>
      <c r="E81" t="s">
        <v>399</v>
      </c>
      <c r="F81" t="s">
        <v>1019</v>
      </c>
    </row>
    <row r="82" spans="1:6" x14ac:dyDescent="0.25">
      <c r="A82" t="s">
        <v>968</v>
      </c>
      <c r="B82" t="s">
        <v>967</v>
      </c>
      <c r="C82" t="s">
        <v>970</v>
      </c>
      <c r="D82" t="s">
        <v>969</v>
      </c>
      <c r="E82" t="s">
        <v>970</v>
      </c>
      <c r="F82" t="s">
        <v>971</v>
      </c>
    </row>
    <row r="83" spans="1:6" x14ac:dyDescent="0.25">
      <c r="A83" t="s">
        <v>395</v>
      </c>
      <c r="B83" t="s">
        <v>1014</v>
      </c>
      <c r="C83" t="s">
        <v>1053</v>
      </c>
      <c r="D83" t="s">
        <v>1052</v>
      </c>
      <c r="E83" t="s">
        <v>426</v>
      </c>
      <c r="F83" t="s">
        <v>1061</v>
      </c>
    </row>
    <row r="84" spans="1:6" x14ac:dyDescent="0.25">
      <c r="A84" t="s">
        <v>395</v>
      </c>
      <c r="B84" t="s">
        <v>1014</v>
      </c>
      <c r="C84" t="s">
        <v>1053</v>
      </c>
      <c r="D84" t="s">
        <v>1052</v>
      </c>
      <c r="E84" t="s">
        <v>430</v>
      </c>
      <c r="F84" t="s">
        <v>1065</v>
      </c>
    </row>
    <row r="85" spans="1:6" x14ac:dyDescent="0.25">
      <c r="A85" t="s">
        <v>968</v>
      </c>
      <c r="B85" t="s">
        <v>967</v>
      </c>
      <c r="C85" t="s">
        <v>970</v>
      </c>
      <c r="D85" t="s">
        <v>969</v>
      </c>
      <c r="E85" t="s">
        <v>983</v>
      </c>
      <c r="F85" t="s">
        <v>982</v>
      </c>
    </row>
  </sheetData>
  <autoFilter ref="A1:F85"/>
  <sortState ref="A2:F19">
    <sortCondition ref="A2"/>
  </sortState>
  <customSheetViews>
    <customSheetView guid="{F9AE0662-BB60-43F5-BA83-416C8E6DAA9F}">
      <selection activeCell="J7" sqref="J7"/>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D35"/>
  <sheetViews>
    <sheetView workbookViewId="0">
      <selection activeCell="F17" sqref="F17"/>
    </sheetView>
  </sheetViews>
  <sheetFormatPr defaultRowHeight="15" x14ac:dyDescent="0.25"/>
  <cols>
    <col min="1" max="1" width="23.28515625" customWidth="1"/>
    <col min="2" max="2" width="11.85546875" customWidth="1"/>
    <col min="3" max="4" width="14" customWidth="1"/>
  </cols>
  <sheetData>
    <row r="3" spans="1:4" x14ac:dyDescent="0.25">
      <c r="A3" s="140" t="s">
        <v>912</v>
      </c>
      <c r="B3" t="s">
        <v>1309</v>
      </c>
      <c r="C3" t="s">
        <v>1310</v>
      </c>
      <c r="D3" t="s">
        <v>1311</v>
      </c>
    </row>
    <row r="4" spans="1:4" x14ac:dyDescent="0.25">
      <c r="A4" s="141" t="s">
        <v>386</v>
      </c>
      <c r="B4" s="143">
        <v>1937</v>
      </c>
      <c r="C4" s="143">
        <v>2183</v>
      </c>
      <c r="D4" s="143">
        <v>4120</v>
      </c>
    </row>
    <row r="5" spans="1:4" x14ac:dyDescent="0.25">
      <c r="A5" s="141" t="s">
        <v>381</v>
      </c>
      <c r="B5" s="143">
        <v>210</v>
      </c>
      <c r="C5" s="143">
        <v>242</v>
      </c>
      <c r="D5" s="143">
        <v>452</v>
      </c>
    </row>
    <row r="6" spans="1:4" x14ac:dyDescent="0.25">
      <c r="A6" s="141" t="s">
        <v>1285</v>
      </c>
      <c r="B6" s="143">
        <v>1068</v>
      </c>
      <c r="C6" s="143">
        <v>1076</v>
      </c>
      <c r="D6" s="143">
        <v>2144</v>
      </c>
    </row>
    <row r="7" spans="1:4" x14ac:dyDescent="0.25">
      <c r="A7" s="141" t="s">
        <v>1086</v>
      </c>
      <c r="B7" s="143">
        <v>180</v>
      </c>
      <c r="C7" s="143">
        <v>123</v>
      </c>
      <c r="D7" s="143">
        <v>303</v>
      </c>
    </row>
    <row r="8" spans="1:4" x14ac:dyDescent="0.25">
      <c r="A8" s="141" t="s">
        <v>1160</v>
      </c>
      <c r="B8" s="143">
        <v>63</v>
      </c>
      <c r="C8" s="143">
        <v>45</v>
      </c>
      <c r="D8" s="143">
        <v>108</v>
      </c>
    </row>
    <row r="9" spans="1:4" x14ac:dyDescent="0.25">
      <c r="A9" s="141" t="s">
        <v>385</v>
      </c>
      <c r="B9" s="143">
        <v>163</v>
      </c>
      <c r="C9" s="143">
        <v>168</v>
      </c>
      <c r="D9" s="143">
        <v>331</v>
      </c>
    </row>
    <row r="10" spans="1:4" x14ac:dyDescent="0.25">
      <c r="A10" s="141" t="s">
        <v>1188</v>
      </c>
      <c r="B10" s="143">
        <v>416</v>
      </c>
      <c r="C10" s="143">
        <v>404</v>
      </c>
      <c r="D10" s="143">
        <v>820</v>
      </c>
    </row>
    <row r="11" spans="1:4" x14ac:dyDescent="0.25">
      <c r="A11" s="141" t="s">
        <v>1100</v>
      </c>
      <c r="B11" s="143">
        <v>422</v>
      </c>
      <c r="C11" s="143">
        <v>411</v>
      </c>
      <c r="D11" s="143">
        <v>833</v>
      </c>
    </row>
    <row r="12" spans="1:4" x14ac:dyDescent="0.25">
      <c r="A12" s="141" t="s">
        <v>406</v>
      </c>
      <c r="B12" s="143">
        <v>78</v>
      </c>
      <c r="C12" s="143">
        <v>94</v>
      </c>
      <c r="D12" s="143">
        <v>172</v>
      </c>
    </row>
    <row r="13" spans="1:4" x14ac:dyDescent="0.25">
      <c r="A13" s="141" t="s">
        <v>1166</v>
      </c>
      <c r="B13" s="143">
        <v>576</v>
      </c>
      <c r="C13" s="143">
        <v>594</v>
      </c>
      <c r="D13" s="143">
        <v>1170</v>
      </c>
    </row>
    <row r="14" spans="1:4" x14ac:dyDescent="0.25">
      <c r="A14" s="141" t="s">
        <v>1222</v>
      </c>
      <c r="B14" s="143">
        <v>546</v>
      </c>
      <c r="C14" s="143">
        <v>608</v>
      </c>
      <c r="D14" s="143">
        <v>1154</v>
      </c>
    </row>
    <row r="15" spans="1:4" x14ac:dyDescent="0.25">
      <c r="A15" s="141" t="s">
        <v>1305</v>
      </c>
      <c r="B15" s="143">
        <v>263</v>
      </c>
      <c r="C15" s="143">
        <v>286</v>
      </c>
      <c r="D15" s="143">
        <v>549</v>
      </c>
    </row>
    <row r="16" spans="1:4" x14ac:dyDescent="0.25">
      <c r="A16" s="141" t="s">
        <v>389</v>
      </c>
      <c r="B16" s="143">
        <v>1451</v>
      </c>
      <c r="C16" s="143">
        <v>1852</v>
      </c>
      <c r="D16" s="143">
        <v>3303</v>
      </c>
    </row>
    <row r="17" spans="1:4" x14ac:dyDescent="0.25">
      <c r="A17" s="141" t="s">
        <v>1262</v>
      </c>
      <c r="B17" s="143">
        <v>39</v>
      </c>
      <c r="C17" s="143">
        <v>60</v>
      </c>
      <c r="D17" s="143">
        <v>99</v>
      </c>
    </row>
    <row r="18" spans="1:4" x14ac:dyDescent="0.25">
      <c r="A18" s="141" t="s">
        <v>1238</v>
      </c>
      <c r="B18" s="143">
        <v>268</v>
      </c>
      <c r="C18" s="143">
        <v>259</v>
      </c>
      <c r="D18" s="143">
        <v>527</v>
      </c>
    </row>
    <row r="19" spans="1:4" x14ac:dyDescent="0.25">
      <c r="A19" s="141" t="s">
        <v>1097</v>
      </c>
      <c r="B19" s="143">
        <v>169</v>
      </c>
      <c r="C19" s="143">
        <v>209</v>
      </c>
      <c r="D19" s="143">
        <v>378</v>
      </c>
    </row>
    <row r="20" spans="1:4" x14ac:dyDescent="0.25">
      <c r="A20" s="141" t="s">
        <v>1298</v>
      </c>
      <c r="B20" s="143">
        <v>17</v>
      </c>
      <c r="C20" s="143">
        <v>23</v>
      </c>
      <c r="D20" s="143">
        <v>40</v>
      </c>
    </row>
    <row r="21" spans="1:4" x14ac:dyDescent="0.25">
      <c r="A21" s="141" t="s">
        <v>388</v>
      </c>
      <c r="B21" s="143">
        <v>5776</v>
      </c>
      <c r="C21" s="143">
        <v>6036</v>
      </c>
      <c r="D21" s="143">
        <v>11812</v>
      </c>
    </row>
    <row r="22" spans="1:4" x14ac:dyDescent="0.25">
      <c r="A22" s="141" t="s">
        <v>1103</v>
      </c>
      <c r="B22" s="143">
        <v>130</v>
      </c>
      <c r="C22" s="143">
        <v>121</v>
      </c>
      <c r="D22" s="143">
        <v>251</v>
      </c>
    </row>
    <row r="23" spans="1:4" x14ac:dyDescent="0.25">
      <c r="A23" s="141" t="s">
        <v>377</v>
      </c>
      <c r="B23" s="143">
        <v>475</v>
      </c>
      <c r="C23" s="143">
        <v>590</v>
      </c>
      <c r="D23" s="143">
        <v>1065</v>
      </c>
    </row>
    <row r="24" spans="1:4" x14ac:dyDescent="0.25">
      <c r="A24" s="141" t="s">
        <v>1191</v>
      </c>
      <c r="B24" s="143">
        <v>88</v>
      </c>
      <c r="C24" s="143">
        <v>123</v>
      </c>
      <c r="D24" s="143">
        <v>211</v>
      </c>
    </row>
    <row r="25" spans="1:4" x14ac:dyDescent="0.25">
      <c r="A25" s="141" t="s">
        <v>1294</v>
      </c>
      <c r="B25" s="143">
        <v>47</v>
      </c>
      <c r="C25" s="143">
        <v>50</v>
      </c>
      <c r="D25" s="143">
        <v>97</v>
      </c>
    </row>
    <row r="26" spans="1:4" x14ac:dyDescent="0.25">
      <c r="A26" s="141" t="s">
        <v>1184</v>
      </c>
      <c r="B26" s="143">
        <v>327</v>
      </c>
      <c r="C26" s="143">
        <v>416</v>
      </c>
      <c r="D26" s="143">
        <v>743</v>
      </c>
    </row>
    <row r="27" spans="1:4" x14ac:dyDescent="0.25">
      <c r="A27" s="141" t="s">
        <v>1175</v>
      </c>
      <c r="B27" s="143">
        <v>681</v>
      </c>
      <c r="C27" s="143">
        <v>845</v>
      </c>
      <c r="D27" s="143">
        <v>1526</v>
      </c>
    </row>
    <row r="28" spans="1:4" x14ac:dyDescent="0.25">
      <c r="A28" s="141" t="s">
        <v>1196</v>
      </c>
      <c r="B28" s="143">
        <v>546</v>
      </c>
      <c r="C28" s="143">
        <v>643</v>
      </c>
      <c r="D28" s="143">
        <v>1189</v>
      </c>
    </row>
    <row r="29" spans="1:4" x14ac:dyDescent="0.25">
      <c r="A29" s="141" t="s">
        <v>1280</v>
      </c>
      <c r="B29" s="143">
        <v>1210</v>
      </c>
      <c r="C29" s="143">
        <v>1408</v>
      </c>
      <c r="D29" s="143">
        <v>2618</v>
      </c>
    </row>
    <row r="30" spans="1:4" x14ac:dyDescent="0.25">
      <c r="A30" s="141" t="s">
        <v>1216</v>
      </c>
      <c r="B30" s="143">
        <v>177</v>
      </c>
      <c r="C30" s="143">
        <v>194</v>
      </c>
      <c r="D30" s="143">
        <v>371</v>
      </c>
    </row>
    <row r="31" spans="1:4" x14ac:dyDescent="0.25">
      <c r="A31" s="141" t="s">
        <v>1093</v>
      </c>
      <c r="B31" s="143">
        <v>151</v>
      </c>
      <c r="C31" s="143">
        <v>156</v>
      </c>
      <c r="D31" s="143">
        <v>307</v>
      </c>
    </row>
    <row r="32" spans="1:4" x14ac:dyDescent="0.25">
      <c r="A32" s="141" t="s">
        <v>387</v>
      </c>
      <c r="B32" s="143">
        <v>111</v>
      </c>
      <c r="C32" s="143">
        <v>143</v>
      </c>
      <c r="D32" s="143">
        <v>254</v>
      </c>
    </row>
    <row r="33" spans="1:4" x14ac:dyDescent="0.25">
      <c r="A33" s="141" t="s">
        <v>1180</v>
      </c>
      <c r="B33" s="143">
        <v>1294</v>
      </c>
      <c r="C33" s="143">
        <v>1581</v>
      </c>
      <c r="D33" s="143">
        <v>2875</v>
      </c>
    </row>
    <row r="34" spans="1:4" x14ac:dyDescent="0.25">
      <c r="A34" s="141" t="s">
        <v>1308</v>
      </c>
      <c r="B34" s="143">
        <v>1164</v>
      </c>
      <c r="C34" s="143">
        <v>1333</v>
      </c>
      <c r="D34" s="143">
        <v>394</v>
      </c>
    </row>
    <row r="35" spans="1:4" x14ac:dyDescent="0.25">
      <c r="A35" s="141" t="s">
        <v>446</v>
      </c>
      <c r="B35" s="143">
        <v>20043</v>
      </c>
      <c r="C35" s="143">
        <v>22276</v>
      </c>
      <c r="D35" s="143">
        <v>40216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32"/>
  <sheetViews>
    <sheetView topLeftCell="A106" workbookViewId="0">
      <selection activeCell="H128" sqref="H128"/>
    </sheetView>
  </sheetViews>
  <sheetFormatPr defaultRowHeight="15" x14ac:dyDescent="0.25"/>
  <cols>
    <col min="1" max="1" width="13.85546875" style="181" bestFit="1" customWidth="1"/>
    <col min="2" max="2" width="15.7109375" style="181" bestFit="1" customWidth="1"/>
    <col min="3" max="3" width="25.42578125" style="182" customWidth="1"/>
    <col min="4" max="4" width="16.42578125" style="182" customWidth="1"/>
    <col min="8" max="8" width="15.7109375" bestFit="1" customWidth="1"/>
  </cols>
  <sheetData>
    <row r="1" spans="1:9" x14ac:dyDescent="0.25">
      <c r="A1" s="448" t="s">
        <v>34</v>
      </c>
      <c r="B1" s="450" t="s">
        <v>1630</v>
      </c>
      <c r="C1" s="452" t="s">
        <v>1631</v>
      </c>
      <c r="D1" s="177"/>
    </row>
    <row r="2" spans="1:9" x14ac:dyDescent="0.25">
      <c r="A2" s="448"/>
      <c r="B2" s="450"/>
      <c r="C2" s="452"/>
      <c r="D2" s="454" t="s">
        <v>1632</v>
      </c>
    </row>
    <row r="3" spans="1:9" x14ac:dyDescent="0.25">
      <c r="A3" s="449"/>
      <c r="B3" s="451"/>
      <c r="C3" s="453"/>
      <c r="D3" s="455"/>
      <c r="H3" t="s">
        <v>1650</v>
      </c>
    </row>
    <row r="4" spans="1:9" x14ac:dyDescent="0.25">
      <c r="A4" s="178" t="s">
        <v>377</v>
      </c>
      <c r="B4" s="178" t="s">
        <v>832</v>
      </c>
      <c r="C4" s="186" t="s">
        <v>268</v>
      </c>
      <c r="D4" s="180" t="s">
        <v>933</v>
      </c>
      <c r="H4" t="s">
        <v>832</v>
      </c>
      <c r="I4">
        <f>MATCH(B4,H4,1)</f>
        <v>1</v>
      </c>
    </row>
    <row r="5" spans="1:9" x14ac:dyDescent="0.25">
      <c r="A5" s="178" t="s">
        <v>377</v>
      </c>
      <c r="B5" s="178" t="s">
        <v>827</v>
      </c>
      <c r="C5" s="186" t="s">
        <v>262</v>
      </c>
      <c r="D5" s="180" t="s">
        <v>933</v>
      </c>
      <c r="H5" t="s">
        <v>827</v>
      </c>
      <c r="I5">
        <f t="shared" ref="I5:I69" si="0">MATCH(B5,H5,1)</f>
        <v>1</v>
      </c>
    </row>
    <row r="6" spans="1:9" x14ac:dyDescent="0.25">
      <c r="A6" s="178" t="s">
        <v>377</v>
      </c>
      <c r="B6" s="178" t="s">
        <v>835</v>
      </c>
      <c r="C6" s="186" t="s">
        <v>271</v>
      </c>
      <c r="D6" s="180" t="s">
        <v>933</v>
      </c>
      <c r="H6" t="s">
        <v>835</v>
      </c>
      <c r="I6">
        <f t="shared" si="0"/>
        <v>1</v>
      </c>
    </row>
    <row r="7" spans="1:9" x14ac:dyDescent="0.25">
      <c r="A7" s="178" t="s">
        <v>377</v>
      </c>
      <c r="B7" s="178" t="s">
        <v>834</v>
      </c>
      <c r="C7" s="186" t="s">
        <v>270</v>
      </c>
      <c r="D7" s="180" t="s">
        <v>1638</v>
      </c>
      <c r="H7" t="s">
        <v>834</v>
      </c>
      <c r="I7">
        <f t="shared" si="0"/>
        <v>1</v>
      </c>
    </row>
    <row r="8" spans="1:9" ht="24" x14ac:dyDescent="0.25">
      <c r="A8" s="178" t="s">
        <v>377</v>
      </c>
      <c r="B8" s="178" t="s">
        <v>836</v>
      </c>
      <c r="C8" s="186" t="s">
        <v>272</v>
      </c>
      <c r="D8" s="180" t="s">
        <v>933</v>
      </c>
      <c r="H8" t="s">
        <v>836</v>
      </c>
      <c r="I8">
        <f t="shared" si="0"/>
        <v>1</v>
      </c>
    </row>
    <row r="9" spans="1:9" x14ac:dyDescent="0.25">
      <c r="A9" s="178" t="s">
        <v>377</v>
      </c>
      <c r="B9" s="178" t="s">
        <v>829</v>
      </c>
      <c r="C9" s="186" t="s">
        <v>265</v>
      </c>
      <c r="D9" s="180" t="s">
        <v>26</v>
      </c>
      <c r="H9" t="s">
        <v>829</v>
      </c>
      <c r="I9">
        <f t="shared" si="0"/>
        <v>1</v>
      </c>
    </row>
    <row r="10" spans="1:9" ht="24" x14ac:dyDescent="0.25">
      <c r="A10" s="178" t="s">
        <v>377</v>
      </c>
      <c r="B10" s="178" t="s">
        <v>830</v>
      </c>
      <c r="C10" s="186" t="s">
        <v>266</v>
      </c>
      <c r="D10" s="180" t="s">
        <v>1637</v>
      </c>
      <c r="H10" t="s">
        <v>830</v>
      </c>
      <c r="I10">
        <f t="shared" si="0"/>
        <v>1</v>
      </c>
    </row>
    <row r="11" spans="1:9" x14ac:dyDescent="0.25">
      <c r="A11" s="178" t="s">
        <v>377</v>
      </c>
      <c r="B11" s="178" t="s">
        <v>822</v>
      </c>
      <c r="C11" s="186" t="s">
        <v>257</v>
      </c>
      <c r="D11" s="180" t="s">
        <v>933</v>
      </c>
      <c r="H11" t="s">
        <v>822</v>
      </c>
      <c r="I11">
        <f t="shared" si="0"/>
        <v>1</v>
      </c>
    </row>
    <row r="12" spans="1:9" x14ac:dyDescent="0.25">
      <c r="A12" s="178" t="s">
        <v>377</v>
      </c>
      <c r="B12" s="178" t="s">
        <v>831</v>
      </c>
      <c r="C12" s="186" t="s">
        <v>267</v>
      </c>
      <c r="D12" s="180" t="s">
        <v>1636</v>
      </c>
      <c r="H12" t="s">
        <v>831</v>
      </c>
      <c r="I12">
        <f t="shared" si="0"/>
        <v>1</v>
      </c>
    </row>
    <row r="13" spans="1:9" x14ac:dyDescent="0.25">
      <c r="A13" s="178" t="s">
        <v>377</v>
      </c>
      <c r="B13" s="178" t="s">
        <v>814</v>
      </c>
      <c r="C13" s="186" t="s">
        <v>249</v>
      </c>
      <c r="D13" s="180" t="s">
        <v>933</v>
      </c>
      <c r="H13" t="s">
        <v>814</v>
      </c>
      <c r="I13">
        <f t="shared" si="0"/>
        <v>1</v>
      </c>
    </row>
    <row r="14" spans="1:9" x14ac:dyDescent="0.25">
      <c r="A14" s="178" t="s">
        <v>377</v>
      </c>
      <c r="B14" s="178" t="s">
        <v>815</v>
      </c>
      <c r="C14" s="186" t="s">
        <v>250</v>
      </c>
      <c r="D14" s="180" t="s">
        <v>933</v>
      </c>
      <c r="H14" t="s">
        <v>815</v>
      </c>
      <c r="I14">
        <f t="shared" si="0"/>
        <v>1</v>
      </c>
    </row>
    <row r="15" spans="1:9" x14ac:dyDescent="0.25">
      <c r="A15" s="178" t="s">
        <v>377</v>
      </c>
      <c r="B15" s="178" t="s">
        <v>813</v>
      </c>
      <c r="C15" s="186" t="s">
        <v>248</v>
      </c>
      <c r="D15" s="180" t="s">
        <v>933</v>
      </c>
      <c r="H15" t="s">
        <v>813</v>
      </c>
      <c r="I15">
        <f t="shared" si="0"/>
        <v>1</v>
      </c>
    </row>
    <row r="16" spans="1:9" x14ac:dyDescent="0.25">
      <c r="A16" s="178" t="s">
        <v>377</v>
      </c>
      <c r="B16" s="178" t="s">
        <v>818</v>
      </c>
      <c r="C16" s="186" t="s">
        <v>253</v>
      </c>
      <c r="D16" s="180" t="s">
        <v>933</v>
      </c>
      <c r="H16" t="s">
        <v>818</v>
      </c>
      <c r="I16">
        <f t="shared" si="0"/>
        <v>1</v>
      </c>
    </row>
    <row r="17" spans="1:9" x14ac:dyDescent="0.25">
      <c r="A17" s="178" t="s">
        <v>377</v>
      </c>
      <c r="B17" s="178" t="s">
        <v>820</v>
      </c>
      <c r="C17" s="186" t="s">
        <v>255</v>
      </c>
      <c r="D17" s="180" t="s">
        <v>933</v>
      </c>
      <c r="H17" t="s">
        <v>820</v>
      </c>
      <c r="I17">
        <f t="shared" si="0"/>
        <v>1</v>
      </c>
    </row>
    <row r="18" spans="1:9" x14ac:dyDescent="0.25">
      <c r="A18" s="178" t="s">
        <v>377</v>
      </c>
      <c r="B18" s="178" t="s">
        <v>821</v>
      </c>
      <c r="C18" s="186" t="s">
        <v>256</v>
      </c>
      <c r="D18" s="180" t="s">
        <v>933</v>
      </c>
      <c r="H18" t="s">
        <v>821</v>
      </c>
      <c r="I18">
        <f t="shared" si="0"/>
        <v>1</v>
      </c>
    </row>
    <row r="19" spans="1:9" x14ac:dyDescent="0.25">
      <c r="A19" s="178" t="s">
        <v>377</v>
      </c>
      <c r="B19" s="178" t="s">
        <v>825</v>
      </c>
      <c r="C19" s="186" t="s">
        <v>260</v>
      </c>
      <c r="D19" s="180" t="s">
        <v>1637</v>
      </c>
      <c r="H19" t="s">
        <v>825</v>
      </c>
      <c r="I19">
        <f t="shared" si="0"/>
        <v>1</v>
      </c>
    </row>
    <row r="20" spans="1:9" ht="24" x14ac:dyDescent="0.25">
      <c r="A20" s="178" t="s">
        <v>377</v>
      </c>
      <c r="B20" s="178" t="s">
        <v>817</v>
      </c>
      <c r="C20" s="186" t="s">
        <v>252</v>
      </c>
      <c r="D20" s="180" t="s">
        <v>1636</v>
      </c>
      <c r="H20" t="s">
        <v>817</v>
      </c>
      <c r="I20">
        <f t="shared" si="0"/>
        <v>1</v>
      </c>
    </row>
    <row r="21" spans="1:9" ht="24" x14ac:dyDescent="0.25">
      <c r="A21" s="178" t="s">
        <v>377</v>
      </c>
      <c r="B21" s="178" t="s">
        <v>823</v>
      </c>
      <c r="C21" s="186" t="s">
        <v>258</v>
      </c>
      <c r="D21" s="180" t="s">
        <v>1637</v>
      </c>
      <c r="H21" t="s">
        <v>823</v>
      </c>
      <c r="I21">
        <f t="shared" si="0"/>
        <v>1</v>
      </c>
    </row>
    <row r="22" spans="1:9" ht="24" x14ac:dyDescent="0.25">
      <c r="A22" s="178" t="s">
        <v>377</v>
      </c>
      <c r="B22" s="178" t="s">
        <v>824</v>
      </c>
      <c r="C22" s="186" t="s">
        <v>259</v>
      </c>
      <c r="D22" s="180" t="s">
        <v>1637</v>
      </c>
      <c r="H22" t="s">
        <v>824</v>
      </c>
      <c r="I22">
        <f t="shared" si="0"/>
        <v>1</v>
      </c>
    </row>
    <row r="23" spans="1:9" x14ac:dyDescent="0.25">
      <c r="A23" s="178" t="s">
        <v>377</v>
      </c>
      <c r="B23" s="178" t="s">
        <v>837</v>
      </c>
      <c r="C23" s="186" t="s">
        <v>273</v>
      </c>
      <c r="D23" s="180" t="s">
        <v>1639</v>
      </c>
      <c r="H23" t="s">
        <v>837</v>
      </c>
      <c r="I23">
        <f t="shared" si="0"/>
        <v>1</v>
      </c>
    </row>
    <row r="24" spans="1:9" ht="24" x14ac:dyDescent="0.25">
      <c r="A24" s="178" t="s">
        <v>377</v>
      </c>
      <c r="B24" s="178" t="s">
        <v>833</v>
      </c>
      <c r="C24" s="186" t="s">
        <v>269</v>
      </c>
      <c r="D24" s="180" t="s">
        <v>1637</v>
      </c>
      <c r="H24" t="s">
        <v>833</v>
      </c>
      <c r="I24">
        <f t="shared" si="0"/>
        <v>1</v>
      </c>
    </row>
    <row r="25" spans="1:9" ht="24" x14ac:dyDescent="0.25">
      <c r="A25" s="178" t="s">
        <v>377</v>
      </c>
      <c r="B25" s="178" t="s">
        <v>826</v>
      </c>
      <c r="C25" s="186" t="s">
        <v>261</v>
      </c>
      <c r="D25" s="180" t="s">
        <v>26</v>
      </c>
      <c r="H25" t="s">
        <v>826</v>
      </c>
      <c r="I25">
        <f t="shared" si="0"/>
        <v>1</v>
      </c>
    </row>
    <row r="26" spans="1:9" ht="25.5" x14ac:dyDescent="0.25">
      <c r="A26" s="178" t="s">
        <v>378</v>
      </c>
      <c r="B26" s="178" t="s">
        <v>867</v>
      </c>
      <c r="C26" s="186" t="s">
        <v>305</v>
      </c>
      <c r="D26" s="180" t="s">
        <v>1646</v>
      </c>
      <c r="H26" t="s">
        <v>867</v>
      </c>
      <c r="I26">
        <f t="shared" si="0"/>
        <v>1</v>
      </c>
    </row>
    <row r="27" spans="1:9" ht="25.5" x14ac:dyDescent="0.25">
      <c r="A27" s="178" t="s">
        <v>378</v>
      </c>
      <c r="B27" s="178" t="s">
        <v>869</v>
      </c>
      <c r="C27" s="186" t="s">
        <v>307</v>
      </c>
      <c r="D27" s="180" t="s">
        <v>1641</v>
      </c>
      <c r="H27" t="s">
        <v>869</v>
      </c>
      <c r="I27">
        <f t="shared" si="0"/>
        <v>1</v>
      </c>
    </row>
    <row r="28" spans="1:9" x14ac:dyDescent="0.25">
      <c r="A28" s="178" t="s">
        <v>378</v>
      </c>
      <c r="B28" s="178" t="s">
        <v>856</v>
      </c>
      <c r="C28" s="186" t="s">
        <v>294</v>
      </c>
      <c r="D28" s="180" t="s">
        <v>1643</v>
      </c>
      <c r="H28" t="s">
        <v>856</v>
      </c>
      <c r="I28">
        <f t="shared" si="0"/>
        <v>1</v>
      </c>
    </row>
    <row r="29" spans="1:9" ht="25.5" x14ac:dyDescent="0.25">
      <c r="A29" s="178" t="s">
        <v>378</v>
      </c>
      <c r="B29" s="178" t="s">
        <v>852</v>
      </c>
      <c r="C29" s="186" t="s">
        <v>290</v>
      </c>
      <c r="D29" s="180" t="s">
        <v>1641</v>
      </c>
      <c r="H29" t="s">
        <v>852</v>
      </c>
      <c r="I29">
        <f t="shared" si="0"/>
        <v>1</v>
      </c>
    </row>
    <row r="30" spans="1:9" ht="25.5" x14ac:dyDescent="0.25">
      <c r="A30" s="178" t="s">
        <v>378</v>
      </c>
      <c r="B30" s="178" t="s">
        <v>859</v>
      </c>
      <c r="C30" s="186" t="s">
        <v>297</v>
      </c>
      <c r="D30" s="180" t="s">
        <v>1645</v>
      </c>
      <c r="H30" t="s">
        <v>859</v>
      </c>
      <c r="I30">
        <f t="shared" si="0"/>
        <v>1</v>
      </c>
    </row>
    <row r="31" spans="1:9" ht="25.5" x14ac:dyDescent="0.25">
      <c r="A31" s="178" t="s">
        <v>378</v>
      </c>
      <c r="B31" s="178" t="s">
        <v>868</v>
      </c>
      <c r="C31" s="186" t="s">
        <v>306</v>
      </c>
      <c r="D31" s="180" t="s">
        <v>1641</v>
      </c>
      <c r="H31" t="s">
        <v>868</v>
      </c>
      <c r="I31">
        <f t="shared" si="0"/>
        <v>1</v>
      </c>
    </row>
    <row r="32" spans="1:9" ht="25.5" x14ac:dyDescent="0.25">
      <c r="A32" s="178" t="s">
        <v>378</v>
      </c>
      <c r="B32" s="178" t="s">
        <v>858</v>
      </c>
      <c r="C32" s="186" t="s">
        <v>296</v>
      </c>
      <c r="D32" s="180" t="s">
        <v>1641</v>
      </c>
      <c r="H32" t="s">
        <v>858</v>
      </c>
      <c r="I32">
        <f t="shared" si="0"/>
        <v>1</v>
      </c>
    </row>
    <row r="33" spans="1:9" ht="25.5" x14ac:dyDescent="0.25">
      <c r="A33" s="178" t="s">
        <v>378</v>
      </c>
      <c r="B33" s="178" t="s">
        <v>866</v>
      </c>
      <c r="C33" s="186" t="s">
        <v>304</v>
      </c>
      <c r="D33" s="180" t="s">
        <v>1641</v>
      </c>
      <c r="H33" t="s">
        <v>866</v>
      </c>
      <c r="I33">
        <f t="shared" si="0"/>
        <v>1</v>
      </c>
    </row>
    <row r="34" spans="1:9" ht="25.5" x14ac:dyDescent="0.25">
      <c r="A34" s="178" t="s">
        <v>378</v>
      </c>
      <c r="B34" s="178" t="s">
        <v>873</v>
      </c>
      <c r="C34" s="186" t="s">
        <v>311</v>
      </c>
      <c r="D34" s="180" t="s">
        <v>1647</v>
      </c>
      <c r="H34" t="s">
        <v>873</v>
      </c>
      <c r="I34">
        <f t="shared" si="0"/>
        <v>1</v>
      </c>
    </row>
    <row r="35" spans="1:9" x14ac:dyDescent="0.25">
      <c r="A35" s="178" t="s">
        <v>378</v>
      </c>
      <c r="B35" s="178" t="s">
        <v>871</v>
      </c>
      <c r="C35" s="186" t="s">
        <v>309</v>
      </c>
      <c r="D35" s="180" t="s">
        <v>1639</v>
      </c>
      <c r="H35" t="s">
        <v>871</v>
      </c>
      <c r="I35">
        <f t="shared" si="0"/>
        <v>1</v>
      </c>
    </row>
    <row r="36" spans="1:9" x14ac:dyDescent="0.25">
      <c r="A36" s="178" t="s">
        <v>378</v>
      </c>
      <c r="B36" s="178" t="s">
        <v>872</v>
      </c>
      <c r="C36" s="186" t="s">
        <v>310</v>
      </c>
      <c r="D36" s="180" t="s">
        <v>26</v>
      </c>
      <c r="H36" t="s">
        <v>872</v>
      </c>
      <c r="I36">
        <f t="shared" si="0"/>
        <v>1</v>
      </c>
    </row>
    <row r="37" spans="1:9" x14ac:dyDescent="0.25">
      <c r="A37" s="178" t="s">
        <v>378</v>
      </c>
      <c r="B37" s="178" t="s">
        <v>861</v>
      </c>
      <c r="C37" s="186" t="s">
        <v>299</v>
      </c>
      <c r="D37" s="180" t="s">
        <v>933</v>
      </c>
      <c r="H37" t="s">
        <v>861</v>
      </c>
      <c r="I37">
        <f t="shared" si="0"/>
        <v>1</v>
      </c>
    </row>
    <row r="38" spans="1:9" x14ac:dyDescent="0.25">
      <c r="A38" s="178" t="s">
        <v>378</v>
      </c>
      <c r="B38" s="178" t="s">
        <v>860</v>
      </c>
      <c r="C38" s="186" t="s">
        <v>298</v>
      </c>
      <c r="D38" s="180" t="s">
        <v>933</v>
      </c>
      <c r="H38" t="s">
        <v>860</v>
      </c>
      <c r="I38">
        <f t="shared" si="0"/>
        <v>1</v>
      </c>
    </row>
    <row r="39" spans="1:9" x14ac:dyDescent="0.25">
      <c r="A39" s="178" t="s">
        <v>381</v>
      </c>
      <c r="B39" s="178" t="s">
        <v>723</v>
      </c>
      <c r="C39" s="186" t="s">
        <v>136</v>
      </c>
      <c r="D39" s="180" t="s">
        <v>26</v>
      </c>
      <c r="H39" t="s">
        <v>723</v>
      </c>
      <c r="I39">
        <f t="shared" si="0"/>
        <v>1</v>
      </c>
    </row>
    <row r="40" spans="1:9" x14ac:dyDescent="0.25">
      <c r="A40" s="178" t="s">
        <v>381</v>
      </c>
      <c r="B40" s="178" t="s">
        <v>725</v>
      </c>
      <c r="C40" s="186" t="s">
        <v>138</v>
      </c>
      <c r="D40" s="180" t="s">
        <v>1634</v>
      </c>
      <c r="H40" t="s">
        <v>725</v>
      </c>
      <c r="I40">
        <f t="shared" si="0"/>
        <v>1</v>
      </c>
    </row>
    <row r="41" spans="1:9" x14ac:dyDescent="0.25">
      <c r="A41" s="178" t="s">
        <v>386</v>
      </c>
      <c r="B41" s="178" t="s">
        <v>720</v>
      </c>
      <c r="C41" s="186" t="s">
        <v>133</v>
      </c>
      <c r="D41" s="180" t="s">
        <v>933</v>
      </c>
      <c r="H41" t="s">
        <v>720</v>
      </c>
      <c r="I41">
        <f t="shared" si="0"/>
        <v>1</v>
      </c>
    </row>
    <row r="42" spans="1:9" x14ac:dyDescent="0.25">
      <c r="A42" s="178" t="s">
        <v>386</v>
      </c>
      <c r="B42" s="178" t="s">
        <v>716</v>
      </c>
      <c r="C42" s="186" t="s">
        <v>129</v>
      </c>
      <c r="D42" s="180" t="s">
        <v>26</v>
      </c>
      <c r="H42" t="s">
        <v>716</v>
      </c>
      <c r="I42">
        <f t="shared" si="0"/>
        <v>1</v>
      </c>
    </row>
    <row r="43" spans="1:9" ht="24" x14ac:dyDescent="0.25">
      <c r="A43" s="178" t="s">
        <v>386</v>
      </c>
      <c r="B43" s="178" t="s">
        <v>709</v>
      </c>
      <c r="C43" s="186" t="s">
        <v>123</v>
      </c>
      <c r="D43" s="180" t="s">
        <v>1633</v>
      </c>
      <c r="H43" t="s">
        <v>709</v>
      </c>
      <c r="I43">
        <f t="shared" si="0"/>
        <v>1</v>
      </c>
    </row>
    <row r="44" spans="1:9" x14ac:dyDescent="0.25">
      <c r="A44" s="178"/>
      <c r="B44" s="178" t="s">
        <v>717</v>
      </c>
      <c r="C44" s="186"/>
      <c r="D44" s="180"/>
      <c r="H44" t="s">
        <v>717</v>
      </c>
      <c r="I44">
        <f t="shared" si="0"/>
        <v>1</v>
      </c>
    </row>
    <row r="45" spans="1:9" x14ac:dyDescent="0.25">
      <c r="A45" s="178"/>
      <c r="B45" s="178" t="s">
        <v>714</v>
      </c>
      <c r="C45" s="186"/>
      <c r="D45" s="180"/>
      <c r="H45" t="s">
        <v>714</v>
      </c>
      <c r="I45">
        <f t="shared" si="0"/>
        <v>1</v>
      </c>
    </row>
    <row r="46" spans="1:9" x14ac:dyDescent="0.25">
      <c r="A46" s="178" t="s">
        <v>386</v>
      </c>
      <c r="B46" s="178" t="s">
        <v>722</v>
      </c>
      <c r="C46" s="186" t="s">
        <v>135</v>
      </c>
      <c r="D46" s="180" t="s">
        <v>26</v>
      </c>
      <c r="H46" t="s">
        <v>722</v>
      </c>
      <c r="I46">
        <f t="shared" si="0"/>
        <v>1</v>
      </c>
    </row>
    <row r="47" spans="1:9" x14ac:dyDescent="0.25">
      <c r="A47" s="178" t="s">
        <v>386</v>
      </c>
      <c r="B47" s="178" t="s">
        <v>718</v>
      </c>
      <c r="C47" s="186" t="s">
        <v>131</v>
      </c>
      <c r="D47" s="180" t="s">
        <v>26</v>
      </c>
      <c r="H47" t="s">
        <v>718</v>
      </c>
      <c r="I47">
        <f t="shared" si="0"/>
        <v>1</v>
      </c>
    </row>
    <row r="48" spans="1:9" ht="24" x14ac:dyDescent="0.25">
      <c r="A48" s="178" t="s">
        <v>386</v>
      </c>
      <c r="B48" s="178" t="s">
        <v>721</v>
      </c>
      <c r="C48" s="186" t="s">
        <v>134</v>
      </c>
      <c r="D48" s="180" t="s">
        <v>26</v>
      </c>
      <c r="H48" t="s">
        <v>721</v>
      </c>
      <c r="I48">
        <f t="shared" si="0"/>
        <v>1</v>
      </c>
    </row>
    <row r="49" spans="1:9" x14ac:dyDescent="0.25">
      <c r="A49" s="178" t="s">
        <v>388</v>
      </c>
      <c r="B49" s="178" t="s">
        <v>799</v>
      </c>
      <c r="C49" s="186" t="s">
        <v>236</v>
      </c>
      <c r="D49" s="180" t="s">
        <v>26</v>
      </c>
      <c r="H49" t="s">
        <v>799</v>
      </c>
      <c r="I49">
        <f t="shared" si="0"/>
        <v>1</v>
      </c>
    </row>
    <row r="50" spans="1:9" ht="24" x14ac:dyDescent="0.25">
      <c r="A50" s="178" t="s">
        <v>388</v>
      </c>
      <c r="B50" s="178" t="s">
        <v>800</v>
      </c>
      <c r="C50" s="186" t="s">
        <v>237</v>
      </c>
      <c r="D50" s="180" t="s">
        <v>26</v>
      </c>
      <c r="H50" t="s">
        <v>800</v>
      </c>
      <c r="I50">
        <f t="shared" si="0"/>
        <v>1</v>
      </c>
    </row>
    <row r="51" spans="1:9" x14ac:dyDescent="0.25">
      <c r="A51" s="178" t="s">
        <v>388</v>
      </c>
      <c r="B51" s="178" t="s">
        <v>795</v>
      </c>
      <c r="C51" s="186" t="s">
        <v>232</v>
      </c>
      <c r="D51" s="180" t="s">
        <v>26</v>
      </c>
      <c r="H51" t="s">
        <v>798</v>
      </c>
      <c r="I51">
        <f t="shared" si="0"/>
        <v>1</v>
      </c>
    </row>
    <row r="52" spans="1:9" x14ac:dyDescent="0.25">
      <c r="A52" s="178" t="s">
        <v>388</v>
      </c>
      <c r="B52" s="178" t="s">
        <v>794</v>
      </c>
      <c r="C52" s="186" t="s">
        <v>231</v>
      </c>
      <c r="D52" s="180" t="s">
        <v>26</v>
      </c>
      <c r="H52" t="s">
        <v>803</v>
      </c>
      <c r="I52">
        <f t="shared" si="0"/>
        <v>1</v>
      </c>
    </row>
    <row r="53" spans="1:9" x14ac:dyDescent="0.25">
      <c r="A53" s="178" t="s">
        <v>389</v>
      </c>
      <c r="B53" s="178" t="s">
        <v>768</v>
      </c>
      <c r="C53" s="186" t="s">
        <v>209</v>
      </c>
      <c r="D53" s="180" t="s">
        <v>26</v>
      </c>
      <c r="H53" t="s">
        <v>795</v>
      </c>
      <c r="I53">
        <f t="shared" si="0"/>
        <v>1</v>
      </c>
    </row>
    <row r="54" spans="1:9" x14ac:dyDescent="0.25">
      <c r="A54" s="178" t="s">
        <v>387</v>
      </c>
      <c r="B54" s="178" t="s">
        <v>849</v>
      </c>
      <c r="C54" s="186" t="s">
        <v>284</v>
      </c>
      <c r="D54" s="180" t="s">
        <v>1633</v>
      </c>
      <c r="H54" t="s">
        <v>768</v>
      </c>
      <c r="I54">
        <f t="shared" si="0"/>
        <v>1</v>
      </c>
    </row>
    <row r="55" spans="1:9" x14ac:dyDescent="0.25">
      <c r="A55" s="178" t="s">
        <v>387</v>
      </c>
      <c r="B55" s="178" t="s">
        <v>850</v>
      </c>
      <c r="C55" s="186" t="s">
        <v>285</v>
      </c>
      <c r="D55" s="180" t="s">
        <v>1633</v>
      </c>
      <c r="H55" t="s">
        <v>849</v>
      </c>
      <c r="I55">
        <f t="shared" si="0"/>
        <v>1</v>
      </c>
    </row>
    <row r="56" spans="1:9" x14ac:dyDescent="0.25">
      <c r="A56" s="178" t="s">
        <v>388</v>
      </c>
      <c r="B56" s="178" t="s">
        <v>792</v>
      </c>
      <c r="C56" s="186" t="s">
        <v>229</v>
      </c>
      <c r="D56" s="180" t="s">
        <v>26</v>
      </c>
      <c r="H56" t="s">
        <v>850</v>
      </c>
      <c r="I56">
        <f t="shared" si="0"/>
        <v>1</v>
      </c>
    </row>
    <row r="57" spans="1:9" x14ac:dyDescent="0.25">
      <c r="A57" s="178" t="s">
        <v>388</v>
      </c>
      <c r="B57" s="178" t="s">
        <v>793</v>
      </c>
      <c r="C57" s="186" t="s">
        <v>230</v>
      </c>
      <c r="D57" s="180" t="s">
        <v>26</v>
      </c>
      <c r="H57" t="s">
        <v>792</v>
      </c>
      <c r="I57">
        <f t="shared" si="0"/>
        <v>1</v>
      </c>
    </row>
    <row r="58" spans="1:9" x14ac:dyDescent="0.25">
      <c r="A58" s="178" t="s">
        <v>388</v>
      </c>
      <c r="B58" s="178" t="s">
        <v>791</v>
      </c>
      <c r="C58" s="186" t="s">
        <v>228</v>
      </c>
      <c r="D58" s="180" t="s">
        <v>26</v>
      </c>
      <c r="H58" t="s">
        <v>793</v>
      </c>
      <c r="I58">
        <f t="shared" si="0"/>
        <v>1</v>
      </c>
    </row>
    <row r="59" spans="1:9" x14ac:dyDescent="0.25">
      <c r="A59" s="178" t="s">
        <v>388</v>
      </c>
      <c r="B59" s="178" t="s">
        <v>804</v>
      </c>
      <c r="C59" s="186" t="s">
        <v>240</v>
      </c>
      <c r="D59" s="180" t="s">
        <v>26</v>
      </c>
      <c r="H59" t="s">
        <v>804</v>
      </c>
      <c r="I59">
        <f t="shared" si="0"/>
        <v>1</v>
      </c>
    </row>
    <row r="60" spans="1:9" x14ac:dyDescent="0.25">
      <c r="A60" s="178" t="s">
        <v>388</v>
      </c>
      <c r="B60" s="178" t="s">
        <v>807</v>
      </c>
      <c r="C60" s="186" t="s">
        <v>242</v>
      </c>
      <c r="D60" s="180" t="s">
        <v>26</v>
      </c>
      <c r="H60" t="s">
        <v>807</v>
      </c>
      <c r="I60">
        <f t="shared" si="0"/>
        <v>1</v>
      </c>
    </row>
    <row r="61" spans="1:9" x14ac:dyDescent="0.25">
      <c r="A61" s="178" t="s">
        <v>384</v>
      </c>
      <c r="B61" s="178" t="s">
        <v>779</v>
      </c>
      <c r="C61" s="186" t="s">
        <v>216</v>
      </c>
      <c r="D61" s="180" t="s">
        <v>26</v>
      </c>
      <c r="H61" t="s">
        <v>779</v>
      </c>
      <c r="I61">
        <f t="shared" si="0"/>
        <v>1</v>
      </c>
    </row>
    <row r="62" spans="1:9" x14ac:dyDescent="0.25">
      <c r="A62" s="178" t="s">
        <v>384</v>
      </c>
      <c r="B62" s="178" t="s">
        <v>778</v>
      </c>
      <c r="C62" s="186" t="s">
        <v>215</v>
      </c>
      <c r="D62" s="180" t="s">
        <v>26</v>
      </c>
      <c r="H62" t="s">
        <v>778</v>
      </c>
      <c r="I62">
        <f t="shared" si="0"/>
        <v>1</v>
      </c>
    </row>
    <row r="63" spans="1:9" x14ac:dyDescent="0.25">
      <c r="A63" s="178" t="s">
        <v>384</v>
      </c>
      <c r="B63" s="178" t="s">
        <v>780</v>
      </c>
      <c r="C63" s="186" t="s">
        <v>217</v>
      </c>
      <c r="D63" s="180" t="s">
        <v>26</v>
      </c>
      <c r="H63" t="s">
        <v>780</v>
      </c>
      <c r="I63">
        <f t="shared" si="0"/>
        <v>1</v>
      </c>
    </row>
    <row r="64" spans="1:9" x14ac:dyDescent="0.25">
      <c r="A64" s="178"/>
      <c r="B64" s="178" t="s">
        <v>781</v>
      </c>
      <c r="C64" s="186"/>
      <c r="D64" s="180"/>
      <c r="H64" t="s">
        <v>781</v>
      </c>
      <c r="I64">
        <f t="shared" si="0"/>
        <v>1</v>
      </c>
    </row>
    <row r="65" spans="1:9" ht="24" x14ac:dyDescent="0.25">
      <c r="A65" s="178" t="s">
        <v>385</v>
      </c>
      <c r="B65" s="178" t="s">
        <v>746</v>
      </c>
      <c r="C65" s="186" t="s">
        <v>182</v>
      </c>
      <c r="D65" s="180" t="s">
        <v>933</v>
      </c>
      <c r="H65" t="s">
        <v>746</v>
      </c>
      <c r="I65">
        <f t="shared" si="0"/>
        <v>1</v>
      </c>
    </row>
    <row r="66" spans="1:9" ht="24" x14ac:dyDescent="0.25">
      <c r="A66" s="178" t="s">
        <v>385</v>
      </c>
      <c r="B66" s="178" t="s">
        <v>743</v>
      </c>
      <c r="C66" s="186" t="s">
        <v>177</v>
      </c>
      <c r="D66" s="180" t="s">
        <v>26</v>
      </c>
      <c r="H66" t="s">
        <v>743</v>
      </c>
      <c r="I66">
        <f t="shared" si="0"/>
        <v>1</v>
      </c>
    </row>
    <row r="67" spans="1:9" x14ac:dyDescent="0.25">
      <c r="A67" s="178" t="s">
        <v>385</v>
      </c>
      <c r="B67" s="178" t="s">
        <v>745</v>
      </c>
      <c r="C67" s="186" t="s">
        <v>181</v>
      </c>
      <c r="D67" s="180" t="s">
        <v>26</v>
      </c>
      <c r="H67" t="s">
        <v>745</v>
      </c>
      <c r="I67">
        <f t="shared" si="0"/>
        <v>1</v>
      </c>
    </row>
    <row r="68" spans="1:9" x14ac:dyDescent="0.25">
      <c r="A68" s="178" t="s">
        <v>385</v>
      </c>
      <c r="B68" s="178" t="s">
        <v>751</v>
      </c>
      <c r="C68" s="186" t="s">
        <v>194</v>
      </c>
      <c r="D68" s="180" t="s">
        <v>26</v>
      </c>
      <c r="H68" t="s">
        <v>751</v>
      </c>
      <c r="I68">
        <f t="shared" si="0"/>
        <v>1</v>
      </c>
    </row>
    <row r="69" spans="1:9" x14ac:dyDescent="0.25">
      <c r="A69" s="178" t="s">
        <v>385</v>
      </c>
      <c r="B69" s="178" t="s">
        <v>737</v>
      </c>
      <c r="C69" s="186" t="s">
        <v>154</v>
      </c>
      <c r="D69" s="180" t="s">
        <v>26</v>
      </c>
      <c r="H69" t="s">
        <v>737</v>
      </c>
      <c r="I69">
        <f t="shared" si="0"/>
        <v>1</v>
      </c>
    </row>
    <row r="70" spans="1:9" ht="25.5" x14ac:dyDescent="0.25">
      <c r="A70" s="178" t="s">
        <v>378</v>
      </c>
      <c r="B70" s="178" t="s">
        <v>875</v>
      </c>
      <c r="C70" s="186" t="s">
        <v>313</v>
      </c>
      <c r="D70" s="180" t="s">
        <v>1648</v>
      </c>
      <c r="H70" t="s">
        <v>875</v>
      </c>
      <c r="I70">
        <f t="shared" ref="I70:I106" si="1">MATCH(B70,H70,1)</f>
        <v>1</v>
      </c>
    </row>
    <row r="71" spans="1:9" x14ac:dyDescent="0.25">
      <c r="A71" s="178" t="s">
        <v>378</v>
      </c>
      <c r="B71" s="178" t="s">
        <v>851</v>
      </c>
      <c r="C71" s="186" t="s">
        <v>289</v>
      </c>
      <c r="D71" s="180" t="s">
        <v>1640</v>
      </c>
      <c r="H71" t="s">
        <v>851</v>
      </c>
      <c r="I71">
        <f t="shared" si="1"/>
        <v>1</v>
      </c>
    </row>
    <row r="72" spans="1:9" x14ac:dyDescent="0.25">
      <c r="A72" s="178" t="s">
        <v>378</v>
      </c>
      <c r="B72" s="178" t="s">
        <v>853</v>
      </c>
      <c r="C72" s="186" t="s">
        <v>291</v>
      </c>
      <c r="D72" s="180" t="s">
        <v>1642</v>
      </c>
      <c r="H72" t="s">
        <v>853</v>
      </c>
      <c r="I72">
        <f t="shared" si="1"/>
        <v>1</v>
      </c>
    </row>
    <row r="73" spans="1:9" x14ac:dyDescent="0.25">
      <c r="A73" s="178" t="s">
        <v>378</v>
      </c>
      <c r="B73" s="184" t="s">
        <v>874</v>
      </c>
      <c r="C73" s="187" t="s">
        <v>312</v>
      </c>
      <c r="D73" s="180" t="s">
        <v>1649</v>
      </c>
      <c r="H73" t="s">
        <v>874</v>
      </c>
      <c r="I73">
        <f t="shared" si="1"/>
        <v>1</v>
      </c>
    </row>
    <row r="74" spans="1:9" x14ac:dyDescent="0.25">
      <c r="A74" s="178"/>
      <c r="B74" t="s">
        <v>854</v>
      </c>
      <c r="C74" s="187"/>
      <c r="D74" s="180"/>
      <c r="H74" t="s">
        <v>854</v>
      </c>
      <c r="I74">
        <f t="shared" si="1"/>
        <v>1</v>
      </c>
    </row>
    <row r="75" spans="1:9" x14ac:dyDescent="0.25">
      <c r="A75" s="178" t="s">
        <v>378</v>
      </c>
      <c r="B75" s="178" t="s">
        <v>857</v>
      </c>
      <c r="C75" s="186" t="s">
        <v>295</v>
      </c>
      <c r="D75" s="180" t="s">
        <v>1644</v>
      </c>
      <c r="H75" t="s">
        <v>857</v>
      </c>
      <c r="I75">
        <f t="shared" si="1"/>
        <v>1</v>
      </c>
    </row>
    <row r="76" spans="1:9" x14ac:dyDescent="0.25">
      <c r="A76" s="178" t="s">
        <v>378</v>
      </c>
      <c r="B76" s="178" t="s">
        <v>864</v>
      </c>
      <c r="C76" s="186" t="s">
        <v>302</v>
      </c>
      <c r="D76" s="180" t="s">
        <v>1642</v>
      </c>
      <c r="H76" t="s">
        <v>864</v>
      </c>
      <c r="I76">
        <f t="shared" si="1"/>
        <v>1</v>
      </c>
    </row>
    <row r="77" spans="1:9" x14ac:dyDescent="0.25">
      <c r="A77" s="178" t="s">
        <v>388</v>
      </c>
      <c r="B77" s="178" t="s">
        <v>788</v>
      </c>
      <c r="C77" s="186" t="s">
        <v>224</v>
      </c>
      <c r="D77" s="180" t="s">
        <v>1635</v>
      </c>
      <c r="H77" t="s">
        <v>788</v>
      </c>
      <c r="I77">
        <f t="shared" si="1"/>
        <v>1</v>
      </c>
    </row>
    <row r="78" spans="1:9" x14ac:dyDescent="0.25">
      <c r="A78" s="178" t="s">
        <v>388</v>
      </c>
      <c r="B78" s="178" t="s">
        <v>787</v>
      </c>
      <c r="C78" s="186" t="s">
        <v>223</v>
      </c>
      <c r="D78" s="180" t="s">
        <v>1635</v>
      </c>
      <c r="H78" t="s">
        <v>787</v>
      </c>
      <c r="I78">
        <f t="shared" si="1"/>
        <v>1</v>
      </c>
    </row>
    <row r="79" spans="1:9" x14ac:dyDescent="0.25">
      <c r="A79" s="178" t="s">
        <v>388</v>
      </c>
      <c r="B79" s="178" t="s">
        <v>785</v>
      </c>
      <c r="C79" s="186" t="s">
        <v>222</v>
      </c>
      <c r="D79" s="180" t="s">
        <v>26</v>
      </c>
      <c r="H79" t="s">
        <v>785</v>
      </c>
      <c r="I79">
        <f t="shared" si="1"/>
        <v>1</v>
      </c>
    </row>
    <row r="80" spans="1:9" x14ac:dyDescent="0.25">
      <c r="A80" s="178" t="s">
        <v>388</v>
      </c>
      <c r="B80" s="178" t="s">
        <v>805</v>
      </c>
      <c r="C80" s="186" t="s">
        <v>227</v>
      </c>
      <c r="D80" s="180" t="s">
        <v>26</v>
      </c>
      <c r="H80" t="s">
        <v>805</v>
      </c>
      <c r="I80">
        <f t="shared" si="1"/>
        <v>1</v>
      </c>
    </row>
    <row r="81" spans="1:9" x14ac:dyDescent="0.25">
      <c r="A81" s="178" t="s">
        <v>388</v>
      </c>
      <c r="B81" s="178" t="s">
        <v>790</v>
      </c>
      <c r="C81" s="186" t="s">
        <v>225</v>
      </c>
      <c r="D81" s="180" t="s">
        <v>26</v>
      </c>
      <c r="H81" t="s">
        <v>790</v>
      </c>
      <c r="I81">
        <f t="shared" si="1"/>
        <v>1</v>
      </c>
    </row>
    <row r="82" spans="1:9" x14ac:dyDescent="0.25">
      <c r="A82" s="178" t="s">
        <v>388</v>
      </c>
      <c r="B82" s="178" t="s">
        <v>784</v>
      </c>
      <c r="C82" s="186" t="s">
        <v>221</v>
      </c>
      <c r="D82" s="180" t="s">
        <v>26</v>
      </c>
      <c r="H82" t="s">
        <v>784</v>
      </c>
      <c r="I82">
        <f t="shared" si="1"/>
        <v>1</v>
      </c>
    </row>
    <row r="83" spans="1:9" x14ac:dyDescent="0.25">
      <c r="A83" s="178" t="s">
        <v>388</v>
      </c>
      <c r="B83" s="178" t="s">
        <v>802</v>
      </c>
      <c r="C83" s="186" t="s">
        <v>226</v>
      </c>
      <c r="D83" s="180" t="s">
        <v>26</v>
      </c>
      <c r="H83" t="s">
        <v>802</v>
      </c>
      <c r="I83">
        <f t="shared" si="1"/>
        <v>1</v>
      </c>
    </row>
    <row r="84" spans="1:9" x14ac:dyDescent="0.25">
      <c r="A84" s="178"/>
      <c r="B84" t="s">
        <v>766</v>
      </c>
      <c r="C84" s="186"/>
      <c r="D84" s="180"/>
      <c r="H84" t="s">
        <v>766</v>
      </c>
      <c r="I84">
        <f t="shared" si="1"/>
        <v>1</v>
      </c>
    </row>
    <row r="85" spans="1:9" x14ac:dyDescent="0.25">
      <c r="A85" s="178" t="s">
        <v>389</v>
      </c>
      <c r="B85" s="178" t="s">
        <v>765</v>
      </c>
      <c r="C85" s="186" t="s">
        <v>206</v>
      </c>
      <c r="D85" s="180" t="s">
        <v>26</v>
      </c>
      <c r="H85" t="s">
        <v>765</v>
      </c>
      <c r="I85">
        <f t="shared" si="1"/>
        <v>1</v>
      </c>
    </row>
    <row r="86" spans="1:9" x14ac:dyDescent="0.25">
      <c r="A86" s="178" t="s">
        <v>389</v>
      </c>
      <c r="B86" s="178" t="s">
        <v>764</v>
      </c>
      <c r="C86" s="186" t="s">
        <v>205</v>
      </c>
      <c r="D86" s="180" t="s">
        <v>26</v>
      </c>
      <c r="H86" t="s">
        <v>764</v>
      </c>
      <c r="I86">
        <f t="shared" si="1"/>
        <v>1</v>
      </c>
    </row>
    <row r="87" spans="1:9" x14ac:dyDescent="0.25">
      <c r="A87" s="178" t="s">
        <v>405</v>
      </c>
      <c r="B87" s="178" t="s">
        <v>844</v>
      </c>
      <c r="C87" s="186" t="s">
        <v>280</v>
      </c>
      <c r="D87" s="180" t="s">
        <v>933</v>
      </c>
      <c r="H87" t="s">
        <v>844</v>
      </c>
      <c r="I87">
        <f t="shared" si="1"/>
        <v>1</v>
      </c>
    </row>
    <row r="88" spans="1:9" x14ac:dyDescent="0.25">
      <c r="A88" s="178" t="s">
        <v>385</v>
      </c>
      <c r="B88" s="178" t="s">
        <v>739</v>
      </c>
      <c r="C88" s="186" t="s">
        <v>159</v>
      </c>
      <c r="D88" s="180" t="s">
        <v>933</v>
      </c>
      <c r="H88" t="s">
        <v>739</v>
      </c>
      <c r="I88">
        <f t="shared" si="1"/>
        <v>1</v>
      </c>
    </row>
    <row r="89" spans="1:9" x14ac:dyDescent="0.25">
      <c r="A89" s="178" t="s">
        <v>378</v>
      </c>
      <c r="B89" s="178" t="s">
        <v>865</v>
      </c>
      <c r="C89" s="186" t="s">
        <v>303</v>
      </c>
      <c r="D89" s="180" t="s">
        <v>1640</v>
      </c>
      <c r="H89" t="s">
        <v>865</v>
      </c>
      <c r="I89">
        <f t="shared" si="1"/>
        <v>1</v>
      </c>
    </row>
    <row r="90" spans="1:9" x14ac:dyDescent="0.25">
      <c r="A90" s="178" t="s">
        <v>377</v>
      </c>
      <c r="B90" s="178" t="s">
        <v>828</v>
      </c>
      <c r="C90" s="186" t="s">
        <v>264</v>
      </c>
      <c r="D90" s="180" t="s">
        <v>26</v>
      </c>
      <c r="H90" t="s">
        <v>828</v>
      </c>
      <c r="I90">
        <f t="shared" si="1"/>
        <v>1</v>
      </c>
    </row>
    <row r="91" spans="1:9" ht="24" x14ac:dyDescent="0.25">
      <c r="A91" s="178" t="s">
        <v>385</v>
      </c>
      <c r="B91" s="178" t="s">
        <v>742</v>
      </c>
      <c r="C91" s="186" t="s">
        <v>163</v>
      </c>
      <c r="D91" s="180" t="s">
        <v>933</v>
      </c>
      <c r="H91" t="s">
        <v>742</v>
      </c>
      <c r="I91">
        <f t="shared" si="1"/>
        <v>1</v>
      </c>
    </row>
    <row r="92" spans="1:9" x14ac:dyDescent="0.25">
      <c r="A92" s="178" t="s">
        <v>385</v>
      </c>
      <c r="B92" s="178" t="s">
        <v>730</v>
      </c>
      <c r="C92" s="186" t="s">
        <v>144</v>
      </c>
      <c r="D92" s="180" t="s">
        <v>933</v>
      </c>
      <c r="H92" t="s">
        <v>730</v>
      </c>
      <c r="I92">
        <f t="shared" si="1"/>
        <v>1</v>
      </c>
    </row>
    <row r="93" spans="1:9" ht="24" x14ac:dyDescent="0.25">
      <c r="A93" s="178" t="s">
        <v>385</v>
      </c>
      <c r="B93" s="178" t="s">
        <v>734</v>
      </c>
      <c r="C93" s="186" t="s">
        <v>151</v>
      </c>
      <c r="D93" s="180" t="s">
        <v>26</v>
      </c>
      <c r="H93" t="s">
        <v>734</v>
      </c>
      <c r="I93">
        <f t="shared" si="1"/>
        <v>1</v>
      </c>
    </row>
    <row r="94" spans="1:9" x14ac:dyDescent="0.25">
      <c r="A94" s="178"/>
      <c r="B94" t="s">
        <v>736</v>
      </c>
      <c r="C94" s="186"/>
      <c r="D94" s="180"/>
      <c r="H94" t="s">
        <v>736</v>
      </c>
      <c r="I94">
        <f t="shared" si="1"/>
        <v>1</v>
      </c>
    </row>
    <row r="95" spans="1:9" ht="24" x14ac:dyDescent="0.25">
      <c r="A95" s="178" t="s">
        <v>385</v>
      </c>
      <c r="B95" s="178" t="s">
        <v>738</v>
      </c>
      <c r="C95" s="186" t="s">
        <v>156</v>
      </c>
      <c r="D95" s="180" t="s">
        <v>26</v>
      </c>
      <c r="H95" t="s">
        <v>738</v>
      </c>
      <c r="I95">
        <f t="shared" si="1"/>
        <v>1</v>
      </c>
    </row>
    <row r="96" spans="1:9" x14ac:dyDescent="0.25">
      <c r="A96" s="178" t="s">
        <v>385</v>
      </c>
      <c r="B96" s="178" t="s">
        <v>907</v>
      </c>
      <c r="C96" s="186" t="s">
        <v>193</v>
      </c>
      <c r="D96" s="180" t="s">
        <v>26</v>
      </c>
      <c r="H96" t="s">
        <v>731</v>
      </c>
      <c r="I96" t="e">
        <f t="shared" si="1"/>
        <v>#N/A</v>
      </c>
    </row>
    <row r="97" spans="1:9" ht="24" x14ac:dyDescent="0.25">
      <c r="A97" s="178" t="s">
        <v>385</v>
      </c>
      <c r="B97" s="178" t="s">
        <v>744</v>
      </c>
      <c r="C97" s="186" t="s">
        <v>180</v>
      </c>
      <c r="D97" s="180" t="s">
        <v>26</v>
      </c>
      <c r="H97" t="s">
        <v>744</v>
      </c>
      <c r="I97">
        <f t="shared" si="1"/>
        <v>1</v>
      </c>
    </row>
    <row r="98" spans="1:9" x14ac:dyDescent="0.25">
      <c r="A98" s="178"/>
      <c r="B98" t="s">
        <v>729</v>
      </c>
      <c r="C98" s="186"/>
      <c r="D98" s="180"/>
      <c r="H98" t="s">
        <v>729</v>
      </c>
      <c r="I98">
        <f t="shared" si="1"/>
        <v>1</v>
      </c>
    </row>
    <row r="99" spans="1:9" ht="24" x14ac:dyDescent="0.25">
      <c r="A99" s="178" t="s">
        <v>385</v>
      </c>
      <c r="B99" s="178" t="s">
        <v>741</v>
      </c>
      <c r="C99" s="186" t="s">
        <v>162</v>
      </c>
      <c r="D99" s="180" t="s">
        <v>933</v>
      </c>
      <c r="H99" t="s">
        <v>741</v>
      </c>
      <c r="I99">
        <f t="shared" si="1"/>
        <v>1</v>
      </c>
    </row>
    <row r="100" spans="1:9" ht="24" x14ac:dyDescent="0.25">
      <c r="A100" s="178" t="s">
        <v>385</v>
      </c>
      <c r="B100" s="178" t="s">
        <v>747</v>
      </c>
      <c r="C100" s="186" t="s">
        <v>185</v>
      </c>
      <c r="D100" s="180" t="s">
        <v>26</v>
      </c>
      <c r="H100" t="s">
        <v>747</v>
      </c>
      <c r="I100">
        <f t="shared" si="1"/>
        <v>1</v>
      </c>
    </row>
    <row r="101" spans="1:9" x14ac:dyDescent="0.25">
      <c r="A101" s="178"/>
      <c r="B101" t="s">
        <v>748</v>
      </c>
      <c r="C101" s="186"/>
      <c r="D101" s="180"/>
      <c r="H101" t="s">
        <v>748</v>
      </c>
      <c r="I101">
        <f t="shared" si="1"/>
        <v>1</v>
      </c>
    </row>
    <row r="102" spans="1:9" ht="24" x14ac:dyDescent="0.25">
      <c r="A102" s="178" t="s">
        <v>385</v>
      </c>
      <c r="B102" s="178" t="s">
        <v>750</v>
      </c>
      <c r="C102" s="186" t="s">
        <v>192</v>
      </c>
      <c r="D102" s="180" t="s">
        <v>26</v>
      </c>
      <c r="H102" t="s">
        <v>750</v>
      </c>
      <c r="I102">
        <f t="shared" si="1"/>
        <v>1</v>
      </c>
    </row>
    <row r="103" spans="1:9" x14ac:dyDescent="0.25">
      <c r="A103" s="178"/>
      <c r="B103" t="s">
        <v>749</v>
      </c>
      <c r="C103" s="186"/>
      <c r="D103" s="180"/>
      <c r="H103" t="s">
        <v>749</v>
      </c>
      <c r="I103">
        <f t="shared" si="1"/>
        <v>1</v>
      </c>
    </row>
    <row r="104" spans="1:9" x14ac:dyDescent="0.25">
      <c r="A104" s="178" t="s">
        <v>385</v>
      </c>
      <c r="B104" s="178" t="s">
        <v>732</v>
      </c>
      <c r="C104" s="186" t="s">
        <v>146</v>
      </c>
      <c r="D104" s="180" t="s">
        <v>26</v>
      </c>
      <c r="H104" t="s">
        <v>732</v>
      </c>
      <c r="I104">
        <f t="shared" si="1"/>
        <v>1</v>
      </c>
    </row>
    <row r="105" spans="1:9" x14ac:dyDescent="0.25">
      <c r="A105" s="178"/>
      <c r="B105" t="s">
        <v>740</v>
      </c>
      <c r="C105" s="186"/>
      <c r="D105" s="180"/>
      <c r="H105" t="s">
        <v>740</v>
      </c>
      <c r="I105">
        <f t="shared" si="1"/>
        <v>1</v>
      </c>
    </row>
    <row r="106" spans="1:9" ht="24" x14ac:dyDescent="0.25">
      <c r="A106" s="178" t="s">
        <v>385</v>
      </c>
      <c r="B106" s="178" t="s">
        <v>733</v>
      </c>
      <c r="C106" s="186" t="s">
        <v>148</v>
      </c>
      <c r="D106" s="180" t="s">
        <v>26</v>
      </c>
      <c r="H106" t="s">
        <v>733</v>
      </c>
      <c r="I106">
        <f t="shared" si="1"/>
        <v>1</v>
      </c>
    </row>
    <row r="107" spans="1:9" x14ac:dyDescent="0.25">
      <c r="A107" s="178"/>
      <c r="B107" t="s">
        <v>711</v>
      </c>
      <c r="C107" s="186"/>
      <c r="D107" s="180"/>
      <c r="H107" t="s">
        <v>711</v>
      </c>
      <c r="I107">
        <f t="shared" ref="I107:I112" si="2">MATCH(B108,H107,1)</f>
        <v>1</v>
      </c>
    </row>
    <row r="108" spans="1:9" x14ac:dyDescent="0.25">
      <c r="A108" s="178" t="s">
        <v>381</v>
      </c>
      <c r="B108" s="178" t="s">
        <v>727</v>
      </c>
      <c r="C108" s="186" t="s">
        <v>140</v>
      </c>
      <c r="D108" s="180" t="s">
        <v>26</v>
      </c>
      <c r="H108" t="s">
        <v>727</v>
      </c>
      <c r="I108">
        <f t="shared" si="2"/>
        <v>1</v>
      </c>
    </row>
    <row r="109" spans="1:9" x14ac:dyDescent="0.25">
      <c r="A109" s="178"/>
      <c r="B109" t="s">
        <v>876</v>
      </c>
      <c r="C109" s="186"/>
      <c r="D109" s="180"/>
      <c r="H109" t="s">
        <v>876</v>
      </c>
      <c r="I109">
        <f t="shared" si="2"/>
        <v>1</v>
      </c>
    </row>
    <row r="110" spans="1:9" x14ac:dyDescent="0.25">
      <c r="A110" s="178"/>
      <c r="B110" t="s">
        <v>769</v>
      </c>
      <c r="C110" s="186"/>
      <c r="D110" s="180"/>
      <c r="H110" t="s">
        <v>769</v>
      </c>
      <c r="I110">
        <f t="shared" si="2"/>
        <v>1</v>
      </c>
    </row>
    <row r="111" spans="1:9" x14ac:dyDescent="0.25">
      <c r="A111" s="178"/>
      <c r="B111" t="s">
        <v>772</v>
      </c>
      <c r="C111" s="186"/>
      <c r="D111" s="180"/>
      <c r="H111" t="s">
        <v>772</v>
      </c>
      <c r="I111">
        <f t="shared" si="2"/>
        <v>1</v>
      </c>
    </row>
    <row r="112" spans="1:9" x14ac:dyDescent="0.25">
      <c r="A112" s="178"/>
      <c r="B112" t="s">
        <v>1483</v>
      </c>
      <c r="C112" s="186"/>
      <c r="D112" s="180"/>
      <c r="H112" t="s">
        <v>1483</v>
      </c>
      <c r="I112">
        <f t="shared" si="2"/>
        <v>1</v>
      </c>
    </row>
    <row r="113" spans="1:9" x14ac:dyDescent="0.25">
      <c r="A113" s="178" t="s">
        <v>405</v>
      </c>
      <c r="B113" s="178" t="s">
        <v>840</v>
      </c>
      <c r="C113" s="186" t="s">
        <v>277</v>
      </c>
      <c r="D113" s="180" t="s">
        <v>933</v>
      </c>
      <c r="H113" t="s">
        <v>840</v>
      </c>
      <c r="I113">
        <f t="shared" ref="I113:I118" si="3">MATCH(B115,H113,1)</f>
        <v>1</v>
      </c>
    </row>
    <row r="114" spans="1:9" x14ac:dyDescent="0.25">
      <c r="A114" s="178"/>
      <c r="B114" s="178"/>
      <c r="C114" s="186"/>
      <c r="D114" s="180"/>
      <c r="H114" t="s">
        <v>841</v>
      </c>
      <c r="I114">
        <f t="shared" si="3"/>
        <v>1</v>
      </c>
    </row>
    <row r="115" spans="1:9" ht="24" x14ac:dyDescent="0.25">
      <c r="A115" s="178" t="s">
        <v>405</v>
      </c>
      <c r="B115" s="178" t="s">
        <v>839</v>
      </c>
      <c r="C115" s="186" t="s">
        <v>276</v>
      </c>
      <c r="D115" s="180" t="s">
        <v>933</v>
      </c>
      <c r="H115" t="s">
        <v>839</v>
      </c>
      <c r="I115">
        <f t="shared" si="3"/>
        <v>1</v>
      </c>
    </row>
    <row r="116" spans="1:9" ht="24" x14ac:dyDescent="0.25">
      <c r="A116" s="178" t="s">
        <v>406</v>
      </c>
      <c r="B116" s="178" t="s">
        <v>758</v>
      </c>
      <c r="C116" s="186" t="s">
        <v>201</v>
      </c>
      <c r="D116" s="180" t="s">
        <v>933</v>
      </c>
      <c r="H116" t="s">
        <v>758</v>
      </c>
      <c r="I116">
        <f t="shared" si="3"/>
        <v>1</v>
      </c>
    </row>
    <row r="117" spans="1:9" x14ac:dyDescent="0.25">
      <c r="A117" s="178" t="s">
        <v>406</v>
      </c>
      <c r="B117" s="178" t="s">
        <v>761</v>
      </c>
      <c r="C117" s="186" t="s">
        <v>203</v>
      </c>
      <c r="D117" s="180" t="s">
        <v>933</v>
      </c>
      <c r="H117" t="s">
        <v>761</v>
      </c>
      <c r="I117">
        <f t="shared" si="3"/>
        <v>1</v>
      </c>
    </row>
    <row r="118" spans="1:9" x14ac:dyDescent="0.25">
      <c r="A118" s="178" t="s">
        <v>414</v>
      </c>
      <c r="B118" s="178" t="s">
        <v>776</v>
      </c>
      <c r="C118" s="186" t="s">
        <v>212</v>
      </c>
      <c r="D118" s="180" t="s">
        <v>933</v>
      </c>
      <c r="H118" t="s">
        <v>776</v>
      </c>
      <c r="I118">
        <f t="shared" si="3"/>
        <v>1</v>
      </c>
    </row>
    <row r="119" spans="1:9" ht="24" x14ac:dyDescent="0.25">
      <c r="A119" s="178" t="s">
        <v>404</v>
      </c>
      <c r="B119" s="178" t="s">
        <v>811</v>
      </c>
      <c r="C119" s="186" t="s">
        <v>245</v>
      </c>
      <c r="D119" s="180" t="s">
        <v>933</v>
      </c>
      <c r="H119" t="s">
        <v>811</v>
      </c>
      <c r="I119">
        <f>MATCH(B122,H119,1)</f>
        <v>1</v>
      </c>
    </row>
    <row r="120" spans="1:9" x14ac:dyDescent="0.25">
      <c r="A120" s="178" t="s">
        <v>410</v>
      </c>
      <c r="B120" s="178" t="s">
        <v>845</v>
      </c>
      <c r="C120" s="186" t="s">
        <v>281</v>
      </c>
      <c r="D120" s="180" t="s">
        <v>26</v>
      </c>
      <c r="H120" t="s">
        <v>845</v>
      </c>
      <c r="I120">
        <f t="shared" ref="I120:I126" si="4">MATCH(B127,H120,1)</f>
        <v>1</v>
      </c>
    </row>
    <row r="121" spans="1:9" x14ac:dyDescent="0.25">
      <c r="A121" s="178"/>
      <c r="B121" t="s">
        <v>754</v>
      </c>
      <c r="C121" s="186"/>
      <c r="D121" s="180"/>
      <c r="H121" t="s">
        <v>754</v>
      </c>
      <c r="I121" t="e">
        <f t="shared" si="4"/>
        <v>#N/A</v>
      </c>
    </row>
    <row r="122" spans="1:9" ht="24" x14ac:dyDescent="0.25">
      <c r="A122" s="178" t="s">
        <v>406</v>
      </c>
      <c r="B122" s="178" t="s">
        <v>755</v>
      </c>
      <c r="C122" s="186" t="s">
        <v>198</v>
      </c>
      <c r="D122" s="180" t="s">
        <v>933</v>
      </c>
      <c r="H122" t="s">
        <v>755</v>
      </c>
      <c r="I122" t="e">
        <f t="shared" si="4"/>
        <v>#N/A</v>
      </c>
    </row>
    <row r="123" spans="1:9" x14ac:dyDescent="0.25">
      <c r="A123" s="178"/>
      <c r="B123" t="s">
        <v>756</v>
      </c>
      <c r="C123" s="185"/>
      <c r="D123" s="180"/>
      <c r="H123" t="s">
        <v>756</v>
      </c>
      <c r="I123" t="e">
        <f t="shared" si="4"/>
        <v>#N/A</v>
      </c>
    </row>
    <row r="124" spans="1:9" x14ac:dyDescent="0.25">
      <c r="A124" s="178"/>
      <c r="B124" t="s">
        <v>757</v>
      </c>
      <c r="C124" s="185"/>
      <c r="D124" s="180"/>
      <c r="H124" t="s">
        <v>757</v>
      </c>
      <c r="I124" t="e">
        <f t="shared" si="4"/>
        <v>#N/A</v>
      </c>
    </row>
    <row r="125" spans="1:9" x14ac:dyDescent="0.25">
      <c r="A125" s="178"/>
      <c r="B125" t="s">
        <v>760</v>
      </c>
      <c r="C125" s="185"/>
      <c r="D125" s="180"/>
      <c r="H125" t="s">
        <v>760</v>
      </c>
      <c r="I125" t="e">
        <f t="shared" si="4"/>
        <v>#N/A</v>
      </c>
    </row>
    <row r="126" spans="1:9" x14ac:dyDescent="0.25">
      <c r="A126" s="178"/>
      <c r="B126" t="s">
        <v>762</v>
      </c>
      <c r="C126" s="185"/>
      <c r="D126" s="180"/>
      <c r="H126" t="s">
        <v>762</v>
      </c>
      <c r="I126" t="e">
        <f t="shared" si="4"/>
        <v>#N/A</v>
      </c>
    </row>
    <row r="127" spans="1:9" x14ac:dyDescent="0.25">
      <c r="A127" s="178" t="s">
        <v>405</v>
      </c>
      <c r="B127" s="189" t="s">
        <v>838</v>
      </c>
      <c r="C127" s="188" t="s">
        <v>274</v>
      </c>
      <c r="D127" s="180" t="s">
        <v>933</v>
      </c>
    </row>
    <row r="128" spans="1:9" x14ac:dyDescent="0.25">
      <c r="B128" s="182"/>
      <c r="C128" s="181"/>
      <c r="D128" s="183"/>
    </row>
    <row r="129" spans="3:4" x14ac:dyDescent="0.25">
      <c r="C129" s="181"/>
      <c r="D129" s="183"/>
    </row>
    <row r="130" spans="3:4" x14ac:dyDescent="0.25">
      <c r="C130" s="181"/>
      <c r="D130" s="183"/>
    </row>
    <row r="131" spans="3:4" x14ac:dyDescent="0.25">
      <c r="C131" s="181"/>
      <c r="D131" s="183"/>
    </row>
    <row r="132" spans="3:4" x14ac:dyDescent="0.25">
      <c r="C132" s="181"/>
    </row>
  </sheetData>
  <protectedRanges>
    <protectedRange sqref="B118519:B209625 A128:A131 B132:B118347" name="Range1_2_1_2"/>
    <protectedRange sqref="B118348:B118518" name="Range1_2_1_1_1"/>
  </protectedRanges>
  <autoFilter ref="A1:D127">
    <sortState ref="A6:D133">
      <sortCondition ref="B1:B133"/>
    </sortState>
  </autoFilter>
  <mergeCells count="4">
    <mergeCell ref="A1:A3"/>
    <mergeCell ref="B1:B3"/>
    <mergeCell ref="C1:C3"/>
    <mergeCell ref="D2:D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D6:AI70"/>
  <sheetViews>
    <sheetView showGridLines="0" showRowColHeaders="0" zoomScale="85" zoomScaleNormal="85" workbookViewId="0">
      <selection activeCell="H61" sqref="H61"/>
    </sheetView>
  </sheetViews>
  <sheetFormatPr defaultRowHeight="15" x14ac:dyDescent="0.25"/>
  <cols>
    <col min="2" max="2" width="22.85546875" customWidth="1"/>
    <col min="3" max="3" width="15" customWidth="1"/>
    <col min="4" max="4" width="12.5703125" customWidth="1"/>
    <col min="5" max="5" width="12" customWidth="1"/>
    <col min="6" max="7" width="12.5703125" customWidth="1"/>
    <col min="8" max="8" width="13.7109375" customWidth="1"/>
    <col min="9" max="9" width="12.5703125" customWidth="1"/>
    <col min="10" max="10" width="15.42578125" customWidth="1"/>
    <col min="11" max="11" width="14.7109375" customWidth="1"/>
    <col min="12" max="12" width="12.28515625" customWidth="1"/>
    <col min="13" max="13" width="11.7109375" customWidth="1"/>
    <col min="17" max="17" width="24.42578125" bestFit="1" customWidth="1"/>
    <col min="18" max="21" width="12.140625" customWidth="1"/>
    <col min="22" max="22" width="11.5703125" customWidth="1"/>
    <col min="23" max="24" width="11" customWidth="1"/>
    <col min="25" max="25" width="13.42578125" customWidth="1"/>
    <col min="26" max="26" width="13" customWidth="1"/>
    <col min="27" max="27" width="12.5703125" customWidth="1"/>
  </cols>
  <sheetData>
    <row r="6" spans="4:26" ht="45" customHeight="1" x14ac:dyDescent="0.25">
      <c r="Q6" s="240" t="s">
        <v>1885</v>
      </c>
    </row>
    <row r="7" spans="4:26" ht="60" x14ac:dyDescent="0.25">
      <c r="Q7" s="241" t="s">
        <v>916</v>
      </c>
      <c r="R7" s="242" t="s">
        <v>1886</v>
      </c>
      <c r="S7" s="242" t="s">
        <v>1887</v>
      </c>
      <c r="T7" s="243" t="s">
        <v>1888</v>
      </c>
      <c r="U7" s="243" t="s">
        <v>1889</v>
      </c>
      <c r="V7" s="243" t="s">
        <v>1890</v>
      </c>
      <c r="W7" s="243" t="s">
        <v>1891</v>
      </c>
      <c r="X7" s="243" t="s">
        <v>1892</v>
      </c>
      <c r="Y7" s="243" t="s">
        <v>1893</v>
      </c>
      <c r="Z7" s="243" t="s">
        <v>1894</v>
      </c>
    </row>
    <row r="8" spans="4:26" x14ac:dyDescent="0.25">
      <c r="Q8" s="151" t="s">
        <v>376</v>
      </c>
      <c r="R8" s="244">
        <f>COUNTIF(Data!Q:Q,Q8)</f>
        <v>110</v>
      </c>
      <c r="S8" s="244">
        <f>SUMIF(Data!Q:Q,Q8,Data!DH:DH)</f>
        <v>64047</v>
      </c>
      <c r="T8" s="154">
        <f>IFERROR(SUMIF([1]Data!$M:$M,$Q8,[1]Data!CJ:CJ)/$R8/100*$S8,0)</f>
        <v>0</v>
      </c>
      <c r="U8" s="154">
        <f>IFERROR(SUMIF([1]Data!$M:$M,$Q8,[1]Data!CK:CK)/$R8/100*$S8,0)</f>
        <v>0</v>
      </c>
      <c r="V8" s="154">
        <f>IFERROR(SUMIF([1]Data!$M:$M,$Q8,[1]Data!CL:CL)/$R8/100*$S8,0)</f>
        <v>0</v>
      </c>
      <c r="W8" s="154">
        <f>IFERROR(SUMIF([1]Data!$M:$M,$Q8,[1]Data!CM:CM)/$R8/100*$S8,0)</f>
        <v>0</v>
      </c>
      <c r="X8" s="154">
        <f>IFERROR(SUMIF([1]Data!$M:$M,$Q8,[1]Data!CN:CN)/$R8/100*$S8,0)</f>
        <v>0</v>
      </c>
      <c r="Y8" s="154">
        <f>IFERROR(SUMIF([1]Data!$M:$M,$Q8,[1]Data!CS:CS)/$R8/100*$S8,0)</f>
        <v>0</v>
      </c>
      <c r="Z8" s="154">
        <f>IFERROR(SUMIF([1]Data!$M:$M,$Q8,[1]Data!CT:CT)/$R8/100*$S8,0)</f>
        <v>0</v>
      </c>
    </row>
    <row r="9" spans="4:26" x14ac:dyDescent="0.25">
      <c r="Q9" s="151" t="s">
        <v>395</v>
      </c>
      <c r="R9" s="244">
        <f>COUNTIF(Data!Q:Q,Q9)</f>
        <v>16</v>
      </c>
      <c r="S9" s="244">
        <f>SUMIF(Data!Q:Q,Q9,Data!DH:DH)</f>
        <v>4005</v>
      </c>
      <c r="T9" s="151">
        <f>IFERROR(SUMIF([1]Data!$M:$M,$Q9,[1]Data!CJ:CJ)/$R9/100*$S9,0)</f>
        <v>0</v>
      </c>
      <c r="U9" s="154">
        <f>IFERROR(SUMIF([1]Data!$M:$M,$Q9,[1]Data!CK:CK)/$R9/100*$S9,0)</f>
        <v>0</v>
      </c>
      <c r="V9" s="151">
        <f>IFERROR(SUMIF([1]Data!$M:$M,$Q9,[1]Data!CL:CL)/$R9/100*$S9,0)</f>
        <v>0</v>
      </c>
      <c r="W9" s="151">
        <f>IFERROR(SUMIF([1]Data!$M:$M,$Q9,[1]Data!CM:CM)/$R9/100*$S9,0)</f>
        <v>0</v>
      </c>
      <c r="X9" s="151">
        <f>IFERROR(SUMIF([1]Data!$M:$M,$Q9,[1]Data!CN:CN)/$R9/100*$S9,0)</f>
        <v>0</v>
      </c>
      <c r="Y9" s="151">
        <f>IFERROR(SUMIF([1]Data!$M:$M,$Q9,[1]Data!CS:CS)/$R9/100*$S9,0)</f>
        <v>0</v>
      </c>
      <c r="Z9" s="151">
        <f>IFERROR(SUMIF([1]Data!$M:$M,$Q9,[1]Data!CT:CT)/$R9/100*$S9,0)</f>
        <v>0</v>
      </c>
    </row>
    <row r="10" spans="4:26" s="240" customFormat="1" x14ac:dyDescent="0.25">
      <c r="Q10" s="245" t="s">
        <v>1895</v>
      </c>
      <c r="R10" s="246">
        <f t="shared" ref="R10:Z10" si="0">SUM(R8:R9)</f>
        <v>126</v>
      </c>
      <c r="S10" s="246">
        <f t="shared" si="0"/>
        <v>68052</v>
      </c>
      <c r="T10" s="246">
        <f t="shared" si="0"/>
        <v>0</v>
      </c>
      <c r="U10" s="246">
        <f t="shared" si="0"/>
        <v>0</v>
      </c>
      <c r="V10" s="246">
        <f t="shared" si="0"/>
        <v>0</v>
      </c>
      <c r="W10" s="246">
        <f t="shared" si="0"/>
        <v>0</v>
      </c>
      <c r="X10" s="246">
        <f t="shared" si="0"/>
        <v>0</v>
      </c>
      <c r="Y10" s="246">
        <f t="shared" si="0"/>
        <v>0</v>
      </c>
      <c r="Z10" s="246">
        <f t="shared" si="0"/>
        <v>0</v>
      </c>
    </row>
    <row r="11" spans="4:26" x14ac:dyDescent="0.25">
      <c r="Q11" s="245" t="s">
        <v>1896</v>
      </c>
      <c r="R11" s="245"/>
      <c r="S11" s="240"/>
      <c r="T11" s="247">
        <f t="shared" ref="T11:Z11" si="1">T10/$S$10</f>
        <v>0</v>
      </c>
      <c r="U11" s="247">
        <f t="shared" si="1"/>
        <v>0</v>
      </c>
      <c r="V11" s="247">
        <f t="shared" si="1"/>
        <v>0</v>
      </c>
      <c r="W11" s="247">
        <f t="shared" si="1"/>
        <v>0</v>
      </c>
      <c r="X11" s="247">
        <f t="shared" si="1"/>
        <v>0</v>
      </c>
      <c r="Y11" s="247">
        <f t="shared" si="1"/>
        <v>0</v>
      </c>
      <c r="Z11" s="247">
        <f t="shared" si="1"/>
        <v>0</v>
      </c>
    </row>
    <row r="12" spans="4:26" x14ac:dyDescent="0.25">
      <c r="D12" s="249"/>
      <c r="E12" s="249"/>
      <c r="F12" s="249"/>
      <c r="G12" s="249"/>
      <c r="H12" s="249"/>
      <c r="I12" s="249"/>
      <c r="J12" s="249"/>
      <c r="K12" s="249"/>
      <c r="Q12" s="151"/>
      <c r="R12" s="151"/>
      <c r="S12" s="151"/>
      <c r="T12" s="248">
        <f>100%-T11</f>
        <v>1</v>
      </c>
      <c r="U12" s="248">
        <f t="shared" ref="U12:Z12" si="2">100%-U11</f>
        <v>1</v>
      </c>
      <c r="V12" s="248">
        <f t="shared" si="2"/>
        <v>1</v>
      </c>
      <c r="W12" s="248">
        <f t="shared" si="2"/>
        <v>1</v>
      </c>
      <c r="X12" s="248">
        <f t="shared" si="2"/>
        <v>1</v>
      </c>
      <c r="Y12" s="248">
        <f t="shared" si="2"/>
        <v>1</v>
      </c>
      <c r="Z12" s="248">
        <f t="shared" si="2"/>
        <v>1</v>
      </c>
    </row>
    <row r="14" spans="4:26" x14ac:dyDescent="0.25">
      <c r="Q14" s="240" t="s">
        <v>1897</v>
      </c>
    </row>
    <row r="15" spans="4:26" ht="45" x14ac:dyDescent="0.25">
      <c r="Q15" s="241" t="s">
        <v>916</v>
      </c>
      <c r="R15" s="250" t="s">
        <v>1963</v>
      </c>
      <c r="S15" s="242" t="s">
        <v>1962</v>
      </c>
      <c r="T15" s="242" t="s">
        <v>1964</v>
      </c>
      <c r="U15" s="242" t="s">
        <v>1965</v>
      </c>
      <c r="V15" s="242" t="s">
        <v>1966</v>
      </c>
      <c r="W15" s="242" t="s">
        <v>1967</v>
      </c>
    </row>
    <row r="16" spans="4:26" x14ac:dyDescent="0.25">
      <c r="Q16" s="151" t="s">
        <v>1961</v>
      </c>
      <c r="R16" s="151">
        <f>COUNTIF(Data!$ED:$ED, "&lt; 0.25")</f>
        <v>6</v>
      </c>
      <c r="S16" s="151">
        <f>COUNTIFS(Data!$ED:$ED, "&lt;=0.5")-R16</f>
        <v>14</v>
      </c>
      <c r="T16" s="151">
        <f>COUNTIFS(Data!$ED:$ED, "&lt;=0.75")-S16</f>
        <v>7</v>
      </c>
      <c r="U16" s="151">
        <f>COUNTIFS(Data!$ED:$ED, "&lt;=1")-T16</f>
        <v>21</v>
      </c>
      <c r="V16" s="151">
        <f>COUNTIFS(Data!$ED:$ED, "&lt;=5")-U16</f>
        <v>11</v>
      </c>
      <c r="W16" s="151">
        <f>COUNTIFS(Data!$ED:$ED, "&gt; 5")</f>
        <v>3</v>
      </c>
    </row>
    <row r="18" spans="5:35" x14ac:dyDescent="0.25">
      <c r="E18" s="251"/>
    </row>
    <row r="19" spans="5:35" x14ac:dyDescent="0.25">
      <c r="Q19" s="240" t="s">
        <v>1897</v>
      </c>
    </row>
    <row r="20" spans="5:35" ht="30" x14ac:dyDescent="0.25">
      <c r="Q20" s="241" t="s">
        <v>916</v>
      </c>
      <c r="R20" s="287" t="s">
        <v>89</v>
      </c>
      <c r="S20" s="242" t="s">
        <v>90</v>
      </c>
      <c r="T20" s="242" t="s">
        <v>91</v>
      </c>
      <c r="U20" s="242" t="s">
        <v>92</v>
      </c>
      <c r="V20" s="242" t="s">
        <v>93</v>
      </c>
      <c r="W20" s="242" t="s">
        <v>24</v>
      </c>
    </row>
    <row r="21" spans="5:35" x14ac:dyDescent="0.25">
      <c r="Q21" s="151" t="s">
        <v>1961</v>
      </c>
      <c r="R21" s="151">
        <f>COUNTIF(Data!$EV:$EV, R20)</f>
        <v>57</v>
      </c>
      <c r="S21" s="151">
        <f>COUNTIF(Data!$EV:$EV, S20)</f>
        <v>50</v>
      </c>
      <c r="T21" s="151">
        <f>COUNTIF(Data!$EV:$EV, T20)</f>
        <v>11</v>
      </c>
      <c r="U21" s="151">
        <f>COUNTIF(Data!$EV:$EV, U20)</f>
        <v>5</v>
      </c>
      <c r="V21" s="151">
        <f>COUNTIF(Data!$EV:$EV, V20)</f>
        <v>0</v>
      </c>
      <c r="W21" s="151">
        <f>COUNTIF(Data!$EV:$EV, W20)</f>
        <v>1</v>
      </c>
    </row>
    <row r="23" spans="5:35" x14ac:dyDescent="0.25">
      <c r="Q23" s="240" t="s">
        <v>1974</v>
      </c>
    </row>
    <row r="24" spans="5:35" x14ac:dyDescent="0.25">
      <c r="Q24" s="459" t="s">
        <v>916</v>
      </c>
      <c r="R24" s="459" t="s">
        <v>1929</v>
      </c>
      <c r="S24" s="456" t="s">
        <v>1970</v>
      </c>
      <c r="T24" s="457"/>
      <c r="U24" s="458"/>
      <c r="V24" s="459" t="s">
        <v>1968</v>
      </c>
      <c r="W24" s="459"/>
      <c r="X24" s="459"/>
      <c r="Y24" s="459"/>
      <c r="Z24" s="459"/>
      <c r="AA24" s="459"/>
    </row>
    <row r="25" spans="5:35" ht="45" x14ac:dyDescent="0.25">
      <c r="Q25" s="459"/>
      <c r="R25" s="459"/>
      <c r="S25" s="287" t="s">
        <v>1971</v>
      </c>
      <c r="T25" s="242" t="s">
        <v>1972</v>
      </c>
      <c r="U25" s="242" t="s">
        <v>1973</v>
      </c>
      <c r="V25" s="242" t="s">
        <v>98</v>
      </c>
      <c r="W25" s="242" t="s">
        <v>99</v>
      </c>
      <c r="X25" s="242" t="s">
        <v>100</v>
      </c>
      <c r="Y25" s="242" t="s">
        <v>1969</v>
      </c>
      <c r="Z25" s="242" t="s">
        <v>101</v>
      </c>
      <c r="AA25" s="242" t="s">
        <v>102</v>
      </c>
      <c r="AB25" s="5"/>
      <c r="AC25" s="5"/>
      <c r="AD25" s="5"/>
      <c r="AE25" s="5"/>
      <c r="AF25" s="5"/>
      <c r="AG25" s="5"/>
      <c r="AH25" s="5"/>
      <c r="AI25" s="5"/>
    </row>
    <row r="26" spans="5:35" x14ac:dyDescent="0.25">
      <c r="Q26" s="311" t="s">
        <v>376</v>
      </c>
      <c r="R26" s="151" t="s">
        <v>388</v>
      </c>
      <c r="S26" s="151">
        <f>COUNTIFS(Data!$R:$R,$R26,Data!EX:EX,"No")</f>
        <v>7</v>
      </c>
      <c r="T26" s="151">
        <f>COUNTIFS(Data!$R:$R,$R26,Data!EY:EY,"No")</f>
        <v>8</v>
      </c>
      <c r="U26" s="151">
        <f>COUNTIFS(Data!$R:$R,$R26,Data!EZ:EZ,"No")</f>
        <v>8</v>
      </c>
      <c r="V26" s="151">
        <f>COUNTIFS(Data!$R:$R,$R26,Data!FA:FA,"No")</f>
        <v>9</v>
      </c>
      <c r="W26" s="151">
        <f>COUNTIFS(Data!$R:$R,$R26,Data!FB:FB,"No")</f>
        <v>7</v>
      </c>
      <c r="X26" s="151">
        <f>COUNTIFS(Data!$R:$R,$R26,Data!FC:FC,"No")</f>
        <v>7</v>
      </c>
      <c r="Y26" s="151">
        <f>COUNTIFS(Data!$R:$R,$R26,Data!FD:FD,"No")</f>
        <v>7</v>
      </c>
      <c r="Z26" s="151">
        <f>COUNTIFS(Data!$R:$R,$R26,Data!FE:FE,"No")</f>
        <v>5</v>
      </c>
      <c r="AA26" s="151">
        <f>COUNTIFS(Data!$R:$R,$R26,Data!FF:FF,"No")</f>
        <v>10</v>
      </c>
    </row>
    <row r="27" spans="5:35" x14ac:dyDescent="0.25">
      <c r="Q27" s="312"/>
      <c r="R27" s="151" t="s">
        <v>384</v>
      </c>
      <c r="S27" s="151">
        <f>COUNTIFS(Data!$R:$R,$R27,Data!EX:EX,"No")</f>
        <v>3</v>
      </c>
      <c r="T27" s="151">
        <f>COUNTIFS(Data!$R:$R,$R27,Data!EY:EY,"No")</f>
        <v>2</v>
      </c>
      <c r="U27" s="151">
        <f>COUNTIFS(Data!$R:$R,$R27,Data!EZ:EZ,"No")</f>
        <v>2</v>
      </c>
      <c r="V27" s="151">
        <f>COUNTIFS(Data!$R:$R,$R27,Data!FA:FA,"No")</f>
        <v>2</v>
      </c>
      <c r="W27" s="151">
        <f>COUNTIFS(Data!$R:$R,$R27,Data!FB:FB,"No")</f>
        <v>3</v>
      </c>
      <c r="X27" s="151">
        <f>COUNTIFS(Data!$R:$R,$R27,Data!FC:FC,"No")</f>
        <v>3</v>
      </c>
      <c r="Y27" s="151">
        <f>COUNTIFS(Data!$R:$R,$R27,Data!FD:FD,"No")</f>
        <v>3</v>
      </c>
      <c r="Z27" s="151">
        <f>COUNTIFS(Data!$R:$R,$R27,Data!FE:FE,"No")</f>
        <v>3</v>
      </c>
      <c r="AA27" s="151">
        <f>COUNTIFS(Data!$R:$R,$R27,Data!FF:FF,"No")</f>
        <v>3</v>
      </c>
    </row>
    <row r="28" spans="5:35" x14ac:dyDescent="0.25">
      <c r="Q28" s="312"/>
      <c r="R28" s="151" t="s">
        <v>381</v>
      </c>
      <c r="S28" s="151">
        <f>COUNTIFS(Data!$R:$R,$R28,Data!EX:EX,"No")</f>
        <v>2</v>
      </c>
      <c r="T28" s="151">
        <f>COUNTIFS(Data!$R:$R,$R28,Data!EY:EY,"No")</f>
        <v>0</v>
      </c>
      <c r="U28" s="151">
        <f>COUNTIFS(Data!$R:$R,$R28,Data!EZ:EZ,"No")</f>
        <v>2</v>
      </c>
      <c r="V28" s="151">
        <f>COUNTIFS(Data!$R:$R,$R28,Data!FA:FA,"No")</f>
        <v>3</v>
      </c>
      <c r="W28" s="151">
        <f>COUNTIFS(Data!$R:$R,$R28,Data!FB:FB,"No")</f>
        <v>2</v>
      </c>
      <c r="X28" s="151">
        <f>COUNTIFS(Data!$R:$R,$R28,Data!FC:FC,"No")</f>
        <v>3</v>
      </c>
      <c r="Y28" s="151">
        <f>COUNTIFS(Data!$R:$R,$R28,Data!FD:FD,"No")</f>
        <v>2</v>
      </c>
      <c r="Z28" s="151">
        <f>COUNTIFS(Data!$R:$R,$R28,Data!FE:FE,"No")</f>
        <v>2</v>
      </c>
      <c r="AA28" s="151">
        <f>COUNTIFS(Data!$R:$R,$R28,Data!FF:FF,"No")</f>
        <v>3</v>
      </c>
    </row>
    <row r="29" spans="5:35" x14ac:dyDescent="0.25">
      <c r="Q29" s="312"/>
      <c r="R29" s="151" t="s">
        <v>391</v>
      </c>
      <c r="S29" s="151">
        <f>COUNTIFS(Data!$R:$R,$R29,Data!EX:EX,"No")</f>
        <v>0</v>
      </c>
      <c r="T29" s="151">
        <f>COUNTIFS(Data!$R:$R,$R29,Data!EY:EY,"No")</f>
        <v>0</v>
      </c>
      <c r="U29" s="151">
        <f>COUNTIFS(Data!$R:$R,$R29,Data!EZ:EZ,"No")</f>
        <v>0</v>
      </c>
      <c r="V29" s="151">
        <f>COUNTIFS(Data!$R:$R,$R29,Data!FA:FA,"No")</f>
        <v>0</v>
      </c>
      <c r="W29" s="151">
        <f>COUNTIFS(Data!$R:$R,$R29,Data!FB:FB,"No")</f>
        <v>0</v>
      </c>
      <c r="X29" s="151">
        <f>COUNTIFS(Data!$R:$R,$R29,Data!FC:FC,"No")</f>
        <v>0</v>
      </c>
      <c r="Y29" s="151">
        <f>COUNTIFS(Data!$R:$R,$R29,Data!FD:FD,"No")</f>
        <v>0</v>
      </c>
      <c r="Z29" s="151">
        <f>COUNTIFS(Data!$R:$R,$R29,Data!FE:FE,"No")</f>
        <v>0</v>
      </c>
      <c r="AA29" s="151">
        <f>COUNTIFS(Data!$R:$R,$R29,Data!FF:FF,"No")</f>
        <v>0</v>
      </c>
    </row>
    <row r="30" spans="5:35" x14ac:dyDescent="0.25">
      <c r="Q30" s="312"/>
      <c r="R30" s="151" t="s">
        <v>393</v>
      </c>
      <c r="S30" s="151">
        <f>COUNTIFS(Data!$R:$R,$R30,Data!EX:EX,"No")</f>
        <v>0</v>
      </c>
      <c r="T30" s="151">
        <f>COUNTIFS(Data!$R:$R,$R30,Data!EY:EY,"No")</f>
        <v>0</v>
      </c>
      <c r="U30" s="151">
        <f>COUNTIFS(Data!$R:$R,$R30,Data!EZ:EZ,"No")</f>
        <v>0</v>
      </c>
      <c r="V30" s="151">
        <f>COUNTIFS(Data!$R:$R,$R30,Data!FA:FA,"No")</f>
        <v>0</v>
      </c>
      <c r="W30" s="151">
        <f>COUNTIFS(Data!$R:$R,$R30,Data!FB:FB,"No")</f>
        <v>0</v>
      </c>
      <c r="X30" s="151">
        <f>COUNTIFS(Data!$R:$R,$R30,Data!FC:FC,"No")</f>
        <v>0</v>
      </c>
      <c r="Y30" s="151">
        <f>COUNTIFS(Data!$R:$R,$R30,Data!FD:FD,"No")</f>
        <v>0</v>
      </c>
      <c r="Z30" s="151">
        <f>COUNTIFS(Data!$R:$R,$R30,Data!FE:FE,"No")</f>
        <v>0</v>
      </c>
      <c r="AA30" s="151">
        <f>COUNTIFS(Data!$R:$R,$R30,Data!FF:FF,"No")</f>
        <v>0</v>
      </c>
    </row>
    <row r="31" spans="5:35" x14ac:dyDescent="0.25">
      <c r="Q31" s="312"/>
      <c r="R31" s="151" t="s">
        <v>389</v>
      </c>
      <c r="S31" s="151">
        <f>COUNTIFS(Data!$R:$R,$R31,Data!EX:EX,"No")</f>
        <v>4</v>
      </c>
      <c r="T31" s="151">
        <f>COUNTIFS(Data!$R:$R,$R31,Data!EY:EY,"No")</f>
        <v>0</v>
      </c>
      <c r="U31" s="151">
        <f>COUNTIFS(Data!$R:$R,$R31,Data!EZ:EZ,"No")</f>
        <v>2</v>
      </c>
      <c r="V31" s="151">
        <f>COUNTIFS(Data!$R:$R,$R31,Data!FA:FA,"No")</f>
        <v>7</v>
      </c>
      <c r="W31" s="151">
        <f>COUNTIFS(Data!$R:$R,$R31,Data!FB:FB,"No")</f>
        <v>1</v>
      </c>
      <c r="X31" s="151">
        <f>COUNTIFS(Data!$R:$R,$R31,Data!FC:FC,"No")</f>
        <v>2</v>
      </c>
      <c r="Y31" s="151">
        <f>COUNTIFS(Data!$R:$R,$R31,Data!FD:FD,"No")</f>
        <v>4</v>
      </c>
      <c r="Z31" s="151">
        <f>COUNTIFS(Data!$R:$R,$R31,Data!FE:FE,"No")</f>
        <v>4</v>
      </c>
      <c r="AA31" s="151">
        <f>COUNTIFS(Data!$R:$R,$R31,Data!FF:FF,"No")</f>
        <v>4</v>
      </c>
    </row>
    <row r="32" spans="5:35" x14ac:dyDescent="0.25">
      <c r="Q32" s="312"/>
      <c r="R32" s="151" t="s">
        <v>377</v>
      </c>
      <c r="S32" s="151">
        <f>COUNTIFS(Data!$R:$R,$R32,Data!EX:EX,"No")</f>
        <v>18</v>
      </c>
      <c r="T32" s="151">
        <f>COUNTIFS(Data!$R:$R,$R32,Data!EY:EY,"No")</f>
        <v>7</v>
      </c>
      <c r="U32" s="151">
        <f>COUNTIFS(Data!$R:$R,$R32,Data!EZ:EZ,"No")</f>
        <v>9</v>
      </c>
      <c r="V32" s="151">
        <f>COUNTIFS(Data!$R:$R,$R32,Data!FA:FA,"No")</f>
        <v>20</v>
      </c>
      <c r="W32" s="151">
        <f>COUNTIFS(Data!$R:$R,$R32,Data!FB:FB,"No")</f>
        <v>8</v>
      </c>
      <c r="X32" s="151">
        <f>COUNTIFS(Data!$R:$R,$R32,Data!FC:FC,"No")</f>
        <v>10</v>
      </c>
      <c r="Y32" s="151">
        <f>COUNTIFS(Data!$R:$R,$R32,Data!FD:FD,"No")</f>
        <v>13</v>
      </c>
      <c r="Z32" s="151">
        <f>COUNTIFS(Data!$R:$R,$R32,Data!FE:FE,"No")</f>
        <v>12</v>
      </c>
      <c r="AA32" s="151">
        <f>COUNTIFS(Data!$R:$R,$R32,Data!FF:FF,"No")</f>
        <v>15</v>
      </c>
    </row>
    <row r="33" spans="17:27" x14ac:dyDescent="0.25">
      <c r="Q33" s="312"/>
      <c r="R33" s="151" t="s">
        <v>394</v>
      </c>
      <c r="S33" s="151">
        <f>COUNTIFS(Data!$R:$R,$R33,Data!EX:EX,"No")</f>
        <v>0</v>
      </c>
      <c r="T33" s="151">
        <f>COUNTIFS(Data!$R:$R,$R33,Data!EY:EY,"No")</f>
        <v>0</v>
      </c>
      <c r="U33" s="151">
        <f>COUNTIFS(Data!$R:$R,$R33,Data!EZ:EZ,"No")</f>
        <v>0</v>
      </c>
      <c r="V33" s="151">
        <f>COUNTIFS(Data!$R:$R,$R33,Data!FA:FA,"No")</f>
        <v>0</v>
      </c>
      <c r="W33" s="151">
        <f>COUNTIFS(Data!$R:$R,$R33,Data!FB:FB,"No")</f>
        <v>0</v>
      </c>
      <c r="X33" s="151">
        <f>COUNTIFS(Data!$R:$R,$R33,Data!FC:FC,"No")</f>
        <v>0</v>
      </c>
      <c r="Y33" s="151">
        <f>COUNTIFS(Data!$R:$R,$R33,Data!FD:FD,"No")</f>
        <v>0</v>
      </c>
      <c r="Z33" s="151">
        <f>COUNTIFS(Data!$R:$R,$R33,Data!FE:FE,"No")</f>
        <v>0</v>
      </c>
      <c r="AA33" s="151">
        <f>COUNTIFS(Data!$R:$R,$R33,Data!FF:FF,"No")</f>
        <v>0</v>
      </c>
    </row>
    <row r="34" spans="17:27" x14ac:dyDescent="0.25">
      <c r="Q34" s="312"/>
      <c r="R34" s="151" t="s">
        <v>390</v>
      </c>
      <c r="S34" s="151">
        <f>COUNTIFS(Data!$R:$R,$R34,Data!EX:EX,"No")</f>
        <v>0</v>
      </c>
      <c r="T34" s="151">
        <f>COUNTIFS(Data!$R:$R,$R34,Data!EY:EY,"No")</f>
        <v>0</v>
      </c>
      <c r="U34" s="151">
        <f>COUNTIFS(Data!$R:$R,$R34,Data!EZ:EZ,"No")</f>
        <v>0</v>
      </c>
      <c r="V34" s="151">
        <f>COUNTIFS(Data!$R:$R,$R34,Data!FA:FA,"No")</f>
        <v>0</v>
      </c>
      <c r="W34" s="151">
        <f>COUNTIFS(Data!$R:$R,$R34,Data!FB:FB,"No")</f>
        <v>0</v>
      </c>
      <c r="X34" s="151">
        <f>COUNTIFS(Data!$R:$R,$R34,Data!FC:FC,"No")</f>
        <v>0</v>
      </c>
      <c r="Y34" s="151">
        <f>COUNTIFS(Data!$R:$R,$R34,Data!FD:FD,"No")</f>
        <v>0</v>
      </c>
      <c r="Z34" s="151">
        <f>COUNTIFS(Data!$R:$R,$R34,Data!FE:FE,"No")</f>
        <v>0</v>
      </c>
      <c r="AA34" s="151">
        <f>COUNTIFS(Data!$R:$R,$R34,Data!FF:FF,"No")</f>
        <v>0</v>
      </c>
    </row>
    <row r="35" spans="17:27" x14ac:dyDescent="0.25">
      <c r="Q35" s="312"/>
      <c r="R35" s="151" t="s">
        <v>387</v>
      </c>
      <c r="S35" s="151">
        <f>COUNTIFS(Data!$R:$R,$R35,Data!EX:EX,"No")</f>
        <v>0</v>
      </c>
      <c r="T35" s="151">
        <f>COUNTIFS(Data!$R:$R,$R35,Data!EY:EY,"No")</f>
        <v>0</v>
      </c>
      <c r="U35" s="151">
        <f>COUNTIFS(Data!$R:$R,$R35,Data!EZ:EZ,"No")</f>
        <v>1</v>
      </c>
      <c r="V35" s="151">
        <f>COUNTIFS(Data!$R:$R,$R35,Data!FA:FA,"No")</f>
        <v>1</v>
      </c>
      <c r="W35" s="151">
        <f>COUNTIFS(Data!$R:$R,$R35,Data!FB:FB,"No")</f>
        <v>0</v>
      </c>
      <c r="X35" s="151">
        <f>COUNTIFS(Data!$R:$R,$R35,Data!FC:FC,"No")</f>
        <v>0</v>
      </c>
      <c r="Y35" s="151">
        <f>COUNTIFS(Data!$R:$R,$R35,Data!FD:FD,"No")</f>
        <v>1</v>
      </c>
      <c r="Z35" s="151">
        <f>COUNTIFS(Data!$R:$R,$R35,Data!FE:FE,"No")</f>
        <v>0</v>
      </c>
      <c r="AA35" s="151">
        <f>COUNTIFS(Data!$R:$R,$R35,Data!FF:FF,"No")</f>
        <v>0</v>
      </c>
    </row>
    <row r="36" spans="17:27" x14ac:dyDescent="0.25">
      <c r="Q36" s="312"/>
      <c r="R36" s="151" t="s">
        <v>379</v>
      </c>
      <c r="S36" s="151">
        <f>COUNTIFS(Data!$R:$R,$R36,Data!EX:EX,"No")</f>
        <v>0</v>
      </c>
      <c r="T36" s="151">
        <f>COUNTIFS(Data!$R:$R,$R36,Data!EY:EY,"No")</f>
        <v>0</v>
      </c>
      <c r="U36" s="151">
        <f>COUNTIFS(Data!$R:$R,$R36,Data!EZ:EZ,"No")</f>
        <v>0</v>
      </c>
      <c r="V36" s="151">
        <f>COUNTIFS(Data!$R:$R,$R36,Data!FA:FA,"No")</f>
        <v>0</v>
      </c>
      <c r="W36" s="151">
        <f>COUNTIFS(Data!$R:$R,$R36,Data!FB:FB,"No")</f>
        <v>0</v>
      </c>
      <c r="X36" s="151">
        <f>COUNTIFS(Data!$R:$R,$R36,Data!FC:FC,"No")</f>
        <v>0</v>
      </c>
      <c r="Y36" s="151">
        <f>COUNTIFS(Data!$R:$R,$R36,Data!FD:FD,"No")</f>
        <v>0</v>
      </c>
      <c r="Z36" s="151">
        <f>COUNTIFS(Data!$R:$R,$R36,Data!FE:FE,"No")</f>
        <v>0</v>
      </c>
      <c r="AA36" s="151">
        <f>COUNTIFS(Data!$R:$R,$R36,Data!FF:FF,"No")</f>
        <v>0</v>
      </c>
    </row>
    <row r="37" spans="17:27" x14ac:dyDescent="0.25">
      <c r="Q37" s="312"/>
      <c r="R37" s="151" t="s">
        <v>380</v>
      </c>
      <c r="S37" s="151">
        <f>COUNTIFS(Data!$R:$R,$R37,Data!EX:EX,"No")</f>
        <v>0</v>
      </c>
      <c r="T37" s="151">
        <f>COUNTIFS(Data!$R:$R,$R37,Data!EY:EY,"No")</f>
        <v>0</v>
      </c>
      <c r="U37" s="151">
        <f>COUNTIFS(Data!$R:$R,$R37,Data!EZ:EZ,"No")</f>
        <v>0</v>
      </c>
      <c r="V37" s="151">
        <f>COUNTIFS(Data!$R:$R,$R37,Data!FA:FA,"No")</f>
        <v>0</v>
      </c>
      <c r="W37" s="151">
        <f>COUNTIFS(Data!$R:$R,$R37,Data!FB:FB,"No")</f>
        <v>0</v>
      </c>
      <c r="X37" s="151">
        <f>COUNTIFS(Data!$R:$R,$R37,Data!FC:FC,"No")</f>
        <v>0</v>
      </c>
      <c r="Y37" s="151">
        <f>COUNTIFS(Data!$R:$R,$R37,Data!FD:FD,"No")</f>
        <v>0</v>
      </c>
      <c r="Z37" s="151">
        <f>COUNTIFS(Data!$R:$R,$R37,Data!FE:FE,"No")</f>
        <v>0</v>
      </c>
      <c r="AA37" s="151">
        <f>COUNTIFS(Data!$R:$R,$R37,Data!FF:FF,"No")</f>
        <v>0</v>
      </c>
    </row>
    <row r="38" spans="17:27" x14ac:dyDescent="0.25">
      <c r="Q38" s="312"/>
      <c r="R38" s="151" t="s">
        <v>386</v>
      </c>
      <c r="S38" s="151">
        <f>COUNTIFS(Data!$R:$R,$R38,Data!EX:EX,"No")</f>
        <v>8</v>
      </c>
      <c r="T38" s="151">
        <f>COUNTIFS(Data!$R:$R,$R38,Data!EY:EY,"No")</f>
        <v>4</v>
      </c>
      <c r="U38" s="151">
        <f>COUNTIFS(Data!$R:$R,$R38,Data!EZ:EZ,"No")</f>
        <v>9</v>
      </c>
      <c r="V38" s="151">
        <f>COUNTIFS(Data!$R:$R,$R38,Data!FA:FA,"No")</f>
        <v>9</v>
      </c>
      <c r="W38" s="151">
        <f>COUNTIFS(Data!$R:$R,$R38,Data!FB:FB,"No")</f>
        <v>5</v>
      </c>
      <c r="X38" s="151">
        <f>COUNTIFS(Data!$R:$R,$R38,Data!FC:FC,"No")</f>
        <v>5</v>
      </c>
      <c r="Y38" s="151">
        <f>COUNTIFS(Data!$R:$R,$R38,Data!FD:FD,"No")</f>
        <v>7</v>
      </c>
      <c r="Z38" s="151">
        <f>COUNTIFS(Data!$R:$R,$R38,Data!FE:FE,"No")</f>
        <v>9</v>
      </c>
      <c r="AA38" s="151">
        <f>COUNTIFS(Data!$R:$R,$R38,Data!FF:FF,"No")</f>
        <v>6</v>
      </c>
    </row>
    <row r="39" spans="17:27" x14ac:dyDescent="0.25">
      <c r="Q39" s="312"/>
      <c r="R39" s="278" t="s">
        <v>383</v>
      </c>
      <c r="S39" s="151">
        <f>COUNTIFS(Data!$R:$R,$R39,Data!EX:EX,"No")</f>
        <v>1</v>
      </c>
      <c r="T39" s="151">
        <f>COUNTIFS(Data!$R:$R,$R39,Data!EY:EY,"No")</f>
        <v>0</v>
      </c>
      <c r="U39" s="151">
        <f>COUNTIFS(Data!$R:$R,$R39,Data!EZ:EZ,"No")</f>
        <v>0</v>
      </c>
      <c r="V39" s="151">
        <f>COUNTIFS(Data!$R:$R,$R39,Data!FA:FA,"No")</f>
        <v>1</v>
      </c>
      <c r="W39" s="151">
        <f>COUNTIFS(Data!$R:$R,$R39,Data!FB:FB,"No")</f>
        <v>0</v>
      </c>
      <c r="X39" s="151">
        <f>COUNTIFS(Data!$R:$R,$R39,Data!FC:FC,"No")</f>
        <v>1</v>
      </c>
      <c r="Y39" s="151">
        <f>COUNTIFS(Data!$R:$R,$R39,Data!FD:FD,"No")</f>
        <v>1</v>
      </c>
      <c r="Z39" s="151">
        <f>COUNTIFS(Data!$R:$R,$R39,Data!FE:FE,"No")</f>
        <v>1</v>
      </c>
      <c r="AA39" s="151">
        <f>COUNTIFS(Data!$R:$R,$R39,Data!FF:FF,"No")</f>
        <v>1</v>
      </c>
    </row>
    <row r="40" spans="17:27" x14ac:dyDescent="0.25">
      <c r="Q40" s="312"/>
      <c r="R40" s="278" t="s">
        <v>378</v>
      </c>
      <c r="S40" s="151">
        <f>COUNTIFS(Data!$R:$R,$R40,Data!EX:EX,"No")</f>
        <v>14</v>
      </c>
      <c r="T40" s="151">
        <f>COUNTIFS(Data!$R:$R,$R40,Data!EY:EY,"No")</f>
        <v>6</v>
      </c>
      <c r="U40" s="151">
        <f>COUNTIFS(Data!$R:$R,$R40,Data!EZ:EZ,"No")</f>
        <v>15</v>
      </c>
      <c r="V40" s="151">
        <f>COUNTIFS(Data!$R:$R,$R40,Data!FA:FA,"No")</f>
        <v>15</v>
      </c>
      <c r="W40" s="151">
        <f>COUNTIFS(Data!$R:$R,$R40,Data!FB:FB,"No")</f>
        <v>5</v>
      </c>
      <c r="X40" s="151">
        <f>COUNTIFS(Data!$R:$R,$R40,Data!FC:FC,"No")</f>
        <v>13</v>
      </c>
      <c r="Y40" s="151">
        <f>COUNTIFS(Data!$R:$R,$R40,Data!FD:FD,"No")</f>
        <v>11</v>
      </c>
      <c r="Z40" s="151">
        <f>COUNTIFS(Data!$R:$R,$R40,Data!FE:FE,"No")</f>
        <v>15</v>
      </c>
      <c r="AA40" s="151">
        <f>COUNTIFS(Data!$R:$R,$R40,Data!FF:FF,"No")</f>
        <v>14</v>
      </c>
    </row>
    <row r="41" spans="17:27" x14ac:dyDescent="0.25">
      <c r="Q41" s="312"/>
      <c r="R41" s="278" t="s">
        <v>382</v>
      </c>
      <c r="S41" s="151">
        <f>COUNTIFS(Data!$R:$R,$R41,Data!EX:EX,"No")</f>
        <v>0</v>
      </c>
      <c r="T41" s="151">
        <f>COUNTIFS(Data!$R:$R,$R41,Data!EY:EY,"No")</f>
        <v>0</v>
      </c>
      <c r="U41" s="151">
        <f>COUNTIFS(Data!$R:$R,$R41,Data!EZ:EZ,"No")</f>
        <v>0</v>
      </c>
      <c r="V41" s="151">
        <f>COUNTIFS(Data!$R:$R,$R41,Data!FA:FA,"No")</f>
        <v>0</v>
      </c>
      <c r="W41" s="151">
        <f>COUNTIFS(Data!$R:$R,$R41,Data!FB:FB,"No")</f>
        <v>0</v>
      </c>
      <c r="X41" s="151">
        <f>COUNTIFS(Data!$R:$R,$R41,Data!FC:FC,"No")</f>
        <v>0</v>
      </c>
      <c r="Y41" s="151">
        <f>COUNTIFS(Data!$R:$R,$R41,Data!FD:FD,"No")</f>
        <v>0</v>
      </c>
      <c r="Z41" s="151">
        <f>COUNTIFS(Data!$R:$R,$R41,Data!FE:FE,"No")</f>
        <v>0</v>
      </c>
      <c r="AA41" s="151">
        <f>COUNTIFS(Data!$R:$R,$R41,Data!FF:FF,"No")</f>
        <v>0</v>
      </c>
    </row>
    <row r="42" spans="17:27" x14ac:dyDescent="0.25">
      <c r="Q42" s="312"/>
      <c r="R42" s="278" t="s">
        <v>392</v>
      </c>
      <c r="S42" s="151">
        <f>COUNTIFS(Data!$R:$R,$R42,Data!EX:EX,"No")</f>
        <v>0</v>
      </c>
      <c r="T42" s="151">
        <f>COUNTIFS(Data!$R:$R,$R42,Data!EY:EY,"No")</f>
        <v>0</v>
      </c>
      <c r="U42" s="151">
        <f>COUNTIFS(Data!$R:$R,$R42,Data!EZ:EZ,"No")</f>
        <v>0</v>
      </c>
      <c r="V42" s="151">
        <f>COUNTIFS(Data!$R:$R,$R42,Data!FA:FA,"No")</f>
        <v>0</v>
      </c>
      <c r="W42" s="151">
        <f>COUNTIFS(Data!$R:$R,$R42,Data!FB:FB,"No")</f>
        <v>0</v>
      </c>
      <c r="X42" s="151">
        <f>COUNTIFS(Data!$R:$R,$R42,Data!FC:FC,"No")</f>
        <v>0</v>
      </c>
      <c r="Y42" s="151">
        <f>COUNTIFS(Data!$R:$R,$R42,Data!FD:FD,"No")</f>
        <v>0</v>
      </c>
      <c r="Z42" s="151">
        <f>COUNTIFS(Data!$R:$R,$R42,Data!FE:FE,"No")</f>
        <v>0</v>
      </c>
      <c r="AA42" s="151">
        <f>COUNTIFS(Data!$R:$R,$R42,Data!FF:FF,"No")</f>
        <v>0</v>
      </c>
    </row>
    <row r="43" spans="17:27" x14ac:dyDescent="0.25">
      <c r="Q43" s="312"/>
      <c r="R43" s="278" t="s">
        <v>950</v>
      </c>
      <c r="S43" s="151">
        <f>COUNTIFS(Data!$R:$R,$R43,Data!EX:EX,"No")</f>
        <v>20</v>
      </c>
      <c r="T43" s="151">
        <f>COUNTIFS(Data!$R:$R,$R43,Data!EY:EY,"No")</f>
        <v>18</v>
      </c>
      <c r="U43" s="151">
        <f>COUNTIFS(Data!$R:$R,$R43,Data!EZ:EZ,"No")</f>
        <v>20</v>
      </c>
      <c r="V43" s="151">
        <f>COUNTIFS(Data!$R:$R,$R43,Data!FA:FA,"No")</f>
        <v>18</v>
      </c>
      <c r="W43" s="151">
        <f>COUNTIFS(Data!$R:$R,$R43,Data!FB:FB,"No")</f>
        <v>20</v>
      </c>
      <c r="X43" s="151">
        <f>COUNTIFS(Data!$R:$R,$R43,Data!FC:FC,"No")</f>
        <v>22</v>
      </c>
      <c r="Y43" s="151">
        <f>COUNTIFS(Data!$R:$R,$R43,Data!FD:FD,"No")</f>
        <v>22</v>
      </c>
      <c r="Z43" s="151">
        <f>COUNTIFS(Data!$R:$R,$R43,Data!FE:FE,"No")</f>
        <v>20</v>
      </c>
      <c r="AA43" s="151">
        <f>COUNTIFS(Data!$R:$R,$R43,Data!FF:FF,"No")</f>
        <v>21</v>
      </c>
    </row>
    <row r="44" spans="17:27" x14ac:dyDescent="0.25">
      <c r="Q44" s="313"/>
      <c r="R44" s="288" t="s">
        <v>1895</v>
      </c>
      <c r="S44" s="245">
        <f>SUM(S26:S43)</f>
        <v>77</v>
      </c>
      <c r="T44" s="245">
        <f t="shared" ref="T44:AA44" si="3">SUM(T26:T43)</f>
        <v>45</v>
      </c>
      <c r="U44" s="245">
        <f t="shared" si="3"/>
        <v>68</v>
      </c>
      <c r="V44" s="245">
        <f t="shared" si="3"/>
        <v>85</v>
      </c>
      <c r="W44" s="245">
        <f t="shared" si="3"/>
        <v>51</v>
      </c>
      <c r="X44" s="245">
        <f t="shared" si="3"/>
        <v>66</v>
      </c>
      <c r="Y44" s="245">
        <f t="shared" si="3"/>
        <v>71</v>
      </c>
      <c r="Z44" s="245">
        <f t="shared" si="3"/>
        <v>71</v>
      </c>
      <c r="AA44" s="245">
        <f t="shared" si="3"/>
        <v>77</v>
      </c>
    </row>
    <row r="45" spans="17:27" x14ac:dyDescent="0.25">
      <c r="Q45" s="314" t="s">
        <v>395</v>
      </c>
      <c r="R45" s="278" t="s">
        <v>401</v>
      </c>
      <c r="S45" s="151">
        <f>COUNTIFS(Data!$R:$R,$R45,Data!EX:EX,"No")</f>
        <v>0</v>
      </c>
      <c r="T45" s="151">
        <f>COUNTIFS(Data!$R:$R,$R45,Data!EY:EY,"No")</f>
        <v>0</v>
      </c>
      <c r="U45" s="151">
        <f>COUNTIFS(Data!$R:$R,$R45,Data!EZ:EZ,"No")</f>
        <v>0</v>
      </c>
      <c r="V45" s="151">
        <f>COUNTIFS(Data!$R:$R,$R45,Data!FA:FA,"No")</f>
        <v>0</v>
      </c>
      <c r="W45" s="151">
        <f>COUNTIFS(Data!$R:$R,$R45,Data!FB:FB,"No")</f>
        <v>0</v>
      </c>
      <c r="X45" s="151">
        <f>COUNTIFS(Data!$R:$R,$R45,Data!FC:FC,"No")</f>
        <v>0</v>
      </c>
      <c r="Y45" s="151">
        <f>COUNTIFS(Data!$R:$R,$R45,Data!FD:FD,"No")</f>
        <v>0</v>
      </c>
      <c r="Z45" s="151">
        <f>COUNTIFS(Data!$R:$R,$R45,Data!FE:FE,"No")</f>
        <v>0</v>
      </c>
      <c r="AA45" s="151">
        <f>COUNTIFS(Data!$R:$R,$R45,Data!FF:FF,"No")</f>
        <v>0</v>
      </c>
    </row>
    <row r="46" spans="17:27" x14ac:dyDescent="0.25">
      <c r="Q46" s="314"/>
      <c r="R46" s="278" t="s">
        <v>408</v>
      </c>
      <c r="S46" s="151">
        <f>COUNTIFS(Data!$R:$R,$R46,Data!EX:EX,"No")</f>
        <v>0</v>
      </c>
      <c r="T46" s="151">
        <f>COUNTIFS(Data!$R:$R,$R46,Data!EY:EY,"No")</f>
        <v>0</v>
      </c>
      <c r="U46" s="151">
        <f>COUNTIFS(Data!$R:$R,$R46,Data!EZ:EZ,"No")</f>
        <v>0</v>
      </c>
      <c r="V46" s="151">
        <f>COUNTIFS(Data!$R:$R,$R46,Data!FA:FA,"No")</f>
        <v>0</v>
      </c>
      <c r="W46" s="151">
        <f>COUNTIFS(Data!$R:$R,$R46,Data!FB:FB,"No")</f>
        <v>0</v>
      </c>
      <c r="X46" s="151">
        <f>COUNTIFS(Data!$R:$R,$R46,Data!FC:FC,"No")</f>
        <v>0</v>
      </c>
      <c r="Y46" s="151">
        <f>COUNTIFS(Data!$R:$R,$R46,Data!FD:FD,"No")</f>
        <v>0</v>
      </c>
      <c r="Z46" s="151">
        <f>COUNTIFS(Data!$R:$R,$R46,Data!FE:FE,"No")</f>
        <v>0</v>
      </c>
      <c r="AA46" s="151">
        <f>COUNTIFS(Data!$R:$R,$R46,Data!FF:FF,"No")</f>
        <v>0</v>
      </c>
    </row>
    <row r="47" spans="17:27" x14ac:dyDescent="0.25">
      <c r="Q47" s="314"/>
      <c r="R47" s="278" t="s">
        <v>398</v>
      </c>
      <c r="S47" s="151">
        <f>COUNTIFS(Data!$R:$R,$R47,Data!EX:EX,"No")</f>
        <v>0</v>
      </c>
      <c r="T47" s="151">
        <f>COUNTIFS(Data!$R:$R,$R47,Data!EY:EY,"No")</f>
        <v>0</v>
      </c>
      <c r="U47" s="151">
        <f>COUNTIFS(Data!$R:$R,$R47,Data!EZ:EZ,"No")</f>
        <v>0</v>
      </c>
      <c r="V47" s="151">
        <f>COUNTIFS(Data!$R:$R,$R47,Data!FA:FA,"No")</f>
        <v>0</v>
      </c>
      <c r="W47" s="151">
        <f>COUNTIFS(Data!$R:$R,$R47,Data!FB:FB,"No")</f>
        <v>0</v>
      </c>
      <c r="X47" s="151">
        <f>COUNTIFS(Data!$R:$R,$R47,Data!FC:FC,"No")</f>
        <v>0</v>
      </c>
      <c r="Y47" s="151">
        <f>COUNTIFS(Data!$R:$R,$R47,Data!FD:FD,"No")</f>
        <v>0</v>
      </c>
      <c r="Z47" s="151">
        <f>COUNTIFS(Data!$R:$R,$R47,Data!FE:FE,"No")</f>
        <v>0</v>
      </c>
      <c r="AA47" s="151">
        <f>COUNTIFS(Data!$R:$R,$R47,Data!FF:FF,"No")</f>
        <v>0</v>
      </c>
    </row>
    <row r="48" spans="17:27" x14ac:dyDescent="0.25">
      <c r="Q48" s="314"/>
      <c r="R48" s="278" t="s">
        <v>411</v>
      </c>
      <c r="S48" s="151">
        <f>COUNTIFS(Data!$R:$R,$R48,Data!EX:EX,"No")</f>
        <v>0</v>
      </c>
      <c r="T48" s="151">
        <f>COUNTIFS(Data!$R:$R,$R48,Data!EY:EY,"No")</f>
        <v>0</v>
      </c>
      <c r="U48" s="151">
        <f>COUNTIFS(Data!$R:$R,$R48,Data!EZ:EZ,"No")</f>
        <v>0</v>
      </c>
      <c r="V48" s="151">
        <f>COUNTIFS(Data!$R:$R,$R48,Data!FA:FA,"No")</f>
        <v>0</v>
      </c>
      <c r="W48" s="151">
        <f>COUNTIFS(Data!$R:$R,$R48,Data!FB:FB,"No")</f>
        <v>0</v>
      </c>
      <c r="X48" s="151">
        <f>COUNTIFS(Data!$R:$R,$R48,Data!FC:FC,"No")</f>
        <v>0</v>
      </c>
      <c r="Y48" s="151">
        <f>COUNTIFS(Data!$R:$R,$R48,Data!FD:FD,"No")</f>
        <v>0</v>
      </c>
      <c r="Z48" s="151">
        <f>COUNTIFS(Data!$R:$R,$R48,Data!FE:FE,"No")</f>
        <v>0</v>
      </c>
      <c r="AA48" s="151">
        <f>COUNTIFS(Data!$R:$R,$R48,Data!FF:FF,"No")</f>
        <v>0</v>
      </c>
    </row>
    <row r="49" spans="17:27" x14ac:dyDescent="0.25">
      <c r="Q49" s="314"/>
      <c r="R49" s="278" t="s">
        <v>397</v>
      </c>
      <c r="S49" s="151">
        <f>COUNTIFS(Data!$R:$R,$R49,Data!EX:EX,"No")</f>
        <v>0</v>
      </c>
      <c r="T49" s="151">
        <f>COUNTIFS(Data!$R:$R,$R49,Data!EY:EY,"No")</f>
        <v>0</v>
      </c>
      <c r="U49" s="151">
        <f>COUNTIFS(Data!$R:$R,$R49,Data!EZ:EZ,"No")</f>
        <v>0</v>
      </c>
      <c r="V49" s="151">
        <f>COUNTIFS(Data!$R:$R,$R49,Data!FA:FA,"No")</f>
        <v>0</v>
      </c>
      <c r="W49" s="151">
        <f>COUNTIFS(Data!$R:$R,$R49,Data!FB:FB,"No")</f>
        <v>0</v>
      </c>
      <c r="X49" s="151">
        <f>COUNTIFS(Data!$R:$R,$R49,Data!FC:FC,"No")</f>
        <v>0</v>
      </c>
      <c r="Y49" s="151">
        <f>COUNTIFS(Data!$R:$R,$R49,Data!FD:FD,"No")</f>
        <v>0</v>
      </c>
      <c r="Z49" s="151">
        <f>COUNTIFS(Data!$R:$R,$R49,Data!FE:FE,"No")</f>
        <v>0</v>
      </c>
      <c r="AA49" s="151">
        <f>COUNTIFS(Data!$R:$R,$R49,Data!FF:FF,"No")</f>
        <v>0</v>
      </c>
    </row>
    <row r="50" spans="17:27" x14ac:dyDescent="0.25">
      <c r="Q50" s="314"/>
      <c r="R50" s="278" t="s">
        <v>417</v>
      </c>
      <c r="S50" s="151">
        <f>COUNTIFS(Data!$R:$R,$R50,Data!EX:EX,"No")</f>
        <v>0</v>
      </c>
      <c r="T50" s="151">
        <f>COUNTIFS(Data!$R:$R,$R50,Data!EY:EY,"No")</f>
        <v>0</v>
      </c>
      <c r="U50" s="151">
        <f>COUNTIFS(Data!$R:$R,$R50,Data!EZ:EZ,"No")</f>
        <v>0</v>
      </c>
      <c r="V50" s="151">
        <f>COUNTIFS(Data!$R:$R,$R50,Data!FA:FA,"No")</f>
        <v>0</v>
      </c>
      <c r="W50" s="151">
        <f>COUNTIFS(Data!$R:$R,$R50,Data!FB:FB,"No")</f>
        <v>0</v>
      </c>
      <c r="X50" s="151">
        <f>COUNTIFS(Data!$R:$R,$R50,Data!FC:FC,"No")</f>
        <v>0</v>
      </c>
      <c r="Y50" s="151">
        <f>COUNTIFS(Data!$R:$R,$R50,Data!FD:FD,"No")</f>
        <v>0</v>
      </c>
      <c r="Z50" s="151">
        <f>COUNTIFS(Data!$R:$R,$R50,Data!FE:FE,"No")</f>
        <v>0</v>
      </c>
      <c r="AA50" s="151">
        <f>COUNTIFS(Data!$R:$R,$R50,Data!FF:FF,"No")</f>
        <v>0</v>
      </c>
    </row>
    <row r="51" spans="17:27" x14ac:dyDescent="0.25">
      <c r="Q51" s="314"/>
      <c r="R51" s="278" t="s">
        <v>404</v>
      </c>
      <c r="S51" s="151">
        <f>COUNTIFS(Data!$R:$R,$R51,Data!EX:EX,"No")</f>
        <v>1</v>
      </c>
      <c r="T51" s="151">
        <f>COUNTIFS(Data!$R:$R,$R51,Data!EY:EY,"No")</f>
        <v>0</v>
      </c>
      <c r="U51" s="151">
        <f>COUNTIFS(Data!$R:$R,$R51,Data!EZ:EZ,"No")</f>
        <v>0</v>
      </c>
      <c r="V51" s="151">
        <f>COUNTIFS(Data!$R:$R,$R51,Data!FA:FA,"No")</f>
        <v>1</v>
      </c>
      <c r="W51" s="151">
        <f>COUNTIFS(Data!$R:$R,$R51,Data!FB:FB,"No")</f>
        <v>1</v>
      </c>
      <c r="X51" s="151">
        <f>COUNTIFS(Data!$R:$R,$R51,Data!FC:FC,"No")</f>
        <v>1</v>
      </c>
      <c r="Y51" s="151">
        <f>COUNTIFS(Data!$R:$R,$R51,Data!FD:FD,"No")</f>
        <v>1</v>
      </c>
      <c r="Z51" s="151">
        <f>COUNTIFS(Data!$R:$R,$R51,Data!FE:FE,"No")</f>
        <v>1</v>
      </c>
      <c r="AA51" s="151">
        <f>COUNTIFS(Data!$R:$R,$R51,Data!FF:FF,"No")</f>
        <v>1</v>
      </c>
    </row>
    <row r="52" spans="17:27" x14ac:dyDescent="0.25">
      <c r="Q52" s="314"/>
      <c r="R52" s="278" t="s">
        <v>413</v>
      </c>
      <c r="S52" s="151">
        <f>COUNTIFS(Data!$R:$R,$R52,Data!EX:EX,"No")</f>
        <v>0</v>
      </c>
      <c r="T52" s="151">
        <f>COUNTIFS(Data!$R:$R,$R52,Data!EY:EY,"No")</f>
        <v>0</v>
      </c>
      <c r="U52" s="151">
        <f>COUNTIFS(Data!$R:$R,$R52,Data!EZ:EZ,"No")</f>
        <v>0</v>
      </c>
      <c r="V52" s="151">
        <f>COUNTIFS(Data!$R:$R,$R52,Data!FA:FA,"No")</f>
        <v>0</v>
      </c>
      <c r="W52" s="151">
        <f>COUNTIFS(Data!$R:$R,$R52,Data!FB:FB,"No")</f>
        <v>0</v>
      </c>
      <c r="X52" s="151">
        <f>COUNTIFS(Data!$R:$R,$R52,Data!FC:FC,"No")</f>
        <v>0</v>
      </c>
      <c r="Y52" s="151">
        <f>COUNTIFS(Data!$R:$R,$R52,Data!FD:FD,"No")</f>
        <v>0</v>
      </c>
      <c r="Z52" s="151">
        <f>COUNTIFS(Data!$R:$R,$R52,Data!FE:FE,"No")</f>
        <v>0</v>
      </c>
      <c r="AA52" s="151">
        <f>COUNTIFS(Data!$R:$R,$R52,Data!FF:FF,"No")</f>
        <v>0</v>
      </c>
    </row>
    <row r="53" spans="17:27" x14ac:dyDescent="0.25">
      <c r="Q53" s="314"/>
      <c r="R53" s="278" t="s">
        <v>407</v>
      </c>
      <c r="S53" s="151">
        <f>COUNTIFS(Data!$R:$R,$R53,Data!EX:EX,"No")</f>
        <v>0</v>
      </c>
      <c r="T53" s="151">
        <f>COUNTIFS(Data!$R:$R,$R53,Data!EY:EY,"No")</f>
        <v>0</v>
      </c>
      <c r="U53" s="151">
        <f>COUNTIFS(Data!$R:$R,$R53,Data!EZ:EZ,"No")</f>
        <v>0</v>
      </c>
      <c r="V53" s="151">
        <f>COUNTIFS(Data!$R:$R,$R53,Data!FA:FA,"No")</f>
        <v>0</v>
      </c>
      <c r="W53" s="151">
        <f>COUNTIFS(Data!$R:$R,$R53,Data!FB:FB,"No")</f>
        <v>0</v>
      </c>
      <c r="X53" s="151">
        <f>COUNTIFS(Data!$R:$R,$R53,Data!FC:FC,"No")</f>
        <v>0</v>
      </c>
      <c r="Y53" s="151">
        <f>COUNTIFS(Data!$R:$R,$R53,Data!FD:FD,"No")</f>
        <v>0</v>
      </c>
      <c r="Z53" s="151">
        <f>COUNTIFS(Data!$R:$R,$R53,Data!FE:FE,"No")</f>
        <v>0</v>
      </c>
      <c r="AA53" s="151">
        <f>COUNTIFS(Data!$R:$R,$R53,Data!FF:FF,"No")</f>
        <v>0</v>
      </c>
    </row>
    <row r="54" spans="17:27" x14ac:dyDescent="0.25">
      <c r="Q54" s="314"/>
      <c r="R54" s="278" t="s">
        <v>396</v>
      </c>
      <c r="S54" s="151">
        <f>COUNTIFS(Data!$R:$R,$R54,Data!EX:EX,"No")</f>
        <v>0</v>
      </c>
      <c r="T54" s="151">
        <f>COUNTIFS(Data!$R:$R,$R54,Data!EY:EY,"No")</f>
        <v>0</v>
      </c>
      <c r="U54" s="151">
        <f>COUNTIFS(Data!$R:$R,$R54,Data!EZ:EZ,"No")</f>
        <v>0</v>
      </c>
      <c r="V54" s="151">
        <f>COUNTIFS(Data!$R:$R,$R54,Data!FA:FA,"No")</f>
        <v>0</v>
      </c>
      <c r="W54" s="151">
        <f>COUNTIFS(Data!$R:$R,$R54,Data!FB:FB,"No")</f>
        <v>0</v>
      </c>
      <c r="X54" s="151">
        <f>COUNTIFS(Data!$R:$R,$R54,Data!FC:FC,"No")</f>
        <v>0</v>
      </c>
      <c r="Y54" s="151">
        <f>COUNTIFS(Data!$R:$R,$R54,Data!FD:FD,"No")</f>
        <v>0</v>
      </c>
      <c r="Z54" s="151">
        <f>COUNTIFS(Data!$R:$R,$R54,Data!FE:FE,"No")</f>
        <v>0</v>
      </c>
      <c r="AA54" s="151">
        <f>COUNTIFS(Data!$R:$R,$R54,Data!FF:FF,"No")</f>
        <v>0</v>
      </c>
    </row>
    <row r="55" spans="17:27" x14ac:dyDescent="0.25">
      <c r="Q55" s="314"/>
      <c r="R55" s="278" t="s">
        <v>415</v>
      </c>
      <c r="S55" s="151">
        <f>COUNTIFS(Data!$R:$R,$R55,Data!EX:EX,"No")</f>
        <v>0</v>
      </c>
      <c r="T55" s="151">
        <f>COUNTIFS(Data!$R:$R,$R55,Data!EY:EY,"No")</f>
        <v>0</v>
      </c>
      <c r="U55" s="151">
        <f>COUNTIFS(Data!$R:$R,$R55,Data!EZ:EZ,"No")</f>
        <v>0</v>
      </c>
      <c r="V55" s="151">
        <f>COUNTIFS(Data!$R:$R,$R55,Data!FA:FA,"No")</f>
        <v>0</v>
      </c>
      <c r="W55" s="151">
        <f>COUNTIFS(Data!$R:$R,$R55,Data!FB:FB,"No")</f>
        <v>0</v>
      </c>
      <c r="X55" s="151">
        <f>COUNTIFS(Data!$R:$R,$R55,Data!FC:FC,"No")</f>
        <v>0</v>
      </c>
      <c r="Y55" s="151">
        <f>COUNTIFS(Data!$R:$R,$R55,Data!FD:FD,"No")</f>
        <v>0</v>
      </c>
      <c r="Z55" s="151">
        <f>COUNTIFS(Data!$R:$R,$R55,Data!FE:FE,"No")</f>
        <v>0</v>
      </c>
      <c r="AA55" s="151">
        <f>COUNTIFS(Data!$R:$R,$R55,Data!FF:FF,"No")</f>
        <v>0</v>
      </c>
    </row>
    <row r="56" spans="17:27" x14ac:dyDescent="0.25">
      <c r="Q56" s="314"/>
      <c r="R56" s="278" t="s">
        <v>1043</v>
      </c>
      <c r="S56" s="151">
        <f>COUNTIFS(Data!$R:$R,$R56,Data!EX:EX,"No")</f>
        <v>0</v>
      </c>
      <c r="T56" s="151">
        <f>COUNTIFS(Data!$R:$R,$R56,Data!EY:EY,"No")</f>
        <v>0</v>
      </c>
      <c r="U56" s="151">
        <f>COUNTIFS(Data!$R:$R,$R56,Data!EZ:EZ,"No")</f>
        <v>0</v>
      </c>
      <c r="V56" s="151">
        <f>COUNTIFS(Data!$R:$R,$R56,Data!FA:FA,"No")</f>
        <v>0</v>
      </c>
      <c r="W56" s="151">
        <f>COUNTIFS(Data!$R:$R,$R56,Data!FB:FB,"No")</f>
        <v>0</v>
      </c>
      <c r="X56" s="151">
        <f>COUNTIFS(Data!$R:$R,$R56,Data!FC:FC,"No")</f>
        <v>0</v>
      </c>
      <c r="Y56" s="151">
        <f>COUNTIFS(Data!$R:$R,$R56,Data!FD:FD,"No")</f>
        <v>0</v>
      </c>
      <c r="Z56" s="151">
        <f>COUNTIFS(Data!$R:$R,$R56,Data!FE:FE,"No")</f>
        <v>0</v>
      </c>
      <c r="AA56" s="151">
        <f>COUNTIFS(Data!$R:$R,$R56,Data!FF:FF,"No")</f>
        <v>0</v>
      </c>
    </row>
    <row r="57" spans="17:27" x14ac:dyDescent="0.25">
      <c r="Q57" s="314"/>
      <c r="R57" s="278" t="s">
        <v>410</v>
      </c>
      <c r="S57" s="151">
        <f>COUNTIFS(Data!$R:$R,$R57,Data!EX:EX,"No")</f>
        <v>1</v>
      </c>
      <c r="T57" s="151">
        <f>COUNTIFS(Data!$R:$R,$R57,Data!EY:EY,"No")</f>
        <v>0</v>
      </c>
      <c r="U57" s="151">
        <f>COUNTIFS(Data!$R:$R,$R57,Data!EZ:EZ,"No")</f>
        <v>0</v>
      </c>
      <c r="V57" s="151">
        <f>COUNTIFS(Data!$R:$R,$R57,Data!FA:FA,"No")</f>
        <v>1</v>
      </c>
      <c r="W57" s="151">
        <f>COUNTIFS(Data!$R:$R,$R57,Data!FB:FB,"No")</f>
        <v>0</v>
      </c>
      <c r="X57" s="151">
        <f>COUNTIFS(Data!$R:$R,$R57,Data!FC:FC,"No")</f>
        <v>1</v>
      </c>
      <c r="Y57" s="151">
        <f>COUNTIFS(Data!$R:$R,$R57,Data!FD:FD,"No")</f>
        <v>1</v>
      </c>
      <c r="Z57" s="151">
        <f>COUNTIFS(Data!$R:$R,$R57,Data!FE:FE,"No")</f>
        <v>1</v>
      </c>
      <c r="AA57" s="151">
        <f>COUNTIFS(Data!$R:$R,$R57,Data!FF:FF,"No")</f>
        <v>1</v>
      </c>
    </row>
    <row r="58" spans="17:27" x14ac:dyDescent="0.25">
      <c r="Q58" s="314"/>
      <c r="R58" s="278" t="s">
        <v>412</v>
      </c>
      <c r="S58" s="151">
        <f>COUNTIFS(Data!$R:$R,$R58,Data!EX:EX,"No")</f>
        <v>0</v>
      </c>
      <c r="T58" s="151">
        <f>COUNTIFS(Data!$R:$R,$R58,Data!EY:EY,"No")</f>
        <v>0</v>
      </c>
      <c r="U58" s="151">
        <f>COUNTIFS(Data!$R:$R,$R58,Data!EZ:EZ,"No")</f>
        <v>0</v>
      </c>
      <c r="V58" s="151">
        <f>COUNTIFS(Data!$R:$R,$R58,Data!FA:FA,"No")</f>
        <v>0</v>
      </c>
      <c r="W58" s="151">
        <f>COUNTIFS(Data!$R:$R,$R58,Data!FB:FB,"No")</f>
        <v>0</v>
      </c>
      <c r="X58" s="151">
        <f>COUNTIFS(Data!$R:$R,$R58,Data!FC:FC,"No")</f>
        <v>0</v>
      </c>
      <c r="Y58" s="151">
        <f>COUNTIFS(Data!$R:$R,$R58,Data!FD:FD,"No")</f>
        <v>0</v>
      </c>
      <c r="Z58" s="151">
        <f>COUNTIFS(Data!$R:$R,$R58,Data!FE:FE,"No")</f>
        <v>0</v>
      </c>
      <c r="AA58" s="151">
        <f>COUNTIFS(Data!$R:$R,$R58,Data!FF:FF,"No")</f>
        <v>0</v>
      </c>
    </row>
    <row r="59" spans="17:27" x14ac:dyDescent="0.25">
      <c r="Q59" s="314"/>
      <c r="R59" s="278" t="s">
        <v>406</v>
      </c>
      <c r="S59" s="151">
        <f>COUNTIFS(Data!$R:$R,$R59,Data!EX:EX,"No")</f>
        <v>6</v>
      </c>
      <c r="T59" s="151">
        <f>COUNTIFS(Data!$R:$R,$R59,Data!EY:EY,"No")</f>
        <v>4</v>
      </c>
      <c r="U59" s="151">
        <f>COUNTIFS(Data!$R:$R,$R59,Data!EZ:EZ,"No")</f>
        <v>3</v>
      </c>
      <c r="V59" s="151">
        <f>COUNTIFS(Data!$R:$R,$R59,Data!FA:FA,"No")</f>
        <v>7</v>
      </c>
      <c r="W59" s="151">
        <f>COUNTIFS(Data!$R:$R,$R59,Data!FB:FB,"No")</f>
        <v>1</v>
      </c>
      <c r="X59" s="151">
        <f>COUNTIFS(Data!$R:$R,$R59,Data!FC:FC,"No")</f>
        <v>5</v>
      </c>
      <c r="Y59" s="151">
        <f>COUNTIFS(Data!$R:$R,$R59,Data!FD:FD,"No")</f>
        <v>5</v>
      </c>
      <c r="Z59" s="151">
        <f>COUNTIFS(Data!$R:$R,$R59,Data!FE:FE,"No")</f>
        <v>7</v>
      </c>
      <c r="AA59" s="151">
        <f>COUNTIFS(Data!$R:$R,$R59,Data!FF:FF,"No")</f>
        <v>5</v>
      </c>
    </row>
    <row r="60" spans="17:27" x14ac:dyDescent="0.25">
      <c r="Q60" s="314"/>
      <c r="R60" s="278" t="s">
        <v>409</v>
      </c>
      <c r="S60" s="151">
        <f>COUNTIFS(Data!$R:$R,$R60,Data!EX:EX,"No")</f>
        <v>0</v>
      </c>
      <c r="T60" s="151">
        <f>COUNTIFS(Data!$R:$R,$R60,Data!EY:EY,"No")</f>
        <v>0</v>
      </c>
      <c r="U60" s="151">
        <f>COUNTIFS(Data!$R:$R,$R60,Data!EZ:EZ,"No")</f>
        <v>0</v>
      </c>
      <c r="V60" s="151">
        <f>COUNTIFS(Data!$R:$R,$R60,Data!FA:FA,"No")</f>
        <v>0</v>
      </c>
      <c r="W60" s="151">
        <f>COUNTIFS(Data!$R:$R,$R60,Data!FB:FB,"No")</f>
        <v>0</v>
      </c>
      <c r="X60" s="151">
        <f>COUNTIFS(Data!$R:$R,$R60,Data!FC:FC,"No")</f>
        <v>0</v>
      </c>
      <c r="Y60" s="151">
        <f>COUNTIFS(Data!$R:$R,$R60,Data!FD:FD,"No")</f>
        <v>0</v>
      </c>
      <c r="Z60" s="151">
        <f>COUNTIFS(Data!$R:$R,$R60,Data!FE:FE,"No")</f>
        <v>0</v>
      </c>
      <c r="AA60" s="151">
        <f>COUNTIFS(Data!$R:$R,$R60,Data!FF:FF,"No")</f>
        <v>0</v>
      </c>
    </row>
    <row r="61" spans="17:27" x14ac:dyDescent="0.25">
      <c r="Q61" s="314"/>
      <c r="R61" s="278" t="s">
        <v>400</v>
      </c>
      <c r="S61" s="151">
        <f>COUNTIFS(Data!$R:$R,$R61,Data!EX:EX,"No")</f>
        <v>0</v>
      </c>
      <c r="T61" s="151">
        <f>COUNTIFS(Data!$R:$R,$R61,Data!EY:EY,"No")</f>
        <v>0</v>
      </c>
      <c r="U61" s="151">
        <f>COUNTIFS(Data!$R:$R,$R61,Data!EZ:EZ,"No")</f>
        <v>0</v>
      </c>
      <c r="V61" s="151">
        <f>COUNTIFS(Data!$R:$R,$R61,Data!FA:FA,"No")</f>
        <v>0</v>
      </c>
      <c r="W61" s="151">
        <f>COUNTIFS(Data!$R:$R,$R61,Data!FB:FB,"No")</f>
        <v>0</v>
      </c>
      <c r="X61" s="151">
        <f>COUNTIFS(Data!$R:$R,$R61,Data!FC:FC,"No")</f>
        <v>0</v>
      </c>
      <c r="Y61" s="151">
        <f>COUNTIFS(Data!$R:$R,$R61,Data!FD:FD,"No")</f>
        <v>0</v>
      </c>
      <c r="Z61" s="151">
        <f>COUNTIFS(Data!$R:$R,$R61,Data!FE:FE,"No")</f>
        <v>0</v>
      </c>
      <c r="AA61" s="151">
        <f>COUNTIFS(Data!$R:$R,$R61,Data!FF:FF,"No")</f>
        <v>0</v>
      </c>
    </row>
    <row r="62" spans="17:27" x14ac:dyDescent="0.25">
      <c r="Q62" s="314"/>
      <c r="R62" s="278" t="s">
        <v>402</v>
      </c>
      <c r="S62" s="151">
        <f>COUNTIFS(Data!$R:$R,$R62,Data!EX:EX,"No")</f>
        <v>0</v>
      </c>
      <c r="T62" s="151">
        <f>COUNTIFS(Data!$R:$R,$R62,Data!EY:EY,"No")</f>
        <v>0</v>
      </c>
      <c r="U62" s="151">
        <f>COUNTIFS(Data!$R:$R,$R62,Data!EZ:EZ,"No")</f>
        <v>0</v>
      </c>
      <c r="V62" s="151">
        <f>COUNTIFS(Data!$R:$R,$R62,Data!FA:FA,"No")</f>
        <v>0</v>
      </c>
      <c r="W62" s="151">
        <f>COUNTIFS(Data!$R:$R,$R62,Data!FB:FB,"No")</f>
        <v>0</v>
      </c>
      <c r="X62" s="151">
        <f>COUNTIFS(Data!$R:$R,$R62,Data!FC:FC,"No")</f>
        <v>0</v>
      </c>
      <c r="Y62" s="151">
        <f>COUNTIFS(Data!$R:$R,$R62,Data!FD:FD,"No")</f>
        <v>0</v>
      </c>
      <c r="Z62" s="151">
        <f>COUNTIFS(Data!$R:$R,$R62,Data!FE:FE,"No")</f>
        <v>0</v>
      </c>
      <c r="AA62" s="151">
        <f>COUNTIFS(Data!$R:$R,$R62,Data!FF:FF,"No")</f>
        <v>0</v>
      </c>
    </row>
    <row r="63" spans="17:27" x14ac:dyDescent="0.25">
      <c r="Q63" s="314"/>
      <c r="R63" s="278" t="s">
        <v>416</v>
      </c>
      <c r="S63" s="151">
        <f>COUNTIFS(Data!$R:$R,$R63,Data!EX:EX,"No")</f>
        <v>0</v>
      </c>
      <c r="T63" s="151">
        <f>COUNTIFS(Data!$R:$R,$R63,Data!EY:EY,"No")</f>
        <v>0</v>
      </c>
      <c r="U63" s="151">
        <f>COUNTIFS(Data!$R:$R,$R63,Data!EZ:EZ,"No")</f>
        <v>0</v>
      </c>
      <c r="V63" s="151">
        <f>COUNTIFS(Data!$R:$R,$R63,Data!FA:FA,"No")</f>
        <v>0</v>
      </c>
      <c r="W63" s="151">
        <f>COUNTIFS(Data!$R:$R,$R63,Data!FB:FB,"No")</f>
        <v>0</v>
      </c>
      <c r="X63" s="151">
        <f>COUNTIFS(Data!$R:$R,$R63,Data!FC:FC,"No")</f>
        <v>0</v>
      </c>
      <c r="Y63" s="151">
        <f>COUNTIFS(Data!$R:$R,$R63,Data!FD:FD,"No")</f>
        <v>0</v>
      </c>
      <c r="Z63" s="151">
        <f>COUNTIFS(Data!$R:$R,$R63,Data!FE:FE,"No")</f>
        <v>0</v>
      </c>
      <c r="AA63" s="151">
        <f>COUNTIFS(Data!$R:$R,$R63,Data!FF:FF,"No")</f>
        <v>0</v>
      </c>
    </row>
    <row r="64" spans="17:27" x14ac:dyDescent="0.25">
      <c r="Q64" s="314"/>
      <c r="R64" s="278" t="s">
        <v>414</v>
      </c>
      <c r="S64" s="151">
        <f>COUNTIFS(Data!$R:$R,$R64,Data!EX:EX,"No")</f>
        <v>0</v>
      </c>
      <c r="T64" s="151">
        <f>COUNTIFS(Data!$R:$R,$R64,Data!EY:EY,"No")</f>
        <v>0</v>
      </c>
      <c r="U64" s="151">
        <f>COUNTIFS(Data!$R:$R,$R64,Data!EZ:EZ,"No")</f>
        <v>0</v>
      </c>
      <c r="V64" s="151">
        <f>COUNTIFS(Data!$R:$R,$R64,Data!FA:FA,"No")</f>
        <v>1</v>
      </c>
      <c r="W64" s="151">
        <f>COUNTIFS(Data!$R:$R,$R64,Data!FB:FB,"No")</f>
        <v>0</v>
      </c>
      <c r="X64" s="151">
        <f>COUNTIFS(Data!$R:$R,$R64,Data!FC:FC,"No")</f>
        <v>1</v>
      </c>
      <c r="Y64" s="151">
        <f>COUNTIFS(Data!$R:$R,$R64,Data!FD:FD,"No")</f>
        <v>1</v>
      </c>
      <c r="Z64" s="151">
        <f>COUNTIFS(Data!$R:$R,$R64,Data!FE:FE,"No")</f>
        <v>1</v>
      </c>
      <c r="AA64" s="151">
        <f>COUNTIFS(Data!$R:$R,$R64,Data!FF:FF,"No")</f>
        <v>1</v>
      </c>
    </row>
    <row r="65" spans="17:27" x14ac:dyDescent="0.25">
      <c r="Q65" s="314"/>
      <c r="R65" s="278" t="s">
        <v>418</v>
      </c>
      <c r="S65" s="151">
        <f>COUNTIFS(Data!$R:$R,$R65,Data!EX:EX,"No")</f>
        <v>0</v>
      </c>
      <c r="T65" s="151">
        <f>COUNTIFS(Data!$R:$R,$R65,Data!EY:EY,"No")</f>
        <v>0</v>
      </c>
      <c r="U65" s="151">
        <f>COUNTIFS(Data!$R:$R,$R65,Data!EZ:EZ,"No")</f>
        <v>0</v>
      </c>
      <c r="V65" s="151">
        <f>COUNTIFS(Data!$R:$R,$R65,Data!FA:FA,"No")</f>
        <v>0</v>
      </c>
      <c r="W65" s="151">
        <f>COUNTIFS(Data!$R:$R,$R65,Data!FB:FB,"No")</f>
        <v>0</v>
      </c>
      <c r="X65" s="151">
        <f>COUNTIFS(Data!$R:$R,$R65,Data!FC:FC,"No")</f>
        <v>0</v>
      </c>
      <c r="Y65" s="151">
        <f>COUNTIFS(Data!$R:$R,$R65,Data!FD:FD,"No")</f>
        <v>0</v>
      </c>
      <c r="Z65" s="151">
        <f>COUNTIFS(Data!$R:$R,$R65,Data!FE:FE,"No")</f>
        <v>0</v>
      </c>
      <c r="AA65" s="151">
        <f>COUNTIFS(Data!$R:$R,$R65,Data!FF:FF,"No")</f>
        <v>0</v>
      </c>
    </row>
    <row r="66" spans="17:27" x14ac:dyDescent="0.25">
      <c r="Q66" s="314"/>
      <c r="R66" s="278" t="s">
        <v>399</v>
      </c>
      <c r="S66" s="151">
        <f>COUNTIFS(Data!$R:$R,$R66,Data!EX:EX,"No")</f>
        <v>0</v>
      </c>
      <c r="T66" s="151">
        <f>COUNTIFS(Data!$R:$R,$R66,Data!EY:EY,"No")</f>
        <v>0</v>
      </c>
      <c r="U66" s="151">
        <f>COUNTIFS(Data!$R:$R,$R66,Data!EZ:EZ,"No")</f>
        <v>0</v>
      </c>
      <c r="V66" s="151">
        <f>COUNTIFS(Data!$R:$R,$R66,Data!FA:FA,"No")</f>
        <v>0</v>
      </c>
      <c r="W66" s="151">
        <f>COUNTIFS(Data!$R:$R,$R66,Data!FB:FB,"No")</f>
        <v>0</v>
      </c>
      <c r="X66" s="151">
        <f>COUNTIFS(Data!$R:$R,$R66,Data!FC:FC,"No")</f>
        <v>0</v>
      </c>
      <c r="Y66" s="151">
        <f>COUNTIFS(Data!$R:$R,$R66,Data!FD:FD,"No")</f>
        <v>0</v>
      </c>
      <c r="Z66" s="151">
        <f>COUNTIFS(Data!$R:$R,$R66,Data!FE:FE,"No")</f>
        <v>0</v>
      </c>
      <c r="AA66" s="151">
        <f>COUNTIFS(Data!$R:$R,$R66,Data!FF:FF,"No")</f>
        <v>0</v>
      </c>
    </row>
    <row r="67" spans="17:27" x14ac:dyDescent="0.25">
      <c r="Q67" s="314"/>
      <c r="R67" s="278" t="s">
        <v>405</v>
      </c>
      <c r="S67" s="151">
        <f>COUNTIFS(Data!$R:$R,$R67,Data!EX:EX,"No")</f>
        <v>4</v>
      </c>
      <c r="T67" s="151">
        <f>COUNTIFS(Data!$R:$R,$R67,Data!EY:EY,"No")</f>
        <v>2</v>
      </c>
      <c r="U67" s="151">
        <f>COUNTIFS(Data!$R:$R,$R67,Data!EZ:EZ,"No")</f>
        <v>4</v>
      </c>
      <c r="V67" s="151">
        <f>COUNTIFS(Data!$R:$R,$R67,Data!FA:FA,"No")</f>
        <v>3</v>
      </c>
      <c r="W67" s="151">
        <f>COUNTIFS(Data!$R:$R,$R67,Data!FB:FB,"No")</f>
        <v>3</v>
      </c>
      <c r="X67" s="151">
        <f>COUNTIFS(Data!$R:$R,$R67,Data!FC:FC,"No")</f>
        <v>3</v>
      </c>
      <c r="Y67" s="151">
        <f>COUNTIFS(Data!$R:$R,$R67,Data!FD:FD,"No")</f>
        <v>3</v>
      </c>
      <c r="Z67" s="151">
        <f>COUNTIFS(Data!$R:$R,$R67,Data!FE:FE,"No")</f>
        <v>4</v>
      </c>
      <c r="AA67" s="151">
        <f>COUNTIFS(Data!$R:$R,$R67,Data!FF:FF,"No")</f>
        <v>4</v>
      </c>
    </row>
    <row r="68" spans="17:27" x14ac:dyDescent="0.25">
      <c r="Q68" s="314"/>
      <c r="R68" s="278" t="s">
        <v>403</v>
      </c>
      <c r="S68" s="151">
        <f>COUNTIFS(Data!$R:$R,$R68,Data!EX:EX,"No")</f>
        <v>0</v>
      </c>
      <c r="T68" s="151">
        <f>COUNTIFS(Data!$R:$R,$R68,Data!EY:EY,"No")</f>
        <v>0</v>
      </c>
      <c r="U68" s="151">
        <f>COUNTIFS(Data!$R:$R,$R68,Data!EZ:EZ,"No")</f>
        <v>0</v>
      </c>
      <c r="V68" s="151">
        <f>COUNTIFS(Data!$R:$R,$R68,Data!FA:FA,"No")</f>
        <v>0</v>
      </c>
      <c r="W68" s="151">
        <f>COUNTIFS(Data!$R:$R,$R68,Data!FB:FB,"No")</f>
        <v>0</v>
      </c>
      <c r="X68" s="151">
        <f>COUNTIFS(Data!$R:$R,$R68,Data!FC:FC,"No")</f>
        <v>0</v>
      </c>
      <c r="Y68" s="151">
        <f>COUNTIFS(Data!$R:$R,$R68,Data!FD:FD,"No")</f>
        <v>0</v>
      </c>
      <c r="Z68" s="151">
        <f>COUNTIFS(Data!$R:$R,$R68,Data!FE:FE,"No")</f>
        <v>0</v>
      </c>
      <c r="AA68" s="151">
        <f>COUNTIFS(Data!$R:$R,$R68,Data!FF:FF,"No")</f>
        <v>0</v>
      </c>
    </row>
    <row r="69" spans="17:27" x14ac:dyDescent="0.25">
      <c r="Q69" s="314"/>
      <c r="R69" s="245" t="s">
        <v>1895</v>
      </c>
      <c r="S69" s="240">
        <f>SUM(S45:S68)</f>
        <v>12</v>
      </c>
      <c r="T69" s="240">
        <f t="shared" ref="T69:AA69" si="4">SUM(T45:T68)</f>
        <v>6</v>
      </c>
      <c r="U69" s="240">
        <f t="shared" si="4"/>
        <v>7</v>
      </c>
      <c r="V69" s="240">
        <f t="shared" si="4"/>
        <v>13</v>
      </c>
      <c r="W69" s="240">
        <f t="shared" si="4"/>
        <v>5</v>
      </c>
      <c r="X69" s="240">
        <f t="shared" si="4"/>
        <v>11</v>
      </c>
      <c r="Y69" s="240">
        <f t="shared" si="4"/>
        <v>11</v>
      </c>
      <c r="Z69" s="240">
        <f t="shared" si="4"/>
        <v>14</v>
      </c>
      <c r="AA69" s="240">
        <f t="shared" si="4"/>
        <v>12</v>
      </c>
    </row>
    <row r="70" spans="17:27" x14ac:dyDescent="0.25">
      <c r="Q70" s="309" t="s">
        <v>1935</v>
      </c>
      <c r="R70" s="310"/>
      <c r="S70" s="245">
        <f>S69+S44</f>
        <v>89</v>
      </c>
      <c r="T70" s="245">
        <f t="shared" ref="T70:AA70" si="5">T69+T44</f>
        <v>51</v>
      </c>
      <c r="U70" s="245">
        <f t="shared" si="5"/>
        <v>75</v>
      </c>
      <c r="V70" s="245">
        <f t="shared" si="5"/>
        <v>98</v>
      </c>
      <c r="W70" s="245">
        <f t="shared" si="5"/>
        <v>56</v>
      </c>
      <c r="X70" s="245">
        <f t="shared" si="5"/>
        <v>77</v>
      </c>
      <c r="Y70" s="245">
        <f t="shared" si="5"/>
        <v>82</v>
      </c>
      <c r="Z70" s="245">
        <f t="shared" si="5"/>
        <v>85</v>
      </c>
      <c r="AA70" s="245">
        <f t="shared" si="5"/>
        <v>89</v>
      </c>
    </row>
  </sheetData>
  <mergeCells count="7">
    <mergeCell ref="Q26:Q44"/>
    <mergeCell ref="Q45:Q69"/>
    <mergeCell ref="Q70:R70"/>
    <mergeCell ref="S24:U24"/>
    <mergeCell ref="V24:AA24"/>
    <mergeCell ref="R24:R25"/>
    <mergeCell ref="Q24:Q25"/>
  </mergeCells>
  <pageMargins left="0.7" right="0.7" top="0.75" bottom="0.75" header="0.3" footer="0.3"/>
  <pageSetup paperSize="9" scale="53" orientation="landscape" horizontalDpi="300" verticalDpi="300" r:id="rId1"/>
  <colBreaks count="1" manualBreakCount="1">
    <brk id="12" min="3" max="5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B4:AG69"/>
  <sheetViews>
    <sheetView showGridLines="0" showRowColHeaders="0" zoomScale="85" zoomScaleNormal="85" workbookViewId="0">
      <selection activeCell="X64" sqref="X64"/>
    </sheetView>
  </sheetViews>
  <sheetFormatPr defaultRowHeight="15" x14ac:dyDescent="0.25"/>
  <cols>
    <col min="1" max="1" width="5.5703125" customWidth="1"/>
    <col min="2" max="2" width="17.5703125" customWidth="1"/>
    <col min="3" max="3" width="9.7109375" customWidth="1"/>
    <col min="4" max="4" width="13" customWidth="1"/>
    <col min="5" max="9" width="11" customWidth="1"/>
    <col min="10" max="10" width="12" customWidth="1"/>
    <col min="11" max="11" width="10.7109375" customWidth="1"/>
    <col min="12" max="12" width="9.140625" customWidth="1"/>
    <col min="13" max="13" width="11.140625" customWidth="1"/>
    <col min="22" max="22" width="15" customWidth="1"/>
    <col min="23" max="23" width="14.5703125" bestFit="1" customWidth="1"/>
    <col min="24" max="25" width="12" customWidth="1"/>
    <col min="26" max="26" width="10.42578125" bestFit="1" customWidth="1"/>
    <col min="28" max="28" width="11.7109375" customWidth="1"/>
    <col min="29" max="29" width="11.7109375" bestFit="1" customWidth="1"/>
  </cols>
  <sheetData>
    <row r="4" spans="2:33" ht="15.75" x14ac:dyDescent="0.25">
      <c r="V4" s="460" t="s">
        <v>1898</v>
      </c>
      <c r="W4" s="460"/>
      <c r="X4" s="460"/>
      <c r="Y4" s="460"/>
      <c r="Z4" s="460"/>
      <c r="AA4" s="460"/>
      <c r="AB4" s="460"/>
      <c r="AC4" s="460"/>
      <c r="AD4" s="460"/>
      <c r="AE4" s="460"/>
      <c r="AF4" s="460"/>
    </row>
    <row r="5" spans="2:33" ht="45" x14ac:dyDescent="0.25">
      <c r="V5" s="241" t="s">
        <v>916</v>
      </c>
      <c r="W5" s="242" t="s">
        <v>1899</v>
      </c>
      <c r="X5" s="242" t="s">
        <v>1975</v>
      </c>
      <c r="Y5" s="242" t="s">
        <v>1887</v>
      </c>
      <c r="Z5" s="242" t="s">
        <v>1901</v>
      </c>
      <c r="AA5" s="242" t="s">
        <v>1902</v>
      </c>
      <c r="AB5" s="242" t="s">
        <v>1903</v>
      </c>
      <c r="AC5" s="242" t="s">
        <v>1904</v>
      </c>
      <c r="AD5" s="242" t="s">
        <v>1905</v>
      </c>
      <c r="AE5" s="242" t="s">
        <v>1906</v>
      </c>
      <c r="AF5" s="242" t="s">
        <v>1907</v>
      </c>
      <c r="AG5" s="242" t="s">
        <v>1908</v>
      </c>
    </row>
    <row r="6" spans="2:33" x14ac:dyDescent="0.25">
      <c r="V6" s="151" t="s">
        <v>376</v>
      </c>
      <c r="W6" s="244">
        <f>COUNTIF(Data!Q:Q,V6)</f>
        <v>110</v>
      </c>
      <c r="X6" s="244">
        <f>SUMIF(Data!Q:Q,V6,Data!DG:DG)</f>
        <v>13944</v>
      </c>
      <c r="Y6" s="244">
        <f>SUMIF(Data!Q:Q,V6,Data!DH:DH)</f>
        <v>64047</v>
      </c>
      <c r="Z6" s="154">
        <f>IFERROR(SUMIF([1]Data!$M:$M,$V6,[1]Data!DA:DA)/$W6/100*$X6,0)</f>
        <v>0</v>
      </c>
      <c r="AA6" s="154">
        <f>IFERROR(SUMIF([1]Data!$M:$M,$V6,[1]Data!DB:DB)/$W6/100*$X6,0)</f>
        <v>0</v>
      </c>
      <c r="AB6" s="154">
        <f>IFERROR(SUMIF([1]Data!$M:$M,$V6,[1]Data!DC:DC)/$W6/100*$X6,0)</f>
        <v>0</v>
      </c>
      <c r="AC6" s="154">
        <f>IFERROR(SUMIF([1]Data!$M:$M,$V6,[1]Data!DD:DD)/$W6/100*$X6,0)</f>
        <v>0</v>
      </c>
      <c r="AD6" s="154">
        <f>IFERROR(SUMIF([1]Data!$M:$M,$V6,[1]Data!DE:DE)/$W6/100*$X6,0)</f>
        <v>0</v>
      </c>
      <c r="AE6" s="154">
        <f>IFERROR(SUMIF([1]Data!$M:$M,$V6,[1]Data!DF:DF)/$W6/100*$X6,0)</f>
        <v>0</v>
      </c>
      <c r="AF6" s="154">
        <f>IFERROR(SUMIF([1]Data!$M:$M,$V6,[1]Data!DG:DG)/$W6/100*$X6,0)</f>
        <v>0</v>
      </c>
      <c r="AG6" s="154">
        <f>IFERROR(SUMIF([1]Data!$M:$M,$V6,[1]Data!DH:DH)/$W6/100*$X6,0)</f>
        <v>0</v>
      </c>
    </row>
    <row r="7" spans="2:33" x14ac:dyDescent="0.25">
      <c r="V7" s="151" t="s">
        <v>395</v>
      </c>
      <c r="W7" s="244">
        <f>COUNTIF(Data!Q:Q,V7)</f>
        <v>16</v>
      </c>
      <c r="X7" s="244">
        <f>SUMIF(Data!Q:Q,V7,Data!DG:DG)</f>
        <v>866</v>
      </c>
      <c r="Y7" s="244">
        <f>SUMIF(Data!Q:Q,V7,Data!DH:DH)</f>
        <v>4005</v>
      </c>
      <c r="Z7" s="154">
        <f>IFERROR(SUMIF([1]Data!$M:$M,$V7,[1]Data!DA:DA)/$W7/100*$X7,0)</f>
        <v>0</v>
      </c>
      <c r="AA7" s="154">
        <f>IFERROR(SUMIF([1]Data!$M:$M,$V7,[1]Data!DB:DB)/$W7/100*$X7,0)</f>
        <v>0</v>
      </c>
      <c r="AB7" s="154">
        <f>IFERROR(SUMIF([1]Data!$M:$M,$V7,[1]Data!DC:DC)/$W7/100*$X7,0)</f>
        <v>0</v>
      </c>
      <c r="AC7" s="154">
        <f>IFERROR(SUMIF([1]Data!$M:$M,$V7,[1]Data!DD:DD)/$W7/100*$X7,0)</f>
        <v>0</v>
      </c>
      <c r="AD7" s="154">
        <f>IFERROR(SUMIF([1]Data!$M:$M,$V7,[1]Data!DE:DE)/$W7/100*$X7,0)</f>
        <v>0</v>
      </c>
      <c r="AE7" s="154">
        <f>IFERROR(SUMIF([1]Data!$M:$M,$V7,[1]Data!DF:DF)/$W7/100*$X7,0)</f>
        <v>0</v>
      </c>
      <c r="AF7" s="154">
        <f>IFERROR(SUMIF([1]Data!$M:$M,$V7,[1]Data!DG:DG)/$W7/100*$X7,0)</f>
        <v>0</v>
      </c>
      <c r="AG7" s="154">
        <f>IFERROR(SUMIF([1]Data!$M:$M,$V7,[1]Data!DH:DH)/$W7/100*$X7,0)</f>
        <v>0</v>
      </c>
    </row>
    <row r="8" spans="2:33" x14ac:dyDescent="0.25">
      <c r="V8" s="245" t="s">
        <v>1895</v>
      </c>
      <c r="W8" s="246">
        <f t="shared" ref="W8:AG8" si="0">SUM(W6:W7)</f>
        <v>126</v>
      </c>
      <c r="X8" s="246">
        <f t="shared" si="0"/>
        <v>14810</v>
      </c>
      <c r="Y8" s="246">
        <f t="shared" si="0"/>
        <v>68052</v>
      </c>
      <c r="Z8" s="154">
        <f t="shared" si="0"/>
        <v>0</v>
      </c>
      <c r="AA8" s="154">
        <f t="shared" si="0"/>
        <v>0</v>
      </c>
      <c r="AB8" s="154">
        <f t="shared" si="0"/>
        <v>0</v>
      </c>
      <c r="AC8" s="154">
        <f t="shared" si="0"/>
        <v>0</v>
      </c>
      <c r="AD8" s="154">
        <f t="shared" si="0"/>
        <v>0</v>
      </c>
      <c r="AE8" s="154">
        <f t="shared" si="0"/>
        <v>0</v>
      </c>
      <c r="AF8" s="154">
        <f t="shared" si="0"/>
        <v>0</v>
      </c>
      <c r="AG8" s="154">
        <f t="shared" si="0"/>
        <v>0</v>
      </c>
    </row>
    <row r="9" spans="2:33" x14ac:dyDescent="0.25">
      <c r="V9" s="245" t="s">
        <v>1909</v>
      </c>
      <c r="W9" s="151"/>
      <c r="X9" s="245"/>
      <c r="Y9" s="245"/>
      <c r="Z9" s="247">
        <f t="shared" ref="Z9:AG9" si="1">Z8/$X$8</f>
        <v>0</v>
      </c>
      <c r="AA9" s="247">
        <f t="shared" si="1"/>
        <v>0</v>
      </c>
      <c r="AB9" s="247">
        <f t="shared" si="1"/>
        <v>0</v>
      </c>
      <c r="AC9" s="247">
        <f t="shared" si="1"/>
        <v>0</v>
      </c>
      <c r="AD9" s="247">
        <f t="shared" si="1"/>
        <v>0</v>
      </c>
      <c r="AE9" s="247">
        <f t="shared" si="1"/>
        <v>0</v>
      </c>
      <c r="AF9" s="247">
        <f t="shared" si="1"/>
        <v>0</v>
      </c>
      <c r="AG9" s="247">
        <f t="shared" si="1"/>
        <v>0</v>
      </c>
    </row>
    <row r="10" spans="2:33" x14ac:dyDescent="0.25">
      <c r="V10" s="252" t="s">
        <v>1910</v>
      </c>
      <c r="W10" s="151"/>
      <c r="X10" s="245"/>
      <c r="Y10" s="245"/>
      <c r="Z10" s="247">
        <f>100%-Z9</f>
        <v>1</v>
      </c>
      <c r="AA10" s="247">
        <f t="shared" ref="AA10:AG10" si="2">100%-AA9</f>
        <v>1</v>
      </c>
      <c r="AB10" s="247">
        <f t="shared" si="2"/>
        <v>1</v>
      </c>
      <c r="AC10" s="247">
        <f t="shared" si="2"/>
        <v>1</v>
      </c>
      <c r="AD10" s="247">
        <f t="shared" si="2"/>
        <v>1</v>
      </c>
      <c r="AE10" s="247">
        <f t="shared" si="2"/>
        <v>1</v>
      </c>
      <c r="AF10" s="247">
        <f t="shared" si="2"/>
        <v>1</v>
      </c>
      <c r="AG10" s="247">
        <f t="shared" si="2"/>
        <v>1</v>
      </c>
    </row>
    <row r="11" spans="2:33" x14ac:dyDescent="0.25">
      <c r="B11" s="253"/>
      <c r="D11" s="249"/>
      <c r="E11" s="249"/>
      <c r="F11" s="249"/>
      <c r="G11" s="249"/>
      <c r="H11" s="249"/>
      <c r="I11" s="249"/>
      <c r="J11" s="249"/>
      <c r="K11" s="249"/>
    </row>
    <row r="12" spans="2:33" ht="15.75" x14ac:dyDescent="0.25">
      <c r="V12" s="460" t="s">
        <v>1911</v>
      </c>
      <c r="W12" s="460"/>
      <c r="X12" s="460"/>
      <c r="Y12" s="460"/>
      <c r="Z12" s="461"/>
      <c r="AA12" s="461"/>
    </row>
    <row r="13" spans="2:33" ht="60" x14ac:dyDescent="0.25">
      <c r="V13" s="241" t="s">
        <v>916</v>
      </c>
      <c r="W13" s="241" t="s">
        <v>1929</v>
      </c>
      <c r="X13" s="242" t="s">
        <v>1899</v>
      </c>
      <c r="Y13" s="242" t="s">
        <v>1900</v>
      </c>
      <c r="Z13" s="242" t="s">
        <v>72</v>
      </c>
      <c r="AA13" s="242" t="s">
        <v>73</v>
      </c>
      <c r="AB13" s="242" t="s">
        <v>74</v>
      </c>
      <c r="AC13" s="242" t="s">
        <v>75</v>
      </c>
    </row>
    <row r="14" spans="2:33" x14ac:dyDescent="0.25">
      <c r="V14" s="311" t="s">
        <v>376</v>
      </c>
      <c r="W14" s="151" t="s">
        <v>388</v>
      </c>
      <c r="X14" s="244">
        <f>COUNTIF(Data!R:R,W14)</f>
        <v>14</v>
      </c>
      <c r="Y14" s="244">
        <f>SUMIF(Data!R:R,W14,Data!DG:DG)</f>
        <v>4066</v>
      </c>
      <c r="Z14" s="259">
        <f>COUNTIFS(Data!$R:$R,$W14,Data!$EK:$EK,'SHELTER &amp; NFIs'!$Z$13)</f>
        <v>0</v>
      </c>
      <c r="AA14" s="259">
        <f>COUNTIFS(Data!$R:$R,$W14,Data!$EK:$EK,'SHELTER &amp; NFIs'!$AA$13)</f>
        <v>0</v>
      </c>
      <c r="AB14" s="259">
        <f>COUNTIFS(Data!$R:$R,$W14,Data!$EK:$EK,'SHELTER &amp; NFIs'!$AB$13)</f>
        <v>0</v>
      </c>
      <c r="AC14" s="259">
        <f>COUNTIFS(Data!$R:$R,$W14,Data!$EK:$EK,'SHELTER &amp; NFIs'!$AC$13)</f>
        <v>13</v>
      </c>
    </row>
    <row r="15" spans="2:33" x14ac:dyDescent="0.25">
      <c r="V15" s="312"/>
      <c r="W15" s="151" t="s">
        <v>384</v>
      </c>
      <c r="X15" s="244">
        <f>COUNTIF(Data!R:R,W15)</f>
        <v>3</v>
      </c>
      <c r="Y15" s="244">
        <f>SUMIF(Data!R:R,W15,Data!DG:DG)</f>
        <v>39</v>
      </c>
      <c r="Z15" s="259">
        <f>COUNTIFS(Data!$R:$R,$W15,Data!$EK:$EK,'SHELTER &amp; NFIs'!$Z$13)</f>
        <v>0</v>
      </c>
      <c r="AA15" s="259">
        <f>COUNTIFS(Data!$R:$R,$W15,Data!$EK:$EK,'SHELTER &amp; NFIs'!$AA$13)</f>
        <v>0</v>
      </c>
      <c r="AB15" s="259">
        <f>COUNTIFS(Data!$R:$R,$W15,Data!$EK:$EK,'SHELTER &amp; NFIs'!$AB$13)</f>
        <v>0</v>
      </c>
      <c r="AC15" s="259">
        <f>COUNTIFS(Data!$R:$R,$W15,Data!$EK:$EK,'SHELTER &amp; NFIs'!$AC$13)</f>
        <v>3</v>
      </c>
    </row>
    <row r="16" spans="2:33" x14ac:dyDescent="0.25">
      <c r="V16" s="312"/>
      <c r="W16" s="151" t="s">
        <v>381</v>
      </c>
      <c r="X16" s="244">
        <f>COUNTIF(Data!R:R,W16)</f>
        <v>3</v>
      </c>
      <c r="Y16" s="244">
        <f>SUMIF(Data!R:R,W16,Data!DG:DG)</f>
        <v>382</v>
      </c>
      <c r="Z16" s="259">
        <f>COUNTIFS(Data!$R:$R,$W16,Data!$EK:$EK,'SHELTER &amp; NFIs'!$Z$13)</f>
        <v>0</v>
      </c>
      <c r="AA16" s="259">
        <f>COUNTIFS(Data!$R:$R,$W16,Data!$EK:$EK,'SHELTER &amp; NFIs'!$AA$13)</f>
        <v>0</v>
      </c>
      <c r="AB16" s="259">
        <f>COUNTIFS(Data!$R:$R,$W16,Data!$EK:$EK,'SHELTER &amp; NFIs'!$AB$13)</f>
        <v>0</v>
      </c>
      <c r="AC16" s="259">
        <f>COUNTIFS(Data!$R:$R,$W16,Data!$EK:$EK,'SHELTER &amp; NFIs'!$AC$13)</f>
        <v>3</v>
      </c>
    </row>
    <row r="17" spans="2:29" x14ac:dyDescent="0.25">
      <c r="V17" s="312"/>
      <c r="W17" s="151" t="s">
        <v>391</v>
      </c>
      <c r="X17" s="244">
        <f>COUNTIF(Data!R:R,W17)</f>
        <v>0</v>
      </c>
      <c r="Y17" s="244">
        <f>SUMIF(Data!R:R,W17,Data!DG:DG)</f>
        <v>0</v>
      </c>
      <c r="Z17" s="259">
        <f>COUNTIFS(Data!$R:$R,$W17,Data!$EK:$EK,'SHELTER &amp; NFIs'!$Z$13)</f>
        <v>0</v>
      </c>
      <c r="AA17" s="259">
        <f>COUNTIFS(Data!$R:$R,$W17,Data!$EK:$EK,'SHELTER &amp; NFIs'!$AA$13)</f>
        <v>0</v>
      </c>
      <c r="AB17" s="259">
        <f>COUNTIFS(Data!$R:$R,$W17,Data!$EK:$EK,'SHELTER &amp; NFIs'!$AB$13)</f>
        <v>0</v>
      </c>
      <c r="AC17" s="259">
        <f>COUNTIFS(Data!$R:$R,$W17,Data!$EK:$EK,'SHELTER &amp; NFIs'!$AC$13)</f>
        <v>0</v>
      </c>
    </row>
    <row r="18" spans="2:29" x14ac:dyDescent="0.25">
      <c r="V18" s="312"/>
      <c r="W18" s="151" t="s">
        <v>393</v>
      </c>
      <c r="X18" s="244">
        <f>COUNTIF(Data!R:R,W18)</f>
        <v>0</v>
      </c>
      <c r="Y18" s="244">
        <f>SUMIF(Data!R:R,W18,Data!DG:DG)</f>
        <v>0</v>
      </c>
      <c r="Z18" s="259">
        <f>COUNTIFS(Data!$R:$R,$W18,Data!$EK:$EK,'SHELTER &amp; NFIs'!$Z$13)</f>
        <v>0</v>
      </c>
      <c r="AA18" s="259">
        <f>COUNTIFS(Data!$R:$R,$W18,Data!$EK:$EK,'SHELTER &amp; NFIs'!$AA$13)</f>
        <v>0</v>
      </c>
      <c r="AB18" s="259">
        <f>COUNTIFS(Data!$R:$R,$W18,Data!$EK:$EK,'SHELTER &amp; NFIs'!$AB$13)</f>
        <v>0</v>
      </c>
      <c r="AC18" s="259">
        <f>COUNTIFS(Data!$R:$R,$W18,Data!$EK:$EK,'SHELTER &amp; NFIs'!$AC$13)</f>
        <v>0</v>
      </c>
    </row>
    <row r="19" spans="2:29" x14ac:dyDescent="0.25">
      <c r="V19" s="312"/>
      <c r="W19" s="151" t="s">
        <v>389</v>
      </c>
      <c r="X19" s="244">
        <f>COUNTIF(Data!R:R,W19)</f>
        <v>9</v>
      </c>
      <c r="Y19" s="244">
        <f>SUMIF(Data!R:R,W19,Data!DG:DG)</f>
        <v>1715</v>
      </c>
      <c r="Z19" s="259">
        <f>COUNTIFS(Data!$R:$R,$W19,Data!$EK:$EK,'SHELTER &amp; NFIs'!$Z$13)</f>
        <v>0</v>
      </c>
      <c r="AA19" s="259">
        <f>COUNTIFS(Data!$R:$R,$W19,Data!$EK:$EK,'SHELTER &amp; NFIs'!$AA$13)</f>
        <v>0</v>
      </c>
      <c r="AB19" s="259">
        <f>COUNTIFS(Data!$R:$R,$W19,Data!$EK:$EK,'SHELTER &amp; NFIs'!$AB$13)</f>
        <v>0</v>
      </c>
      <c r="AC19" s="259">
        <f>COUNTIFS(Data!$R:$R,$W19,Data!$EK:$EK,'SHELTER &amp; NFIs'!$AC$13)</f>
        <v>9</v>
      </c>
    </row>
    <row r="20" spans="2:29" x14ac:dyDescent="0.25">
      <c r="V20" s="312"/>
      <c r="W20" s="151" t="s">
        <v>377</v>
      </c>
      <c r="X20" s="244">
        <f>COUNTIF(Data!R:R,W20)</f>
        <v>25</v>
      </c>
      <c r="Y20" s="244">
        <f>SUMIF(Data!R:R,W20,Data!DG:DG)</f>
        <v>1380</v>
      </c>
      <c r="Z20" s="259">
        <f>COUNTIFS(Data!$R:$R,$W20,Data!$EK:$EK,'SHELTER &amp; NFIs'!$Z$13)</f>
        <v>0</v>
      </c>
      <c r="AA20" s="259">
        <f>COUNTIFS(Data!$R:$R,$W20,Data!$EK:$EK,'SHELTER &amp; NFIs'!$AA$13)</f>
        <v>0</v>
      </c>
      <c r="AB20" s="259">
        <f>COUNTIFS(Data!$R:$R,$W20,Data!$EK:$EK,'SHELTER &amp; NFIs'!$AB$13)</f>
        <v>5</v>
      </c>
      <c r="AC20" s="259">
        <f>COUNTIFS(Data!$R:$R,$W20,Data!$EK:$EK,'SHELTER &amp; NFIs'!$AC$13)</f>
        <v>20</v>
      </c>
    </row>
    <row r="21" spans="2:29" x14ac:dyDescent="0.25">
      <c r="V21" s="312"/>
      <c r="W21" s="151" t="s">
        <v>394</v>
      </c>
      <c r="X21" s="244">
        <f>COUNTIF(Data!R:R,W21)</f>
        <v>0</v>
      </c>
      <c r="Y21" s="244">
        <f>SUMIF(Data!R:R,W21,Data!DG:DG)</f>
        <v>0</v>
      </c>
      <c r="Z21" s="259">
        <f>COUNTIFS(Data!$R:$R,$W21,Data!$EK:$EK,'SHELTER &amp; NFIs'!$Z$13)</f>
        <v>0</v>
      </c>
      <c r="AA21" s="259">
        <f>COUNTIFS(Data!$R:$R,$W21,Data!$EK:$EK,'SHELTER &amp; NFIs'!$AA$13)</f>
        <v>0</v>
      </c>
      <c r="AB21" s="259">
        <f>COUNTIFS(Data!$R:$R,$W21,Data!$EK:$EK,'SHELTER &amp; NFIs'!$AB$13)</f>
        <v>0</v>
      </c>
      <c r="AC21" s="259">
        <f>COUNTIFS(Data!$R:$R,$W21,Data!$EK:$EK,'SHELTER &amp; NFIs'!$AC$13)</f>
        <v>0</v>
      </c>
    </row>
    <row r="22" spans="2:29" x14ac:dyDescent="0.25">
      <c r="V22" s="312"/>
      <c r="W22" s="151" t="s">
        <v>390</v>
      </c>
      <c r="X22" s="244">
        <f>COUNTIF(Data!R:R,W22)</f>
        <v>0</v>
      </c>
      <c r="Y22" s="244">
        <f>SUMIF(Data!R:R,W22,Data!DG:DG)</f>
        <v>0</v>
      </c>
      <c r="Z22" s="259">
        <f>COUNTIFS(Data!$R:$R,$W22,Data!$EK:$EK,'SHELTER &amp; NFIs'!$Z$13)</f>
        <v>0</v>
      </c>
      <c r="AA22" s="259">
        <f>COUNTIFS(Data!$R:$R,$W22,Data!$EK:$EK,'SHELTER &amp; NFIs'!$AA$13)</f>
        <v>0</v>
      </c>
      <c r="AB22" s="259">
        <f>COUNTIFS(Data!$R:$R,$W22,Data!$EK:$EK,'SHELTER &amp; NFIs'!$AB$13)</f>
        <v>0</v>
      </c>
      <c r="AC22" s="259">
        <f>COUNTIFS(Data!$R:$R,$W22,Data!$EK:$EK,'SHELTER &amp; NFIs'!$AC$13)</f>
        <v>0</v>
      </c>
    </row>
    <row r="23" spans="2:29" x14ac:dyDescent="0.25">
      <c r="V23" s="312"/>
      <c r="W23" s="151" t="s">
        <v>387</v>
      </c>
      <c r="X23" s="244">
        <f>COUNTIF(Data!R:R,W23)</f>
        <v>2</v>
      </c>
      <c r="Y23" s="244">
        <f>SUMIF(Data!R:R,W23,Data!DG:DG)</f>
        <v>98</v>
      </c>
      <c r="Z23" s="259">
        <f>COUNTIFS(Data!$R:$R,$W23,Data!$EK:$EK,'SHELTER &amp; NFIs'!$Z$13)</f>
        <v>0</v>
      </c>
      <c r="AA23" s="259">
        <f>COUNTIFS(Data!$R:$R,$W23,Data!$EK:$EK,'SHELTER &amp; NFIs'!$AA$13)</f>
        <v>0</v>
      </c>
      <c r="AB23" s="259">
        <f>COUNTIFS(Data!$R:$R,$W23,Data!$EK:$EK,'SHELTER &amp; NFIs'!$AB$13)</f>
        <v>0</v>
      </c>
      <c r="AC23" s="259">
        <f>COUNTIFS(Data!$R:$R,$W23,Data!$EK:$EK,'SHELTER &amp; NFIs'!$AC$13)</f>
        <v>2</v>
      </c>
    </row>
    <row r="24" spans="2:29" x14ac:dyDescent="0.25">
      <c r="V24" s="312"/>
      <c r="W24" s="151" t="s">
        <v>379</v>
      </c>
      <c r="X24" s="244">
        <f>COUNTIF(Data!R:R,W24)</f>
        <v>0</v>
      </c>
      <c r="Y24" s="244">
        <f>SUMIF(Data!R:R,W24,Data!DG:DG)</f>
        <v>0</v>
      </c>
      <c r="Z24" s="259">
        <f>COUNTIFS(Data!$R:$R,$W24,Data!$EK:$EK,'SHELTER &amp; NFIs'!$Z$13)</f>
        <v>0</v>
      </c>
      <c r="AA24" s="259">
        <f>COUNTIFS(Data!$R:$R,$W24,Data!$EK:$EK,'SHELTER &amp; NFIs'!$AA$13)</f>
        <v>0</v>
      </c>
      <c r="AB24" s="259">
        <f>COUNTIFS(Data!$R:$R,$W24,Data!$EK:$EK,'SHELTER &amp; NFIs'!$AB$13)</f>
        <v>0</v>
      </c>
      <c r="AC24" s="259">
        <f>COUNTIFS(Data!$R:$R,$W24,Data!$EK:$EK,'SHELTER &amp; NFIs'!$AC$13)</f>
        <v>0</v>
      </c>
    </row>
    <row r="25" spans="2:29" x14ac:dyDescent="0.25">
      <c r="V25" s="312"/>
      <c r="W25" s="151" t="s">
        <v>380</v>
      </c>
      <c r="X25" s="244">
        <f>COUNTIF(Data!R:R,W25)</f>
        <v>0</v>
      </c>
      <c r="Y25" s="244">
        <f>SUMIF(Data!R:R,W25,Data!DG:DG)</f>
        <v>0</v>
      </c>
      <c r="Z25" s="259">
        <f>COUNTIFS(Data!$R:$R,$W25,Data!$EK:$EK,'SHELTER &amp; NFIs'!$Z$13)</f>
        <v>0</v>
      </c>
      <c r="AA25" s="259">
        <f>COUNTIFS(Data!$R:$R,$W25,Data!$EK:$EK,'SHELTER &amp; NFIs'!$AA$13)</f>
        <v>0</v>
      </c>
      <c r="AB25" s="259">
        <f>COUNTIFS(Data!$R:$R,$W25,Data!$EK:$EK,'SHELTER &amp; NFIs'!$AB$13)</f>
        <v>0</v>
      </c>
      <c r="AC25" s="259">
        <f>COUNTIFS(Data!$R:$R,$W25,Data!$EK:$EK,'SHELTER &amp; NFIs'!$AC$13)</f>
        <v>0</v>
      </c>
    </row>
    <row r="26" spans="2:29" x14ac:dyDescent="0.25">
      <c r="V26" s="312"/>
      <c r="W26" s="151" t="s">
        <v>386</v>
      </c>
      <c r="X26" s="244">
        <f>COUNTIF(Data!R:R,W26)</f>
        <v>10</v>
      </c>
      <c r="Y26" s="244">
        <f>SUMIF(Data!R:R,W26,Data!DG:DG)</f>
        <v>935</v>
      </c>
      <c r="Z26" s="259">
        <f>COUNTIFS(Data!$R:$R,$W26,Data!$EK:$EK,'SHELTER &amp; NFIs'!$Z$13)</f>
        <v>0</v>
      </c>
      <c r="AA26" s="259">
        <f>COUNTIFS(Data!$R:$R,$W26,Data!$EK:$EK,'SHELTER &amp; NFIs'!$AA$13)</f>
        <v>0</v>
      </c>
      <c r="AB26" s="259">
        <f>COUNTIFS(Data!$R:$R,$W26,Data!$EK:$EK,'SHELTER &amp; NFIs'!$AB$13)</f>
        <v>2</v>
      </c>
      <c r="AC26" s="259">
        <f>COUNTIFS(Data!$R:$R,$W26,Data!$EK:$EK,'SHELTER &amp; NFIs'!$AC$13)</f>
        <v>7</v>
      </c>
    </row>
    <row r="27" spans="2:29" x14ac:dyDescent="0.25">
      <c r="V27" s="312"/>
      <c r="W27" s="278" t="s">
        <v>383</v>
      </c>
      <c r="X27" s="244">
        <f>COUNTIF(Data!R:R,W27)</f>
        <v>1</v>
      </c>
      <c r="Y27" s="244">
        <f>SUMIF(Data!R:R,W27,Data!DG:DG)</f>
        <v>21</v>
      </c>
      <c r="Z27" s="259">
        <f>COUNTIFS(Data!$R:$R,$W27,Data!$EK:$EK,'SHELTER &amp; NFIs'!$Z$13)</f>
        <v>0</v>
      </c>
      <c r="AA27" s="259">
        <f>COUNTIFS(Data!$R:$R,$W27,Data!$EK:$EK,'SHELTER &amp; NFIs'!$AA$13)</f>
        <v>0</v>
      </c>
      <c r="AB27" s="259">
        <f>COUNTIFS(Data!$R:$R,$W27,Data!$EK:$EK,'SHELTER &amp; NFIs'!$AB$13)</f>
        <v>0</v>
      </c>
      <c r="AC27" s="259">
        <f>COUNTIFS(Data!$R:$R,$W27,Data!$EK:$EK,'SHELTER &amp; NFIs'!$AC$13)</f>
        <v>1</v>
      </c>
    </row>
    <row r="28" spans="2:29" x14ac:dyDescent="0.25">
      <c r="B28" s="152"/>
      <c r="C28" s="152"/>
      <c r="D28" s="254"/>
      <c r="E28" s="254"/>
      <c r="F28" s="254"/>
      <c r="G28" s="254"/>
      <c r="H28" s="254"/>
      <c r="V28" s="312"/>
      <c r="W28" s="278" t="s">
        <v>378</v>
      </c>
      <c r="X28" s="244">
        <f>COUNTIF(Data!R:R,W28)</f>
        <v>21</v>
      </c>
      <c r="Y28" s="244">
        <f>SUMIF(Data!R:R,W28,Data!DG:DG)</f>
        <v>4512</v>
      </c>
      <c r="Z28" s="259">
        <f>COUNTIFS(Data!$R:$R,$W28,Data!$EK:$EK,'SHELTER &amp; NFIs'!$Z$13)</f>
        <v>0</v>
      </c>
      <c r="AA28" s="259">
        <f>COUNTIFS(Data!$R:$R,$W28,Data!$EK:$EK,'SHELTER &amp; NFIs'!$AA$13)</f>
        <v>0</v>
      </c>
      <c r="AB28" s="259">
        <f>COUNTIFS(Data!$R:$R,$W28,Data!$EK:$EK,'SHELTER &amp; NFIs'!$AB$13)</f>
        <v>2</v>
      </c>
      <c r="AC28" s="259">
        <f>COUNTIFS(Data!$R:$R,$W28,Data!$EK:$EK,'SHELTER &amp; NFIs'!$AC$13)</f>
        <v>18</v>
      </c>
    </row>
    <row r="29" spans="2:29" x14ac:dyDescent="0.25">
      <c r="V29" s="312"/>
      <c r="W29" s="278" t="s">
        <v>382</v>
      </c>
      <c r="X29" s="244">
        <f>COUNTIF(Data!R:R,W29)</f>
        <v>0</v>
      </c>
      <c r="Y29" s="244">
        <f>SUMIF(Data!R:R,W29,Data!DG:DG)</f>
        <v>0</v>
      </c>
      <c r="Z29" s="259">
        <f>COUNTIFS(Data!$R:$R,$W29,Data!$EK:$EK,'SHELTER &amp; NFIs'!$Z$13)</f>
        <v>0</v>
      </c>
      <c r="AA29" s="259">
        <f>COUNTIFS(Data!$R:$R,$W29,Data!$EK:$EK,'SHELTER &amp; NFIs'!$AA$13)</f>
        <v>0</v>
      </c>
      <c r="AB29" s="259">
        <f>COUNTIFS(Data!$R:$R,$W29,Data!$EK:$EK,'SHELTER &amp; NFIs'!$AB$13)</f>
        <v>0</v>
      </c>
      <c r="AC29" s="259">
        <f>COUNTIFS(Data!$R:$R,$W29,Data!$EK:$EK,'SHELTER &amp; NFIs'!$AC$13)</f>
        <v>0</v>
      </c>
    </row>
    <row r="30" spans="2:29" x14ac:dyDescent="0.25">
      <c r="V30" s="312"/>
      <c r="W30" s="278" t="s">
        <v>392</v>
      </c>
      <c r="X30" s="244">
        <f>COUNTIF(Data!R:R,W30)</f>
        <v>0</v>
      </c>
      <c r="Y30" s="244">
        <f>SUMIF(Data!R:R,W30,Data!DG:DG)</f>
        <v>0</v>
      </c>
      <c r="Z30" s="259">
        <f>COUNTIFS(Data!$R:$R,$W30,Data!$EK:$EK,'SHELTER &amp; NFIs'!$Z$13)</f>
        <v>0</v>
      </c>
      <c r="AA30" s="259">
        <f>COUNTIFS(Data!$R:$R,$W30,Data!$EK:$EK,'SHELTER &amp; NFIs'!$AA$13)</f>
        <v>0</v>
      </c>
      <c r="AB30" s="259">
        <f>COUNTIFS(Data!$R:$R,$W30,Data!$EK:$EK,'SHELTER &amp; NFIs'!$AB$13)</f>
        <v>0</v>
      </c>
      <c r="AC30" s="259">
        <f>COUNTIFS(Data!$R:$R,$W30,Data!$EK:$EK,'SHELTER &amp; NFIs'!$AC$13)</f>
        <v>0</v>
      </c>
    </row>
    <row r="31" spans="2:29" x14ac:dyDescent="0.25">
      <c r="V31" s="312"/>
      <c r="W31" s="278" t="s">
        <v>950</v>
      </c>
      <c r="X31" s="244">
        <f>COUNTIF(Data!R:R,W31)</f>
        <v>22</v>
      </c>
      <c r="Y31" s="244">
        <f>SUMIF(Data!R:R,W31,Data!DG:DG)</f>
        <v>796</v>
      </c>
      <c r="Z31" s="259">
        <f>COUNTIFS(Data!$R:$R,$W31,Data!$EK:$EK,'SHELTER &amp; NFIs'!$Z$13)</f>
        <v>0</v>
      </c>
      <c r="AA31" s="259">
        <f>COUNTIFS(Data!$R:$R,$W31,Data!$EK:$EK,'SHELTER &amp; NFIs'!$AA$13)</f>
        <v>0</v>
      </c>
      <c r="AB31" s="259">
        <f>COUNTIFS(Data!$R:$R,$W31,Data!$EK:$EK,'SHELTER &amp; NFIs'!$AB$13)</f>
        <v>8</v>
      </c>
      <c r="AC31" s="259">
        <f>COUNTIFS(Data!$R:$R,$W31,Data!$EK:$EK,'SHELTER &amp; NFIs'!$AC$13)</f>
        <v>14</v>
      </c>
    </row>
    <row r="32" spans="2:29" x14ac:dyDescent="0.25">
      <c r="V32" s="313"/>
      <c r="W32" s="279" t="s">
        <v>1895</v>
      </c>
      <c r="X32" s="261">
        <f>SUM(X14:X31)</f>
        <v>110</v>
      </c>
      <c r="Y32" s="261">
        <f t="shared" ref="Y32:AC32" si="3">SUM(Y14:Y31)</f>
        <v>13944</v>
      </c>
      <c r="Z32" s="261">
        <f t="shared" si="3"/>
        <v>0</v>
      </c>
      <c r="AA32" s="261">
        <f t="shared" si="3"/>
        <v>0</v>
      </c>
      <c r="AB32" s="261">
        <f t="shared" si="3"/>
        <v>17</v>
      </c>
      <c r="AC32" s="261">
        <f t="shared" si="3"/>
        <v>90</v>
      </c>
    </row>
    <row r="33" spans="22:29" x14ac:dyDescent="0.25">
      <c r="V33" s="314" t="s">
        <v>395</v>
      </c>
      <c r="W33" s="278" t="s">
        <v>401</v>
      </c>
      <c r="X33" s="244">
        <f>COUNTIF(Data!R:R,W33)</f>
        <v>0</v>
      </c>
      <c r="Y33" s="244">
        <f>SUMIF(Data!R:R,W33,Data!DG:DG)</f>
        <v>0</v>
      </c>
      <c r="Z33" s="259">
        <f>COUNTIFS(Data!$R:$R,$W33,Data!$EK:$EK,'SHELTER &amp; NFIs'!$Z$13)</f>
        <v>0</v>
      </c>
      <c r="AA33" s="259">
        <f>COUNTIFS(Data!$R:$R,$W33,Data!$EK:$EK,'SHELTER &amp; NFIs'!$AA$13)</f>
        <v>0</v>
      </c>
      <c r="AB33" s="259">
        <f>COUNTIFS(Data!$R:$R,$W33,Data!$EK:$EK,'SHELTER &amp; NFIs'!$AB$13)</f>
        <v>0</v>
      </c>
      <c r="AC33" s="259">
        <f>COUNTIFS(Data!$R:$R,$W33,Data!$EK:$EK,'SHELTER &amp; NFIs'!$AC$13)</f>
        <v>0</v>
      </c>
    </row>
    <row r="34" spans="22:29" x14ac:dyDescent="0.25">
      <c r="V34" s="314"/>
      <c r="W34" s="278" t="s">
        <v>408</v>
      </c>
      <c r="X34" s="244">
        <f>COUNTIF(Data!R:R,W34)</f>
        <v>0</v>
      </c>
      <c r="Y34" s="244">
        <f>SUMIF(Data!R:R,W34,Data!DG:DG)</f>
        <v>0</v>
      </c>
      <c r="Z34" s="259">
        <f>COUNTIFS(Data!$R:$R,$W34,Data!$EK:$EK,'SHELTER &amp; NFIs'!$Z$13)</f>
        <v>0</v>
      </c>
      <c r="AA34" s="259">
        <f>COUNTIFS(Data!$R:$R,$W34,Data!$EK:$EK,'SHELTER &amp; NFIs'!$AA$13)</f>
        <v>0</v>
      </c>
      <c r="AB34" s="259">
        <f>COUNTIFS(Data!$R:$R,$W34,Data!$EK:$EK,'SHELTER &amp; NFIs'!$AB$13)</f>
        <v>0</v>
      </c>
      <c r="AC34" s="259">
        <f>COUNTIFS(Data!$R:$R,$W34,Data!$EK:$EK,'SHELTER &amp; NFIs'!$AC$13)</f>
        <v>0</v>
      </c>
    </row>
    <row r="35" spans="22:29" x14ac:dyDescent="0.25">
      <c r="V35" s="314"/>
      <c r="W35" s="278" t="s">
        <v>398</v>
      </c>
      <c r="X35" s="244">
        <f>COUNTIF(Data!R:R,W35)</f>
        <v>0</v>
      </c>
      <c r="Y35" s="244">
        <f>SUMIF(Data!R:R,W35,Data!DG:DG)</f>
        <v>0</v>
      </c>
      <c r="Z35" s="259">
        <f>COUNTIFS(Data!$R:$R,$W35,Data!$EK:$EK,'SHELTER &amp; NFIs'!$Z$13)</f>
        <v>0</v>
      </c>
      <c r="AA35" s="259">
        <f>COUNTIFS(Data!$R:$R,$W35,Data!$EK:$EK,'SHELTER &amp; NFIs'!$AA$13)</f>
        <v>0</v>
      </c>
      <c r="AB35" s="259">
        <f>COUNTIFS(Data!$R:$R,$W35,Data!$EK:$EK,'SHELTER &amp; NFIs'!$AB$13)</f>
        <v>0</v>
      </c>
      <c r="AC35" s="259">
        <f>COUNTIFS(Data!$R:$R,$W35,Data!$EK:$EK,'SHELTER &amp; NFIs'!$AC$13)</f>
        <v>0</v>
      </c>
    </row>
    <row r="36" spans="22:29" x14ac:dyDescent="0.25">
      <c r="V36" s="314"/>
      <c r="W36" s="278" t="s">
        <v>411</v>
      </c>
      <c r="X36" s="244">
        <f>COUNTIF(Data!R:R,W36)</f>
        <v>0</v>
      </c>
      <c r="Y36" s="244">
        <f>SUMIF(Data!R:R,W36,Data!DG:DG)</f>
        <v>0</v>
      </c>
      <c r="Z36" s="259">
        <f>COUNTIFS(Data!$R:$R,$W36,Data!$EK:$EK,'SHELTER &amp; NFIs'!$Z$13)</f>
        <v>0</v>
      </c>
      <c r="AA36" s="259">
        <f>COUNTIFS(Data!$R:$R,$W36,Data!$EK:$EK,'SHELTER &amp; NFIs'!$AA$13)</f>
        <v>0</v>
      </c>
      <c r="AB36" s="259">
        <f>COUNTIFS(Data!$R:$R,$W36,Data!$EK:$EK,'SHELTER &amp; NFIs'!$AB$13)</f>
        <v>0</v>
      </c>
      <c r="AC36" s="259">
        <f>COUNTIFS(Data!$R:$R,$W36,Data!$EK:$EK,'SHELTER &amp; NFIs'!$AC$13)</f>
        <v>0</v>
      </c>
    </row>
    <row r="37" spans="22:29" x14ac:dyDescent="0.25">
      <c r="V37" s="314"/>
      <c r="W37" s="278" t="s">
        <v>397</v>
      </c>
      <c r="X37" s="244">
        <f>COUNTIF(Data!R:R,W37)</f>
        <v>1</v>
      </c>
      <c r="Y37" s="244">
        <f>SUMIF(Data!R:R,W37,Data!DG:DG)</f>
        <v>50</v>
      </c>
      <c r="Z37" s="259">
        <f>COUNTIFS(Data!$R:$R,$W37,Data!$EK:$EK,'SHELTER &amp; NFIs'!$Z$13)</f>
        <v>0</v>
      </c>
      <c r="AA37" s="259">
        <f>COUNTIFS(Data!$R:$R,$W37,Data!$EK:$EK,'SHELTER &amp; NFIs'!$AA$13)</f>
        <v>0</v>
      </c>
      <c r="AB37" s="259">
        <f>COUNTIFS(Data!$R:$R,$W37,Data!$EK:$EK,'SHELTER &amp; NFIs'!$AB$13)</f>
        <v>0</v>
      </c>
      <c r="AC37" s="259">
        <f>COUNTIFS(Data!$R:$R,$W37,Data!$EK:$EK,'SHELTER &amp; NFIs'!$AC$13)</f>
        <v>0</v>
      </c>
    </row>
    <row r="38" spans="22:29" x14ac:dyDescent="0.25">
      <c r="V38" s="314"/>
      <c r="W38" s="278" t="s">
        <v>417</v>
      </c>
      <c r="X38" s="244">
        <f>COUNTIF(Data!R:R,W38)</f>
        <v>0</v>
      </c>
      <c r="Y38" s="244">
        <f>SUMIF(Data!R:R,W38,Data!DG:DG)</f>
        <v>0</v>
      </c>
      <c r="Z38" s="259">
        <f>COUNTIFS(Data!$R:$R,$W38,Data!$EK:$EK,'SHELTER &amp; NFIs'!$Z$13)</f>
        <v>0</v>
      </c>
      <c r="AA38" s="259">
        <f>COUNTIFS(Data!$R:$R,$W38,Data!$EK:$EK,'SHELTER &amp; NFIs'!$AA$13)</f>
        <v>0</v>
      </c>
      <c r="AB38" s="259">
        <f>COUNTIFS(Data!$R:$R,$W38,Data!$EK:$EK,'SHELTER &amp; NFIs'!$AB$13)</f>
        <v>0</v>
      </c>
      <c r="AC38" s="259">
        <f>COUNTIFS(Data!$R:$R,$W38,Data!$EK:$EK,'SHELTER &amp; NFIs'!$AC$13)</f>
        <v>0</v>
      </c>
    </row>
    <row r="39" spans="22:29" x14ac:dyDescent="0.25">
      <c r="V39" s="314"/>
      <c r="W39" s="278" t="s">
        <v>404</v>
      </c>
      <c r="X39" s="244">
        <f>COUNTIF(Data!R:R,W39)</f>
        <v>1</v>
      </c>
      <c r="Y39" s="244">
        <f>SUMIF(Data!R:R,W39,Data!DG:DG)</f>
        <v>27</v>
      </c>
      <c r="Z39" s="259">
        <f>COUNTIFS(Data!$R:$R,$W39,Data!$EK:$EK,'SHELTER &amp; NFIs'!$Z$13)</f>
        <v>0</v>
      </c>
      <c r="AA39" s="259">
        <f>COUNTIFS(Data!$R:$R,$W39,Data!$EK:$EK,'SHELTER &amp; NFIs'!$AA$13)</f>
        <v>0</v>
      </c>
      <c r="AB39" s="259">
        <f>COUNTIFS(Data!$R:$R,$W39,Data!$EK:$EK,'SHELTER &amp; NFIs'!$AB$13)</f>
        <v>1</v>
      </c>
      <c r="AC39" s="259">
        <f>COUNTIFS(Data!$R:$R,$W39,Data!$EK:$EK,'SHELTER &amp; NFIs'!$AC$13)</f>
        <v>0</v>
      </c>
    </row>
    <row r="40" spans="22:29" x14ac:dyDescent="0.25">
      <c r="V40" s="314"/>
      <c r="W40" s="278" t="s">
        <v>413</v>
      </c>
      <c r="X40" s="244">
        <f>COUNTIF(Data!R:R,W40)</f>
        <v>0</v>
      </c>
      <c r="Y40" s="244">
        <f>SUMIF(Data!R:R,W40,Data!DG:DG)</f>
        <v>0</v>
      </c>
      <c r="Z40" s="259">
        <f>COUNTIFS(Data!$R:$R,$W40,Data!$EK:$EK,'SHELTER &amp; NFIs'!$Z$13)</f>
        <v>0</v>
      </c>
      <c r="AA40" s="259">
        <f>COUNTIFS(Data!$R:$R,$W40,Data!$EK:$EK,'SHELTER &amp; NFIs'!$AA$13)</f>
        <v>0</v>
      </c>
      <c r="AB40" s="259">
        <f>COUNTIFS(Data!$R:$R,$W40,Data!$EK:$EK,'SHELTER &amp; NFIs'!$AB$13)</f>
        <v>0</v>
      </c>
      <c r="AC40" s="259">
        <f>COUNTIFS(Data!$R:$R,$W40,Data!$EK:$EK,'SHELTER &amp; NFIs'!$AC$13)</f>
        <v>0</v>
      </c>
    </row>
    <row r="41" spans="22:29" x14ac:dyDescent="0.25">
      <c r="V41" s="314"/>
      <c r="W41" s="278" t="s">
        <v>407</v>
      </c>
      <c r="X41" s="244">
        <f>COUNTIF(Data!R:R,W41)</f>
        <v>0</v>
      </c>
      <c r="Y41" s="244">
        <f>SUMIF(Data!R:R,W41,Data!DG:DG)</f>
        <v>0</v>
      </c>
      <c r="Z41" s="259">
        <f>COUNTIFS(Data!$R:$R,$W41,Data!$EK:$EK,'SHELTER &amp; NFIs'!$Z$13)</f>
        <v>0</v>
      </c>
      <c r="AA41" s="259">
        <f>COUNTIFS(Data!$R:$R,$W41,Data!$EK:$EK,'SHELTER &amp; NFIs'!$AA$13)</f>
        <v>0</v>
      </c>
      <c r="AB41" s="259">
        <f>COUNTIFS(Data!$R:$R,$W41,Data!$EK:$EK,'SHELTER &amp; NFIs'!$AB$13)</f>
        <v>0</v>
      </c>
      <c r="AC41" s="259">
        <f>COUNTIFS(Data!$R:$R,$W41,Data!$EK:$EK,'SHELTER &amp; NFIs'!$AC$13)</f>
        <v>0</v>
      </c>
    </row>
    <row r="42" spans="22:29" x14ac:dyDescent="0.25">
      <c r="V42" s="314"/>
      <c r="W42" s="278" t="s">
        <v>396</v>
      </c>
      <c r="X42" s="244">
        <f>COUNTIF(Data!R:R,W42)</f>
        <v>0</v>
      </c>
      <c r="Y42" s="244">
        <f>SUMIF(Data!R:R,W42,Data!DG:DG)</f>
        <v>0</v>
      </c>
      <c r="Z42" s="259">
        <f>COUNTIFS(Data!$R:$R,$W42,Data!$EK:$EK,'SHELTER &amp; NFIs'!$Z$13)</f>
        <v>0</v>
      </c>
      <c r="AA42" s="259">
        <f>COUNTIFS(Data!$R:$R,$W42,Data!$EK:$EK,'SHELTER &amp; NFIs'!$AA$13)</f>
        <v>0</v>
      </c>
      <c r="AB42" s="259">
        <f>COUNTIFS(Data!$R:$R,$W42,Data!$EK:$EK,'SHELTER &amp; NFIs'!$AB$13)</f>
        <v>0</v>
      </c>
      <c r="AC42" s="259">
        <f>COUNTIFS(Data!$R:$R,$W42,Data!$EK:$EK,'SHELTER &amp; NFIs'!$AC$13)</f>
        <v>0</v>
      </c>
    </row>
    <row r="43" spans="22:29" x14ac:dyDescent="0.25">
      <c r="V43" s="314"/>
      <c r="W43" s="278" t="s">
        <v>415</v>
      </c>
      <c r="X43" s="244">
        <f>COUNTIF(Data!R:R,W43)</f>
        <v>0</v>
      </c>
      <c r="Y43" s="244">
        <f>SUMIF(Data!R:R,W43,Data!DG:DG)</f>
        <v>0</v>
      </c>
      <c r="Z43" s="259">
        <f>COUNTIFS(Data!$R:$R,$W43,Data!$EK:$EK,'SHELTER &amp; NFIs'!$Z$13)</f>
        <v>0</v>
      </c>
      <c r="AA43" s="259">
        <f>COUNTIFS(Data!$R:$R,$W43,Data!$EK:$EK,'SHELTER &amp; NFIs'!$AA$13)</f>
        <v>0</v>
      </c>
      <c r="AB43" s="259">
        <f>COUNTIFS(Data!$R:$R,$W43,Data!$EK:$EK,'SHELTER &amp; NFIs'!$AB$13)</f>
        <v>0</v>
      </c>
      <c r="AC43" s="259">
        <f>COUNTIFS(Data!$R:$R,$W43,Data!$EK:$EK,'SHELTER &amp; NFIs'!$AC$13)</f>
        <v>0</v>
      </c>
    </row>
    <row r="44" spans="22:29" x14ac:dyDescent="0.25">
      <c r="V44" s="314"/>
      <c r="W44" s="278" t="s">
        <v>1043</v>
      </c>
      <c r="X44" s="244">
        <f>COUNTIF(Data!R:R,W44)</f>
        <v>0</v>
      </c>
      <c r="Y44" s="244">
        <f>SUMIF(Data!R:R,W44,Data!DG:DG)</f>
        <v>0</v>
      </c>
      <c r="Z44" s="259">
        <f>COUNTIFS(Data!$R:$R,$W44,Data!$EK:$EK,'SHELTER &amp; NFIs'!$Z$13)</f>
        <v>0</v>
      </c>
      <c r="AA44" s="259">
        <f>COUNTIFS(Data!$R:$R,$W44,Data!$EK:$EK,'SHELTER &amp; NFIs'!$AA$13)</f>
        <v>0</v>
      </c>
      <c r="AB44" s="259">
        <f>COUNTIFS(Data!$R:$R,$W44,Data!$EK:$EK,'SHELTER &amp; NFIs'!$AB$13)</f>
        <v>0</v>
      </c>
      <c r="AC44" s="259">
        <f>COUNTIFS(Data!$R:$R,$W44,Data!$EK:$EK,'SHELTER &amp; NFIs'!$AC$13)</f>
        <v>0</v>
      </c>
    </row>
    <row r="45" spans="22:29" x14ac:dyDescent="0.25">
      <c r="V45" s="314"/>
      <c r="W45" s="278" t="s">
        <v>410</v>
      </c>
      <c r="X45" s="244">
        <f>COUNTIF(Data!R:R,W45)</f>
        <v>1</v>
      </c>
      <c r="Y45" s="244">
        <f>SUMIF(Data!R:R,W45,Data!DG:DG)</f>
        <v>16</v>
      </c>
      <c r="Z45" s="259">
        <f>COUNTIFS(Data!$R:$R,$W45,Data!$EK:$EK,'SHELTER &amp; NFIs'!$Z$13)</f>
        <v>0</v>
      </c>
      <c r="AA45" s="259">
        <f>COUNTIFS(Data!$R:$R,$W45,Data!$EK:$EK,'SHELTER &amp; NFIs'!$AA$13)</f>
        <v>0</v>
      </c>
      <c r="AB45" s="259">
        <f>COUNTIFS(Data!$R:$R,$W45,Data!$EK:$EK,'SHELTER &amp; NFIs'!$AB$13)</f>
        <v>0</v>
      </c>
      <c r="AC45" s="259">
        <f>COUNTIFS(Data!$R:$R,$W45,Data!$EK:$EK,'SHELTER &amp; NFIs'!$AC$13)</f>
        <v>1</v>
      </c>
    </row>
    <row r="46" spans="22:29" x14ac:dyDescent="0.25">
      <c r="V46" s="314"/>
      <c r="W46" s="278" t="s">
        <v>412</v>
      </c>
      <c r="X46" s="244">
        <f>COUNTIF(Data!R:R,W46)</f>
        <v>0</v>
      </c>
      <c r="Y46" s="244">
        <f>SUMIF(Data!R:R,W46,Data!DG:DG)</f>
        <v>0</v>
      </c>
      <c r="Z46" s="259">
        <f>COUNTIFS(Data!$R:$R,$W46,Data!$EK:$EK,'SHELTER &amp; NFIs'!$Z$13)</f>
        <v>0</v>
      </c>
      <c r="AA46" s="259">
        <f>COUNTIFS(Data!$R:$R,$W46,Data!$EK:$EK,'SHELTER &amp; NFIs'!$AA$13)</f>
        <v>0</v>
      </c>
      <c r="AB46" s="259">
        <f>COUNTIFS(Data!$R:$R,$W46,Data!$EK:$EK,'SHELTER &amp; NFIs'!$AB$13)</f>
        <v>0</v>
      </c>
      <c r="AC46" s="259">
        <f>COUNTIFS(Data!$R:$R,$W46,Data!$EK:$EK,'SHELTER &amp; NFIs'!$AC$13)</f>
        <v>0</v>
      </c>
    </row>
    <row r="47" spans="22:29" x14ac:dyDescent="0.25">
      <c r="V47" s="314"/>
      <c r="W47" s="278" t="s">
        <v>406</v>
      </c>
      <c r="X47" s="244">
        <f>COUNTIF(Data!R:R,W47)</f>
        <v>8</v>
      </c>
      <c r="Y47" s="244">
        <f>SUMIF(Data!R:R,W47,Data!DG:DG)</f>
        <v>491</v>
      </c>
      <c r="Z47" s="259">
        <f>COUNTIFS(Data!$R:$R,$W47,Data!$EK:$EK,'SHELTER &amp; NFIs'!$Z$13)</f>
        <v>0</v>
      </c>
      <c r="AA47" s="259">
        <f>COUNTIFS(Data!$R:$R,$W47,Data!$EK:$EK,'SHELTER &amp; NFIs'!$AA$13)</f>
        <v>0</v>
      </c>
      <c r="AB47" s="259">
        <f>COUNTIFS(Data!$R:$R,$W47,Data!$EK:$EK,'SHELTER &amp; NFIs'!$AB$13)</f>
        <v>1</v>
      </c>
      <c r="AC47" s="259">
        <f>COUNTIFS(Data!$R:$R,$W47,Data!$EK:$EK,'SHELTER &amp; NFIs'!$AC$13)</f>
        <v>6</v>
      </c>
    </row>
    <row r="48" spans="22:29" x14ac:dyDescent="0.25">
      <c r="V48" s="314"/>
      <c r="W48" s="278" t="s">
        <v>409</v>
      </c>
      <c r="X48" s="244">
        <f>COUNTIF(Data!R:R,W48)</f>
        <v>0</v>
      </c>
      <c r="Y48" s="244">
        <f>SUMIF(Data!R:R,W48,Data!DG:DG)</f>
        <v>0</v>
      </c>
      <c r="Z48" s="259">
        <f>COUNTIFS(Data!$R:$R,$W48,Data!$EK:$EK,'SHELTER &amp; NFIs'!$Z$13)</f>
        <v>0</v>
      </c>
      <c r="AA48" s="259">
        <f>COUNTIFS(Data!$R:$R,$W48,Data!$EK:$EK,'SHELTER &amp; NFIs'!$AA$13)</f>
        <v>0</v>
      </c>
      <c r="AB48" s="259">
        <f>COUNTIFS(Data!$R:$R,$W48,Data!$EK:$EK,'SHELTER &amp; NFIs'!$AB$13)</f>
        <v>0</v>
      </c>
      <c r="AC48" s="259">
        <f>COUNTIFS(Data!$R:$R,$W48,Data!$EK:$EK,'SHELTER &amp; NFIs'!$AC$13)</f>
        <v>0</v>
      </c>
    </row>
    <row r="49" spans="22:29" x14ac:dyDescent="0.25">
      <c r="V49" s="314"/>
      <c r="W49" s="278" t="s">
        <v>400</v>
      </c>
      <c r="X49" s="244">
        <f>COUNTIF(Data!R:R,W49)</f>
        <v>0</v>
      </c>
      <c r="Y49" s="244">
        <f>SUMIF(Data!R:R,W49,Data!DG:DG)</f>
        <v>0</v>
      </c>
      <c r="Z49" s="259">
        <f>COUNTIFS(Data!$R:$R,$W49,Data!$EK:$EK,'SHELTER &amp; NFIs'!$Z$13)</f>
        <v>0</v>
      </c>
      <c r="AA49" s="259">
        <f>COUNTIFS(Data!$R:$R,$W49,Data!$EK:$EK,'SHELTER &amp; NFIs'!$AA$13)</f>
        <v>0</v>
      </c>
      <c r="AB49" s="259">
        <f>COUNTIFS(Data!$R:$R,$W49,Data!$EK:$EK,'SHELTER &amp; NFIs'!$AB$13)</f>
        <v>0</v>
      </c>
      <c r="AC49" s="259">
        <f>COUNTIFS(Data!$R:$R,$W49,Data!$EK:$EK,'SHELTER &amp; NFIs'!$AC$13)</f>
        <v>0</v>
      </c>
    </row>
    <row r="50" spans="22:29" x14ac:dyDescent="0.25">
      <c r="V50" s="314"/>
      <c r="W50" s="278" t="s">
        <v>402</v>
      </c>
      <c r="X50" s="244">
        <f>COUNTIF(Data!R:R,W50)</f>
        <v>0</v>
      </c>
      <c r="Y50" s="244">
        <f>SUMIF(Data!R:R,W50,Data!DG:DG)</f>
        <v>0</v>
      </c>
      <c r="Z50" s="259">
        <f>COUNTIFS(Data!$R:$R,$W50,Data!$EK:$EK,'SHELTER &amp; NFIs'!$Z$13)</f>
        <v>0</v>
      </c>
      <c r="AA50" s="259">
        <f>COUNTIFS(Data!$R:$R,$W50,Data!$EK:$EK,'SHELTER &amp; NFIs'!$AA$13)</f>
        <v>0</v>
      </c>
      <c r="AB50" s="259">
        <f>COUNTIFS(Data!$R:$R,$W50,Data!$EK:$EK,'SHELTER &amp; NFIs'!$AB$13)</f>
        <v>0</v>
      </c>
      <c r="AC50" s="259">
        <f>COUNTIFS(Data!$R:$R,$W50,Data!$EK:$EK,'SHELTER &amp; NFIs'!$AC$13)</f>
        <v>0</v>
      </c>
    </row>
    <row r="51" spans="22:29" x14ac:dyDescent="0.25">
      <c r="V51" s="314"/>
      <c r="W51" s="278" t="s">
        <v>416</v>
      </c>
      <c r="X51" s="244">
        <f>COUNTIF(Data!R:R,W51)</f>
        <v>0</v>
      </c>
      <c r="Y51" s="244">
        <f>SUMIF(Data!R:R,W51,Data!DG:DG)</f>
        <v>0</v>
      </c>
      <c r="Z51" s="259">
        <f>COUNTIFS(Data!$R:$R,$W51,Data!$EK:$EK,'SHELTER &amp; NFIs'!$Z$13)</f>
        <v>0</v>
      </c>
      <c r="AA51" s="259">
        <f>COUNTIFS(Data!$R:$R,$W51,Data!$EK:$EK,'SHELTER &amp; NFIs'!$AA$13)</f>
        <v>0</v>
      </c>
      <c r="AB51" s="259">
        <f>COUNTIFS(Data!$R:$R,$W51,Data!$EK:$EK,'SHELTER &amp; NFIs'!$AB$13)</f>
        <v>0</v>
      </c>
      <c r="AC51" s="259">
        <f>COUNTIFS(Data!$R:$R,$W51,Data!$EK:$EK,'SHELTER &amp; NFIs'!$AC$13)</f>
        <v>0</v>
      </c>
    </row>
    <row r="52" spans="22:29" x14ac:dyDescent="0.25">
      <c r="V52" s="314"/>
      <c r="W52" s="278" t="s">
        <v>414</v>
      </c>
      <c r="X52" s="244">
        <f>COUNTIF(Data!R:R,W52)</f>
        <v>1</v>
      </c>
      <c r="Y52" s="244">
        <f>SUMIF(Data!R:R,W52,Data!DG:DG)</f>
        <v>43</v>
      </c>
      <c r="Z52" s="259">
        <f>COUNTIFS(Data!$R:$R,$W52,Data!$EK:$EK,'SHELTER &amp; NFIs'!$Z$13)</f>
        <v>0</v>
      </c>
      <c r="AA52" s="259">
        <f>COUNTIFS(Data!$R:$R,$W52,Data!$EK:$EK,'SHELTER &amp; NFIs'!$AA$13)</f>
        <v>0</v>
      </c>
      <c r="AB52" s="259">
        <f>COUNTIFS(Data!$R:$R,$W52,Data!$EK:$EK,'SHELTER &amp; NFIs'!$AB$13)</f>
        <v>0</v>
      </c>
      <c r="AC52" s="259">
        <f>COUNTIFS(Data!$R:$R,$W52,Data!$EK:$EK,'SHELTER &amp; NFIs'!$AC$13)</f>
        <v>1</v>
      </c>
    </row>
    <row r="53" spans="22:29" x14ac:dyDescent="0.25">
      <c r="V53" s="314"/>
      <c r="W53" s="278" t="s">
        <v>418</v>
      </c>
      <c r="X53" s="244">
        <f>COUNTIF(Data!R:R,W53)</f>
        <v>0</v>
      </c>
      <c r="Y53" s="244">
        <f>SUMIF(Data!R:R,W53,Data!DG:DG)</f>
        <v>0</v>
      </c>
      <c r="Z53" s="259">
        <f>COUNTIFS(Data!$R:$R,$W53,Data!$EK:$EK,'SHELTER &amp; NFIs'!$Z$13)</f>
        <v>0</v>
      </c>
      <c r="AA53" s="259">
        <f>COUNTIFS(Data!$R:$R,$W53,Data!$EK:$EK,'SHELTER &amp; NFIs'!$AA$13)</f>
        <v>0</v>
      </c>
      <c r="AB53" s="259">
        <f>COUNTIFS(Data!$R:$R,$W53,Data!$EK:$EK,'SHELTER &amp; NFIs'!$AB$13)</f>
        <v>0</v>
      </c>
      <c r="AC53" s="259">
        <f>COUNTIFS(Data!$R:$R,$W53,Data!$EK:$EK,'SHELTER &amp; NFIs'!$AC$13)</f>
        <v>0</v>
      </c>
    </row>
    <row r="54" spans="22:29" x14ac:dyDescent="0.25">
      <c r="V54" s="314"/>
      <c r="W54" s="278" t="s">
        <v>399</v>
      </c>
      <c r="X54" s="244">
        <f>COUNTIF(Data!R:R,W54)</f>
        <v>0</v>
      </c>
      <c r="Y54" s="244">
        <f>SUMIF(Data!R:R,W54,Data!DG:DG)</f>
        <v>0</v>
      </c>
      <c r="Z54" s="259">
        <f>COUNTIFS(Data!$R:$R,$W54,Data!$EK:$EK,'SHELTER &amp; NFIs'!$Z$13)</f>
        <v>0</v>
      </c>
      <c r="AA54" s="259">
        <f>COUNTIFS(Data!$R:$R,$W54,Data!$EK:$EK,'SHELTER &amp; NFIs'!$AA$13)</f>
        <v>0</v>
      </c>
      <c r="AB54" s="259">
        <f>COUNTIFS(Data!$R:$R,$W54,Data!$EK:$EK,'SHELTER &amp; NFIs'!$AB$13)</f>
        <v>0</v>
      </c>
      <c r="AC54" s="259">
        <f>COUNTIFS(Data!$R:$R,$W54,Data!$EK:$EK,'SHELTER &amp; NFIs'!$AC$13)</f>
        <v>0</v>
      </c>
    </row>
    <row r="55" spans="22:29" x14ac:dyDescent="0.25">
      <c r="V55" s="314"/>
      <c r="W55" s="278" t="s">
        <v>405</v>
      </c>
      <c r="X55" s="244">
        <f>COUNTIF(Data!R:R,W55)</f>
        <v>4</v>
      </c>
      <c r="Y55" s="244">
        <f>SUMIF(Data!R:R,W55,Data!DG:DG)</f>
        <v>239</v>
      </c>
      <c r="Z55" s="259">
        <f>COUNTIFS(Data!$R:$R,$W55,Data!$EK:$EK,'SHELTER &amp; NFIs'!$Z$13)</f>
        <v>0</v>
      </c>
      <c r="AA55" s="259">
        <f>COUNTIFS(Data!$R:$R,$W55,Data!$EK:$EK,'SHELTER &amp; NFIs'!$AA$13)</f>
        <v>0</v>
      </c>
      <c r="AB55" s="259">
        <f>COUNTIFS(Data!$R:$R,$W55,Data!$EK:$EK,'SHELTER &amp; NFIs'!$AB$13)</f>
        <v>0</v>
      </c>
      <c r="AC55" s="259">
        <f>COUNTIFS(Data!$R:$R,$W55,Data!$EK:$EK,'SHELTER &amp; NFIs'!$AC$13)</f>
        <v>4</v>
      </c>
    </row>
    <row r="56" spans="22:29" x14ac:dyDescent="0.25">
      <c r="V56" s="314"/>
      <c r="W56" s="278" t="s">
        <v>403</v>
      </c>
      <c r="X56" s="244">
        <f>COUNTIF(Data!R:R,W56)</f>
        <v>0</v>
      </c>
      <c r="Y56" s="244">
        <f>SUMIF(Data!R:R,W56,Data!DG:DG)</f>
        <v>0</v>
      </c>
      <c r="Z56" s="259">
        <f>COUNTIFS(Data!$R:$R,$W56,Data!$EK:$EK,'SHELTER &amp; NFIs'!$Z$13)</f>
        <v>0</v>
      </c>
      <c r="AA56" s="259">
        <f>COUNTIFS(Data!$R:$R,$W56,Data!$EK:$EK,'SHELTER &amp; NFIs'!$AA$13)</f>
        <v>0</v>
      </c>
      <c r="AB56" s="259">
        <f>COUNTIFS(Data!$R:$R,$W56,Data!$EK:$EK,'SHELTER &amp; NFIs'!$AB$13)</f>
        <v>0</v>
      </c>
      <c r="AC56" s="259">
        <f>COUNTIFS(Data!$R:$R,$W56,Data!$EK:$EK,'SHELTER &amp; NFIs'!$AC$13)</f>
        <v>0</v>
      </c>
    </row>
    <row r="57" spans="22:29" x14ac:dyDescent="0.25">
      <c r="V57" s="314"/>
      <c r="W57" s="245" t="s">
        <v>1895</v>
      </c>
      <c r="X57" s="261">
        <f>SUM(X33:X56)</f>
        <v>16</v>
      </c>
      <c r="Y57" s="261">
        <f t="shared" ref="Y57:AC57" si="4">SUM(Y33:Y56)</f>
        <v>866</v>
      </c>
      <c r="Z57" s="261">
        <f t="shared" si="4"/>
        <v>0</v>
      </c>
      <c r="AA57" s="261">
        <f t="shared" si="4"/>
        <v>0</v>
      </c>
      <c r="AB57" s="261">
        <f t="shared" si="4"/>
        <v>2</v>
      </c>
      <c r="AC57" s="261">
        <f t="shared" si="4"/>
        <v>12</v>
      </c>
    </row>
    <row r="58" spans="22:29" x14ac:dyDescent="0.25">
      <c r="V58" s="309" t="s">
        <v>1935</v>
      </c>
      <c r="W58" s="310"/>
      <c r="X58" s="261">
        <f>X57+X32</f>
        <v>126</v>
      </c>
      <c r="Y58" s="261">
        <f t="shared" ref="Y58:AC58" si="5">Y57+Y32</f>
        <v>14810</v>
      </c>
      <c r="Z58" s="261">
        <f t="shared" si="5"/>
        <v>0</v>
      </c>
      <c r="AA58" s="261">
        <f t="shared" si="5"/>
        <v>0</v>
      </c>
      <c r="AB58" s="261">
        <f t="shared" si="5"/>
        <v>19</v>
      </c>
      <c r="AC58" s="261">
        <f t="shared" si="5"/>
        <v>102</v>
      </c>
    </row>
    <row r="61" spans="22:29" ht="15.75" x14ac:dyDescent="0.25">
      <c r="V61" s="460" t="s">
        <v>1976</v>
      </c>
      <c r="W61" s="461"/>
      <c r="X61" s="461"/>
      <c r="Y61" s="461"/>
      <c r="Z61" s="461"/>
      <c r="AA61" s="461"/>
    </row>
    <row r="62" spans="22:29" ht="30" x14ac:dyDescent="0.25">
      <c r="V62" s="241"/>
      <c r="W62" s="289">
        <v>0</v>
      </c>
      <c r="X62" s="290" t="s">
        <v>1979</v>
      </c>
      <c r="Y62" s="242" t="s">
        <v>78</v>
      </c>
      <c r="Z62" s="242" t="s">
        <v>79</v>
      </c>
      <c r="AA62" s="242" t="s">
        <v>80</v>
      </c>
      <c r="AB62" s="242" t="s">
        <v>81</v>
      </c>
      <c r="AC62" s="242" t="s">
        <v>1981</v>
      </c>
    </row>
    <row r="63" spans="22:29" ht="90" x14ac:dyDescent="0.25">
      <c r="V63" s="242" t="s">
        <v>1977</v>
      </c>
      <c r="W63" s="259">
        <f>COUNTIF(Data!$EL:$EL,W62)</f>
        <v>26</v>
      </c>
      <c r="X63" s="259">
        <f>COUNTIF(Data!$EL:$EL,X62)</f>
        <v>15</v>
      </c>
      <c r="Y63" s="259">
        <f>COUNTIF(Data!$EL:$EL,Y62)</f>
        <v>14</v>
      </c>
      <c r="Z63" s="259">
        <f>COUNTIF(Data!$EL:$EL,Z62)</f>
        <v>11</v>
      </c>
      <c r="AA63" s="259">
        <f>COUNTIF(Data!$EL:$EL,AA62)</f>
        <v>14</v>
      </c>
      <c r="AB63" s="259">
        <f>COUNTIF(Data!$EL:$EL,AB62)</f>
        <v>34</v>
      </c>
      <c r="AC63" s="259">
        <f>'Analysis Tables'!C39-SUM(W63:AB63)</f>
        <v>12</v>
      </c>
    </row>
    <row r="64" spans="22:29" ht="90" x14ac:dyDescent="0.25">
      <c r="V64" s="242" t="s">
        <v>1978</v>
      </c>
      <c r="W64" s="259">
        <f>COUNTIF(Data!$EM:$EM,W62)</f>
        <v>68</v>
      </c>
      <c r="X64" s="259">
        <f>COUNTIF(Data!$EM:$EM,X62)</f>
        <v>12</v>
      </c>
      <c r="Y64" s="259">
        <f>COUNTIF(Data!$EM:$EM,Y62)</f>
        <v>12</v>
      </c>
      <c r="Z64" s="259">
        <f>COUNTIF(Data!$EM:$EM,Z62)</f>
        <v>5</v>
      </c>
      <c r="AA64" s="259">
        <f>COUNTIF(Data!$EM:$EM,AA62)</f>
        <v>3</v>
      </c>
      <c r="AB64" s="259">
        <f>COUNTIF(Data!$EM:$EM,AB62)</f>
        <v>7</v>
      </c>
      <c r="AC64" s="259">
        <f>'Analysis Tables'!C39-SUM(W64:AB64)</f>
        <v>19</v>
      </c>
    </row>
    <row r="67" spans="22:24" x14ac:dyDescent="0.25">
      <c r="W67" s="241" t="s">
        <v>22</v>
      </c>
      <c r="X67" s="241" t="s">
        <v>16</v>
      </c>
    </row>
    <row r="68" spans="22:24" ht="60" x14ac:dyDescent="0.25">
      <c r="V68" s="242" t="s">
        <v>1980</v>
      </c>
      <c r="W68" s="151">
        <f>COUNTIF(Data!$EN:$EN,"NO")</f>
        <v>28</v>
      </c>
      <c r="X68" s="151">
        <f>COUNTIF(Data!$EN:$EN,"YES")</f>
        <v>83</v>
      </c>
    </row>
    <row r="69" spans="22:24" x14ac:dyDescent="0.25">
      <c r="W69" s="249">
        <f>W68/SUM(W68:X68)</f>
        <v>0.25225225225225223</v>
      </c>
      <c r="X69" s="249">
        <f>X68/SUM(W68:X68)</f>
        <v>0.74774774774774777</v>
      </c>
    </row>
  </sheetData>
  <mergeCells count="6">
    <mergeCell ref="V58:W58"/>
    <mergeCell ref="V61:AA61"/>
    <mergeCell ref="V4:AF4"/>
    <mergeCell ref="V12:AA12"/>
    <mergeCell ref="V14:V32"/>
    <mergeCell ref="V33:V57"/>
  </mergeCells>
  <pageMargins left="0.7" right="0.7" top="0.75" bottom="0.75" header="0.3" footer="0.3"/>
  <pageSetup paperSize="9" scale="71" orientation="landscape" horizontalDpi="300" verticalDpi="300" r:id="rId1"/>
  <rowBreaks count="2" manualBreakCount="2">
    <brk id="11" max="16383" man="1"/>
    <brk id="28"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B5:AH93"/>
  <sheetViews>
    <sheetView showGridLines="0" showRowColHeaders="0" topLeftCell="F1" zoomScale="85" zoomScaleNormal="85" workbookViewId="0">
      <selection activeCell="S6" sqref="S6:U51"/>
    </sheetView>
  </sheetViews>
  <sheetFormatPr defaultRowHeight="15" x14ac:dyDescent="0.25"/>
  <cols>
    <col min="2" max="2" width="22.7109375" bestFit="1" customWidth="1"/>
    <col min="3" max="3" width="10.7109375" customWidth="1"/>
    <col min="5" max="5" width="10.42578125" customWidth="1"/>
    <col min="6" max="6" width="10.7109375" customWidth="1"/>
    <col min="7" max="7" width="10.140625" customWidth="1"/>
    <col min="9" max="9" width="14.85546875" customWidth="1"/>
    <col min="10" max="10" width="12.5703125" customWidth="1"/>
    <col min="12" max="12" width="11.7109375" customWidth="1"/>
    <col min="14" max="14" width="22.7109375" bestFit="1" customWidth="1"/>
    <col min="16" max="18" width="12.5703125" customWidth="1"/>
    <col min="19" max="19" width="12.5703125" bestFit="1" customWidth="1"/>
    <col min="20" max="20" width="12.7109375" customWidth="1"/>
    <col min="22" max="22" width="9.85546875" bestFit="1" customWidth="1"/>
    <col min="23" max="23" width="11.7109375" customWidth="1"/>
    <col min="24" max="24" width="11.140625" customWidth="1"/>
    <col min="29" max="29" width="11.5703125" customWidth="1"/>
    <col min="30" max="30" width="14.5703125" bestFit="1" customWidth="1"/>
    <col min="32" max="32" width="11.7109375" customWidth="1"/>
  </cols>
  <sheetData>
    <row r="5" spans="19:34" ht="18.75" x14ac:dyDescent="0.3">
      <c r="T5" s="255" t="s">
        <v>1912</v>
      </c>
      <c r="AC5" s="255" t="s">
        <v>1917</v>
      </c>
    </row>
    <row r="6" spans="19:34" ht="75" x14ac:dyDescent="0.25">
      <c r="S6" s="241" t="s">
        <v>916</v>
      </c>
      <c r="T6" s="241" t="s">
        <v>1929</v>
      </c>
      <c r="U6" s="242" t="s">
        <v>1886</v>
      </c>
      <c r="V6" s="242" t="s">
        <v>1913</v>
      </c>
      <c r="W6" s="242" t="s">
        <v>1982</v>
      </c>
      <c r="X6" s="242" t="s">
        <v>1914</v>
      </c>
      <c r="Y6" s="242" t="s">
        <v>1915</v>
      </c>
      <c r="Z6" s="242" t="s">
        <v>1916</v>
      </c>
      <c r="AA6" s="242" t="s">
        <v>1983</v>
      </c>
      <c r="AC6" s="241" t="s">
        <v>916</v>
      </c>
      <c r="AD6" s="241" t="s">
        <v>1929</v>
      </c>
      <c r="AE6" s="464" t="s">
        <v>82</v>
      </c>
      <c r="AF6" s="242" t="s">
        <v>83</v>
      </c>
      <c r="AG6" s="242" t="s">
        <v>84</v>
      </c>
      <c r="AH6" s="464" t="s">
        <v>24</v>
      </c>
    </row>
    <row r="7" spans="19:34" x14ac:dyDescent="0.25">
      <c r="S7" s="311" t="s">
        <v>376</v>
      </c>
      <c r="T7" s="151" t="s">
        <v>388</v>
      </c>
      <c r="U7" s="244">
        <f>COUNTIF(Data!R:R,T7)</f>
        <v>14</v>
      </c>
      <c r="V7" s="244">
        <f>SUMIF(Data!R:R,T7,Data!DH:DH)</f>
        <v>19493</v>
      </c>
      <c r="W7" s="244">
        <f>AA7+Z7+Y7</f>
        <v>1272</v>
      </c>
      <c r="X7" s="256">
        <f>V7/20</f>
        <v>974.65</v>
      </c>
      <c r="Y7" s="244">
        <f>SUMIF(Data!R:R,T7,Data!ER:ER)</f>
        <v>112</v>
      </c>
      <c r="Z7" s="462">
        <f>SUMIF(Data!R:R,T7,Data!EQ:EQ)</f>
        <v>100</v>
      </c>
      <c r="AA7" s="151">
        <f>SUMIF(Data!R:R,T7,Data!ES:ES)</f>
        <v>1060</v>
      </c>
      <c r="AC7" s="311" t="s">
        <v>376</v>
      </c>
      <c r="AD7" s="151" t="s">
        <v>388</v>
      </c>
      <c r="AE7" s="151">
        <f>COUNTIFS(Data!R:R,AD7,Data!$EO:$EO,$AE$6)</f>
        <v>8</v>
      </c>
      <c r="AF7" s="151">
        <f>COUNTIFS(Data!R:R,AD7,Data!$EO:$EO,$AF$6)</f>
        <v>4</v>
      </c>
      <c r="AG7" s="151">
        <f>COUNTIFS(Data!R:R,AD7,Data!$EO:$EO,$AG$6)</f>
        <v>2</v>
      </c>
      <c r="AH7" s="151">
        <f>COUNTIFS(Data!R:R,AD7,Data!$EO:$EO,$AH$6)</f>
        <v>0</v>
      </c>
    </row>
    <row r="8" spans="19:34" x14ac:dyDescent="0.25">
      <c r="S8" s="312"/>
      <c r="T8" s="151" t="s">
        <v>384</v>
      </c>
      <c r="U8" s="244">
        <f>COUNTIF(Data!R:R,T8)</f>
        <v>3</v>
      </c>
      <c r="V8" s="244">
        <f>SUMIF(Data!R:R,T8,Data!DH:DH)</f>
        <v>148</v>
      </c>
      <c r="W8" s="244">
        <f t="shared" ref="W8:W49" si="0">AA8+Z8+Y8</f>
        <v>17</v>
      </c>
      <c r="X8" s="256">
        <f t="shared" ref="X8:X24" si="1">V8/20</f>
        <v>7.4</v>
      </c>
      <c r="Y8" s="244">
        <f>SUMIF(Data!R:R,T8,Data!ER:ER)</f>
        <v>5</v>
      </c>
      <c r="Z8" s="462">
        <f>SUMIF(Data!R:R,T8,Data!EQ:EQ)</f>
        <v>4</v>
      </c>
      <c r="AA8" s="151">
        <f>SUMIF(Data!R:R,T8,Data!ES:ES)</f>
        <v>8</v>
      </c>
      <c r="AC8" s="312"/>
      <c r="AD8" s="151" t="s">
        <v>384</v>
      </c>
      <c r="AE8" s="151">
        <f>COUNTIFS(Data!R:R,AD8,Data!$EO:$EO,$AE$6)</f>
        <v>1</v>
      </c>
      <c r="AF8" s="151">
        <f>COUNTIFS(Data!R:R,AD8,Data!$EO:$EO,$AF$6)</f>
        <v>0</v>
      </c>
      <c r="AG8" s="151">
        <f>COUNTIFS(Data!R:R,AD8,Data!$EO:$EO,$AG$6)</f>
        <v>2</v>
      </c>
      <c r="AH8" s="151">
        <f>COUNTIFS(Data!R:R,AD8,Data!$EO:$EO,$AH$6)</f>
        <v>0</v>
      </c>
    </row>
    <row r="9" spans="19:34" x14ac:dyDescent="0.25">
      <c r="S9" s="312"/>
      <c r="T9" s="151" t="s">
        <v>381</v>
      </c>
      <c r="U9" s="244">
        <f>COUNTIF(Data!R:R,T9)</f>
        <v>3</v>
      </c>
      <c r="V9" s="244">
        <f>SUMIF(Data!R:R,T9,Data!DH:DH)</f>
        <v>1789</v>
      </c>
      <c r="W9" s="244">
        <f t="shared" si="0"/>
        <v>102</v>
      </c>
      <c r="X9" s="256">
        <f t="shared" si="1"/>
        <v>89.45</v>
      </c>
      <c r="Y9" s="244">
        <f>SUMIF(Data!R:R,T9,Data!ER:ER)</f>
        <v>15</v>
      </c>
      <c r="Z9" s="462">
        <f>SUMIF(Data!R:R,T9,Data!EQ:EQ)</f>
        <v>15</v>
      </c>
      <c r="AA9" s="151">
        <f>SUMIF(Data!R:R,T9,Data!ES:ES)</f>
        <v>72</v>
      </c>
      <c r="AC9" s="312"/>
      <c r="AD9" s="151" t="s">
        <v>381</v>
      </c>
      <c r="AE9" s="151">
        <f>COUNTIFS(Data!R:R,AD9,Data!$EO:$EO,$AE$6)</f>
        <v>0</v>
      </c>
      <c r="AF9" s="151">
        <f>COUNTIFS(Data!R:R,AD9,Data!$EO:$EO,$AF$6)</f>
        <v>3</v>
      </c>
      <c r="AG9" s="151">
        <f>COUNTIFS(Data!R:R,AD9,Data!$EO:$EO,$AG$6)</f>
        <v>0</v>
      </c>
      <c r="AH9" s="151">
        <f>COUNTIFS(Data!R:R,AD9,Data!$EO:$EO,$AH$6)</f>
        <v>0</v>
      </c>
    </row>
    <row r="10" spans="19:34" x14ac:dyDescent="0.25">
      <c r="S10" s="312"/>
      <c r="T10" s="151" t="s">
        <v>391</v>
      </c>
      <c r="U10" s="244">
        <f>COUNTIF(Data!R:R,T10)</f>
        <v>0</v>
      </c>
      <c r="V10" s="244">
        <f>SUMIF(Data!R:R,T10,Data!DH:DH)</f>
        <v>0</v>
      </c>
      <c r="W10" s="244">
        <f t="shared" si="0"/>
        <v>0</v>
      </c>
      <c r="X10" s="256">
        <f t="shared" si="1"/>
        <v>0</v>
      </c>
      <c r="Y10" s="244">
        <f>SUMIF(Data!R:R,T10,Data!ER:ER)</f>
        <v>0</v>
      </c>
      <c r="Z10" s="462">
        <f>SUMIF(Data!R:R,T10,Data!EQ:EQ)</f>
        <v>0</v>
      </c>
      <c r="AA10" s="151">
        <f>SUMIF(Data!R:R,T10,Data!ES:ES)</f>
        <v>0</v>
      </c>
      <c r="AC10" s="312"/>
      <c r="AD10" s="151" t="s">
        <v>391</v>
      </c>
      <c r="AE10" s="151">
        <f>COUNTIFS(Data!R:R,AD10,Data!$EO:$EO,$AE$6)</f>
        <v>0</v>
      </c>
      <c r="AF10" s="151">
        <f>COUNTIFS(Data!R:R,AD10,Data!$EO:$EO,$AF$6)</f>
        <v>0</v>
      </c>
      <c r="AG10" s="151">
        <f>COUNTIFS(Data!R:R,AD10,Data!$EO:$EO,$AG$6)</f>
        <v>0</v>
      </c>
      <c r="AH10" s="151">
        <f>COUNTIFS(Data!R:R,AD10,Data!$EO:$EO,$AH$6)</f>
        <v>0</v>
      </c>
    </row>
    <row r="11" spans="19:34" x14ac:dyDescent="0.25">
      <c r="S11" s="312"/>
      <c r="T11" s="151" t="s">
        <v>393</v>
      </c>
      <c r="U11" s="244">
        <f>COUNTIF(Data!R:R,T11)</f>
        <v>0</v>
      </c>
      <c r="V11" s="244">
        <f>SUMIF(Data!R:R,T11,Data!DH:DH)</f>
        <v>0</v>
      </c>
      <c r="W11" s="244">
        <f t="shared" si="0"/>
        <v>0</v>
      </c>
      <c r="X11" s="256">
        <f t="shared" si="1"/>
        <v>0</v>
      </c>
      <c r="Y11" s="244">
        <f>SUMIF(Data!R:R,T11,Data!ER:ER)</f>
        <v>0</v>
      </c>
      <c r="Z11" s="462">
        <f>SUMIF(Data!R:R,T11,Data!EQ:EQ)</f>
        <v>0</v>
      </c>
      <c r="AA11" s="151">
        <f>SUMIF(Data!R:R,T11,Data!ES:ES)</f>
        <v>0</v>
      </c>
      <c r="AC11" s="312"/>
      <c r="AD11" s="151" t="s">
        <v>393</v>
      </c>
      <c r="AE11" s="151">
        <f>COUNTIFS(Data!R:R,AD11,Data!$EO:$EO,$AE$6)</f>
        <v>0</v>
      </c>
      <c r="AF11" s="151">
        <f>COUNTIFS(Data!R:R,AD11,Data!$EO:$EO,$AF$6)</f>
        <v>0</v>
      </c>
      <c r="AG11" s="151">
        <f>COUNTIFS(Data!R:R,AD11,Data!$EO:$EO,$AG$6)</f>
        <v>0</v>
      </c>
      <c r="AH11" s="151">
        <f>COUNTIFS(Data!R:R,AD11,Data!$EO:$EO,$AH$6)</f>
        <v>0</v>
      </c>
    </row>
    <row r="12" spans="19:34" x14ac:dyDescent="0.25">
      <c r="S12" s="312"/>
      <c r="T12" s="151" t="s">
        <v>389</v>
      </c>
      <c r="U12" s="244">
        <f>COUNTIF(Data!R:R,T12)</f>
        <v>9</v>
      </c>
      <c r="V12" s="244">
        <f>SUMIF(Data!R:R,T12,Data!DH:DH)</f>
        <v>6580</v>
      </c>
      <c r="W12" s="244">
        <f t="shared" si="0"/>
        <v>265</v>
      </c>
      <c r="X12" s="256">
        <f t="shared" si="1"/>
        <v>329</v>
      </c>
      <c r="Y12" s="244">
        <f>SUMIF(Data!R:R,T12,Data!ER:ER)</f>
        <v>76</v>
      </c>
      <c r="Z12" s="462">
        <f>SUMIF(Data!R:R,T12,Data!EQ:EQ)</f>
        <v>70</v>
      </c>
      <c r="AA12" s="151">
        <f>SUMIF(Data!R:R,T12,Data!ES:ES)</f>
        <v>119</v>
      </c>
      <c r="AC12" s="312"/>
      <c r="AD12" s="151" t="s">
        <v>389</v>
      </c>
      <c r="AE12" s="151">
        <f>COUNTIFS(Data!R:R,AD12,Data!$EO:$EO,$AE$6)</f>
        <v>3</v>
      </c>
      <c r="AF12" s="151">
        <f>COUNTIFS(Data!R:R,AD12,Data!$EO:$EO,$AF$6)</f>
        <v>4</v>
      </c>
      <c r="AG12" s="151">
        <f>COUNTIFS(Data!R:R,AD12,Data!$EO:$EO,$AG$6)</f>
        <v>2</v>
      </c>
      <c r="AH12" s="151">
        <f>COUNTIFS(Data!R:R,AD12,Data!$EO:$EO,$AH$6)</f>
        <v>0</v>
      </c>
    </row>
    <row r="13" spans="19:34" x14ac:dyDescent="0.25">
      <c r="S13" s="312"/>
      <c r="T13" s="151" t="s">
        <v>377</v>
      </c>
      <c r="U13" s="244">
        <f>COUNTIF(Data!R:R,T13)</f>
        <v>25</v>
      </c>
      <c r="V13" s="244">
        <f>SUMIF(Data!R:R,T13,Data!DH:DH)</f>
        <v>6393</v>
      </c>
      <c r="W13" s="244">
        <f t="shared" si="0"/>
        <v>166</v>
      </c>
      <c r="X13" s="256">
        <f t="shared" si="1"/>
        <v>319.64999999999998</v>
      </c>
      <c r="Y13" s="244">
        <f>SUMIF(Data!R:R,T13,Data!ER:ER)</f>
        <v>44</v>
      </c>
      <c r="Z13" s="462">
        <f>SUMIF(Data!R:R,T13,Data!EQ:EQ)</f>
        <v>28</v>
      </c>
      <c r="AA13" s="151">
        <f>SUMIF(Data!R:R,T13,Data!ES:ES)</f>
        <v>94</v>
      </c>
      <c r="AC13" s="312"/>
      <c r="AD13" s="151" t="s">
        <v>377</v>
      </c>
      <c r="AE13" s="151">
        <f>COUNTIFS(Data!R:R,AD13,Data!$EO:$EO,$AE$6)</f>
        <v>14</v>
      </c>
      <c r="AF13" s="151">
        <f>COUNTIFS(Data!R:R,AD13,Data!$EO:$EO,$AF$6)</f>
        <v>0</v>
      </c>
      <c r="AG13" s="151">
        <f>COUNTIFS(Data!R:R,AD13,Data!$EO:$EO,$AG$6)</f>
        <v>11</v>
      </c>
      <c r="AH13" s="151">
        <f>COUNTIFS(Data!R:R,AD13,Data!$EO:$EO,$AH$6)</f>
        <v>0</v>
      </c>
    </row>
    <row r="14" spans="19:34" x14ac:dyDescent="0.25">
      <c r="S14" s="312"/>
      <c r="T14" s="151" t="s">
        <v>394</v>
      </c>
      <c r="U14" s="244">
        <f>COUNTIF(Data!R:R,T14)</f>
        <v>0</v>
      </c>
      <c r="V14" s="244">
        <f>SUMIF(Data!R:R,T14,Data!DH:DH)</f>
        <v>0</v>
      </c>
      <c r="W14" s="244">
        <f t="shared" si="0"/>
        <v>0</v>
      </c>
      <c r="X14" s="256">
        <f t="shared" si="1"/>
        <v>0</v>
      </c>
      <c r="Y14" s="244">
        <f>SUMIF(Data!R:R,T14,Data!ER:ER)</f>
        <v>0</v>
      </c>
      <c r="Z14" s="462">
        <f>SUMIF(Data!R:R,T14,Data!EQ:EQ)</f>
        <v>0</v>
      </c>
      <c r="AA14" s="151">
        <f>SUMIF(Data!R:R,T14,Data!ES:ES)</f>
        <v>0</v>
      </c>
      <c r="AC14" s="312"/>
      <c r="AD14" s="151" t="s">
        <v>394</v>
      </c>
      <c r="AE14" s="151">
        <f>COUNTIFS(Data!R:R,AD14,Data!$EO:$EO,$AE$6)</f>
        <v>0</v>
      </c>
      <c r="AF14" s="151">
        <f>COUNTIFS(Data!R:R,AD14,Data!$EO:$EO,$AF$6)</f>
        <v>0</v>
      </c>
      <c r="AG14" s="151">
        <f>COUNTIFS(Data!R:R,AD14,Data!$EO:$EO,$AG$6)</f>
        <v>0</v>
      </c>
      <c r="AH14" s="151">
        <f>COUNTIFS(Data!R:R,AD14,Data!$EO:$EO,$AH$6)</f>
        <v>0</v>
      </c>
    </row>
    <row r="15" spans="19:34" x14ac:dyDescent="0.25">
      <c r="S15" s="312"/>
      <c r="T15" s="151" t="s">
        <v>390</v>
      </c>
      <c r="U15" s="244">
        <f>COUNTIF(Data!R:R,T15)</f>
        <v>0</v>
      </c>
      <c r="V15" s="244">
        <f>SUMIF(Data!R:R,T15,Data!DH:DH)</f>
        <v>0</v>
      </c>
      <c r="W15" s="244">
        <f t="shared" si="0"/>
        <v>0</v>
      </c>
      <c r="X15" s="256">
        <f t="shared" si="1"/>
        <v>0</v>
      </c>
      <c r="Y15" s="244">
        <f>SUMIF(Data!R:R,T15,Data!ER:ER)</f>
        <v>0</v>
      </c>
      <c r="Z15" s="462">
        <f>SUMIF(Data!R:R,T15,Data!EQ:EQ)</f>
        <v>0</v>
      </c>
      <c r="AA15" s="151">
        <f>SUMIF(Data!R:R,T15,Data!ES:ES)</f>
        <v>0</v>
      </c>
      <c r="AC15" s="312"/>
      <c r="AD15" s="151" t="s">
        <v>390</v>
      </c>
      <c r="AE15" s="151">
        <f>COUNTIFS(Data!R:R,AD15,Data!$EO:$EO,$AE$6)</f>
        <v>0</v>
      </c>
      <c r="AF15" s="151">
        <f>COUNTIFS(Data!R:R,AD15,Data!$EO:$EO,$AF$6)</f>
        <v>0</v>
      </c>
      <c r="AG15" s="151">
        <f>COUNTIFS(Data!R:R,AD15,Data!$EO:$EO,$AG$6)</f>
        <v>0</v>
      </c>
      <c r="AH15" s="151">
        <f>COUNTIFS(Data!R:R,AD15,Data!$EO:$EO,$AH$6)</f>
        <v>0</v>
      </c>
    </row>
    <row r="16" spans="19:34" x14ac:dyDescent="0.25">
      <c r="S16" s="312"/>
      <c r="T16" s="151" t="s">
        <v>387</v>
      </c>
      <c r="U16" s="244">
        <f>COUNTIF(Data!R:R,T16)</f>
        <v>2</v>
      </c>
      <c r="V16" s="244">
        <f>SUMIF(Data!R:R,T16,Data!DH:DH)</f>
        <v>428</v>
      </c>
      <c r="W16" s="244">
        <f t="shared" si="0"/>
        <v>12</v>
      </c>
      <c r="X16" s="256">
        <f t="shared" si="1"/>
        <v>21.4</v>
      </c>
      <c r="Y16" s="244">
        <f>SUMIF(Data!R:R,T16,Data!ER:ER)</f>
        <v>5</v>
      </c>
      <c r="Z16" s="462">
        <f>SUMIF(Data!R:R,T16,Data!EQ:EQ)</f>
        <v>3</v>
      </c>
      <c r="AA16" s="151">
        <f>SUMIF(Data!R:R,T16,Data!ES:ES)</f>
        <v>4</v>
      </c>
      <c r="AC16" s="312"/>
      <c r="AD16" s="151" t="s">
        <v>387</v>
      </c>
      <c r="AE16" s="151">
        <f>COUNTIFS(Data!R:R,AD16,Data!$EO:$EO,$AE$6)</f>
        <v>1</v>
      </c>
      <c r="AF16" s="151">
        <f>COUNTIFS(Data!R:R,AD16,Data!$EO:$EO,$AF$6)</f>
        <v>0</v>
      </c>
      <c r="AG16" s="151">
        <f>COUNTIFS(Data!R:R,AD16,Data!$EO:$EO,$AG$6)</f>
        <v>1</v>
      </c>
      <c r="AH16" s="151">
        <f>COUNTIFS(Data!R:R,AD16,Data!$EO:$EO,$AH$6)</f>
        <v>0</v>
      </c>
    </row>
    <row r="17" spans="19:34" x14ac:dyDescent="0.25">
      <c r="S17" s="312"/>
      <c r="T17" s="151" t="s">
        <v>379</v>
      </c>
      <c r="U17" s="244">
        <f>COUNTIF(Data!R:R,T17)</f>
        <v>0</v>
      </c>
      <c r="V17" s="244">
        <f>SUMIF(Data!R:R,T17,Data!DH:DH)</f>
        <v>0</v>
      </c>
      <c r="W17" s="244">
        <f t="shared" si="0"/>
        <v>0</v>
      </c>
      <c r="X17" s="256">
        <f t="shared" si="1"/>
        <v>0</v>
      </c>
      <c r="Y17" s="244">
        <f>SUMIF(Data!R:R,T17,Data!ER:ER)</f>
        <v>0</v>
      </c>
      <c r="Z17" s="462">
        <f>SUMIF(Data!R:R,T17,Data!EQ:EQ)</f>
        <v>0</v>
      </c>
      <c r="AA17" s="151">
        <f>SUMIF(Data!R:R,T17,Data!ES:ES)</f>
        <v>0</v>
      </c>
      <c r="AC17" s="312"/>
      <c r="AD17" s="151" t="s">
        <v>379</v>
      </c>
      <c r="AE17" s="151">
        <f>COUNTIFS(Data!R:R,AD17,Data!$EO:$EO,$AE$6)</f>
        <v>0</v>
      </c>
      <c r="AF17" s="151">
        <f>COUNTIFS(Data!R:R,AD17,Data!$EO:$EO,$AF$6)</f>
        <v>0</v>
      </c>
      <c r="AG17" s="151">
        <f>COUNTIFS(Data!R:R,AD17,Data!$EO:$EO,$AG$6)</f>
        <v>0</v>
      </c>
      <c r="AH17" s="151">
        <f>COUNTIFS(Data!R:R,AD17,Data!$EO:$EO,$AH$6)</f>
        <v>0</v>
      </c>
    </row>
    <row r="18" spans="19:34" x14ac:dyDescent="0.25">
      <c r="S18" s="312"/>
      <c r="T18" s="151" t="s">
        <v>380</v>
      </c>
      <c r="U18" s="244">
        <f>COUNTIF(Data!R:R,T18)</f>
        <v>0</v>
      </c>
      <c r="V18" s="244">
        <f>SUMIF(Data!R:R,T18,Data!DH:DH)</f>
        <v>0</v>
      </c>
      <c r="W18" s="244">
        <f t="shared" si="0"/>
        <v>0</v>
      </c>
      <c r="X18" s="256">
        <f t="shared" si="1"/>
        <v>0</v>
      </c>
      <c r="Y18" s="244">
        <f>SUMIF(Data!R:R,T18,Data!ER:ER)</f>
        <v>0</v>
      </c>
      <c r="Z18" s="462">
        <f>SUMIF(Data!R:R,T18,Data!EQ:EQ)</f>
        <v>0</v>
      </c>
      <c r="AA18" s="151">
        <f>SUMIF(Data!R:R,T18,Data!ES:ES)</f>
        <v>0</v>
      </c>
      <c r="AC18" s="312"/>
      <c r="AD18" s="151" t="s">
        <v>380</v>
      </c>
      <c r="AE18" s="151">
        <f>COUNTIFS(Data!R:R,AD18,Data!$EO:$EO,$AE$6)</f>
        <v>0</v>
      </c>
      <c r="AF18" s="151">
        <f>COUNTIFS(Data!R:R,AD18,Data!$EO:$EO,$AF$6)</f>
        <v>0</v>
      </c>
      <c r="AG18" s="151">
        <f>COUNTIFS(Data!R:R,AD18,Data!$EO:$EO,$AG$6)</f>
        <v>0</v>
      </c>
      <c r="AH18" s="151">
        <f>COUNTIFS(Data!R:R,AD18,Data!$EO:$EO,$AH$6)</f>
        <v>0</v>
      </c>
    </row>
    <row r="19" spans="19:34" x14ac:dyDescent="0.25">
      <c r="S19" s="312"/>
      <c r="T19" s="151" t="s">
        <v>386</v>
      </c>
      <c r="U19" s="244">
        <f>COUNTIF(Data!R:R,T19)</f>
        <v>10</v>
      </c>
      <c r="V19" s="244">
        <f>SUMIF(Data!R:R,T19,Data!DH:DH)</f>
        <v>5033</v>
      </c>
      <c r="W19" s="244">
        <f t="shared" si="0"/>
        <v>155</v>
      </c>
      <c r="X19" s="256">
        <f t="shared" si="1"/>
        <v>251.65</v>
      </c>
      <c r="Y19" s="244">
        <f>SUMIF(Data!R:R,T19,Data!ER:ER)</f>
        <v>20</v>
      </c>
      <c r="Z19" s="462">
        <f>SUMIF(Data!R:R,T19,Data!EQ:EQ)</f>
        <v>19</v>
      </c>
      <c r="AA19" s="151">
        <f>SUMIF(Data!R:R,T19,Data!ES:ES)</f>
        <v>116</v>
      </c>
      <c r="AC19" s="312"/>
      <c r="AD19" s="151" t="s">
        <v>386</v>
      </c>
      <c r="AE19" s="151">
        <f>COUNTIFS(Data!R:R,AD19,Data!$EO:$EO,$AE$6)</f>
        <v>3</v>
      </c>
      <c r="AF19" s="151">
        <f>COUNTIFS(Data!R:R,AD19,Data!$EO:$EO,$AF$6)</f>
        <v>0</v>
      </c>
      <c r="AG19" s="151">
        <f>COUNTIFS(Data!R:R,AD19,Data!$EO:$EO,$AG$6)</f>
        <v>7</v>
      </c>
      <c r="AH19" s="151">
        <f>COUNTIFS(Data!R:R,AD19,Data!$EO:$EO,$AH$6)</f>
        <v>0</v>
      </c>
    </row>
    <row r="20" spans="19:34" x14ac:dyDescent="0.25">
      <c r="S20" s="312"/>
      <c r="T20" s="278" t="s">
        <v>383</v>
      </c>
      <c r="U20" s="244">
        <f>COUNTIF(Data!R:R,T20)</f>
        <v>1</v>
      </c>
      <c r="V20" s="244">
        <f>SUMIF(Data!R:R,T20,Data!DH:DH)</f>
        <v>97</v>
      </c>
      <c r="W20" s="244">
        <f t="shared" si="0"/>
        <v>3</v>
      </c>
      <c r="X20" s="256">
        <f t="shared" si="1"/>
        <v>4.8499999999999996</v>
      </c>
      <c r="Y20" s="244">
        <f>SUMIF(Data!R:R,T20,Data!ER:ER)</f>
        <v>0</v>
      </c>
      <c r="Z20" s="462">
        <f>SUMIF(Data!R:R,T20,Data!EQ:EQ)</f>
        <v>0</v>
      </c>
      <c r="AA20" s="151">
        <f>SUMIF(Data!R:R,T20,Data!ES:ES)</f>
        <v>3</v>
      </c>
      <c r="AC20" s="312"/>
      <c r="AD20" s="278" t="s">
        <v>383</v>
      </c>
      <c r="AE20" s="151">
        <f>COUNTIFS(Data!R:R,AD20,Data!$EO:$EO,$AE$6)</f>
        <v>0</v>
      </c>
      <c r="AF20" s="151">
        <f>COUNTIFS(Data!R:R,AD20,Data!$EO:$EO,$AF$6)</f>
        <v>0</v>
      </c>
      <c r="AG20" s="151">
        <f>COUNTIFS(Data!R:R,AD20,Data!$EO:$EO,$AG$6)</f>
        <v>1</v>
      </c>
      <c r="AH20" s="151">
        <f>COUNTIFS(Data!R:R,AD20,Data!$EO:$EO,$AH$6)</f>
        <v>0</v>
      </c>
    </row>
    <row r="21" spans="19:34" x14ac:dyDescent="0.25">
      <c r="S21" s="312"/>
      <c r="T21" s="278" t="s">
        <v>378</v>
      </c>
      <c r="U21" s="244">
        <f>COUNTIF(Data!R:R,T21)</f>
        <v>21</v>
      </c>
      <c r="V21" s="244">
        <f>SUMIF(Data!R:R,T21,Data!DH:DH)</f>
        <v>20897</v>
      </c>
      <c r="W21" s="244">
        <f t="shared" si="0"/>
        <v>735</v>
      </c>
      <c r="X21" s="256">
        <f t="shared" si="1"/>
        <v>1044.8499999999999</v>
      </c>
      <c r="Y21" s="244">
        <f>SUMIF(Data!R:R,T21,Data!ER:ER)</f>
        <v>32</v>
      </c>
      <c r="Z21" s="462">
        <f>SUMIF(Data!R:R,T21,Data!EQ:EQ)</f>
        <v>25</v>
      </c>
      <c r="AA21" s="151">
        <f>SUMIF(Data!R:R,T21,Data!ES:ES)</f>
        <v>678</v>
      </c>
      <c r="AC21" s="312"/>
      <c r="AD21" s="278" t="s">
        <v>378</v>
      </c>
      <c r="AE21" s="151">
        <f>COUNTIFS(Data!R:R,AD21,Data!$EO:$EO,$AE$6)</f>
        <v>11</v>
      </c>
      <c r="AF21" s="151">
        <f>COUNTIFS(Data!R:R,AD21,Data!$EO:$EO,$AF$6)</f>
        <v>7</v>
      </c>
      <c r="AG21" s="151">
        <f>COUNTIFS(Data!R:R,AD21,Data!$EO:$EO,$AG$6)</f>
        <v>1</v>
      </c>
      <c r="AH21" s="151">
        <f>COUNTIFS(Data!R:R,AD21,Data!$EO:$EO,$AH$6)</f>
        <v>1</v>
      </c>
    </row>
    <row r="22" spans="19:34" x14ac:dyDescent="0.25">
      <c r="S22" s="312"/>
      <c r="T22" s="278" t="s">
        <v>382</v>
      </c>
      <c r="U22" s="244">
        <f>COUNTIF(Data!R:R,T22)</f>
        <v>0</v>
      </c>
      <c r="V22" s="244">
        <f>SUMIF(Data!R:R,T22,Data!DH:DH)</f>
        <v>0</v>
      </c>
      <c r="W22" s="244">
        <f t="shared" si="0"/>
        <v>0</v>
      </c>
      <c r="X22" s="256">
        <f t="shared" si="1"/>
        <v>0</v>
      </c>
      <c r="Y22" s="244">
        <f>SUMIF(Data!R:R,T22,Data!ER:ER)</f>
        <v>0</v>
      </c>
      <c r="Z22" s="462">
        <f>SUMIF(Data!R:R,T22,Data!EQ:EQ)</f>
        <v>0</v>
      </c>
      <c r="AA22" s="151">
        <f>SUMIF(Data!R:R,T22,Data!ES:ES)</f>
        <v>0</v>
      </c>
      <c r="AC22" s="312"/>
      <c r="AD22" s="278" t="s">
        <v>382</v>
      </c>
      <c r="AE22" s="151">
        <f>COUNTIFS(Data!R:R,AD22,Data!$EO:$EO,$AE$6)</f>
        <v>0</v>
      </c>
      <c r="AF22" s="151">
        <f>COUNTIFS(Data!R:R,AD22,Data!$EO:$EO,$AF$6)</f>
        <v>0</v>
      </c>
      <c r="AG22" s="151">
        <f>COUNTIFS(Data!R:R,AD22,Data!$EO:$EO,$AG$6)</f>
        <v>0</v>
      </c>
      <c r="AH22" s="151">
        <f>COUNTIFS(Data!R:R,AD22,Data!$EO:$EO,$AH$6)</f>
        <v>0</v>
      </c>
    </row>
    <row r="23" spans="19:34" x14ac:dyDescent="0.25">
      <c r="S23" s="312"/>
      <c r="T23" s="278" t="s">
        <v>392</v>
      </c>
      <c r="U23" s="244">
        <f>COUNTIF(Data!R:R,T23)</f>
        <v>0</v>
      </c>
      <c r="V23" s="244">
        <f>SUMIF(Data!R:R,T23,Data!DH:DH)</f>
        <v>0</v>
      </c>
      <c r="W23" s="244">
        <f t="shared" si="0"/>
        <v>0</v>
      </c>
      <c r="X23" s="256">
        <f t="shared" si="1"/>
        <v>0</v>
      </c>
      <c r="Y23" s="244">
        <f>SUMIF(Data!R:R,T23,Data!ER:ER)</f>
        <v>0</v>
      </c>
      <c r="Z23" s="462">
        <f>SUMIF(Data!R:R,T23,Data!EQ:EQ)</f>
        <v>0</v>
      </c>
      <c r="AA23" s="151">
        <f>SUMIF(Data!R:R,T23,Data!ES:ES)</f>
        <v>0</v>
      </c>
      <c r="AC23" s="312"/>
      <c r="AD23" s="278" t="s">
        <v>392</v>
      </c>
      <c r="AE23" s="151">
        <f>COUNTIFS(Data!R:R,AD23,Data!$EO:$EO,$AE$6)</f>
        <v>0</v>
      </c>
      <c r="AF23" s="151">
        <f>COUNTIFS(Data!R:R,AD23,Data!$EO:$EO,$AF$6)</f>
        <v>0</v>
      </c>
      <c r="AG23" s="151">
        <f>COUNTIFS(Data!R:R,AD23,Data!$EO:$EO,$AG$6)</f>
        <v>0</v>
      </c>
      <c r="AH23" s="151">
        <f>COUNTIFS(Data!R:R,AD23,Data!$EO:$EO,$AH$6)</f>
        <v>0</v>
      </c>
    </row>
    <row r="24" spans="19:34" x14ac:dyDescent="0.25">
      <c r="S24" s="312"/>
      <c r="T24" s="278" t="s">
        <v>950</v>
      </c>
      <c r="U24" s="244">
        <f>COUNTIF(Data!R:R,T24)</f>
        <v>22</v>
      </c>
      <c r="V24" s="244">
        <f>SUMIF(Data!R:R,T24,Data!DH:DH)</f>
        <v>3189</v>
      </c>
      <c r="W24" s="244">
        <f t="shared" si="0"/>
        <v>116</v>
      </c>
      <c r="X24" s="256">
        <f t="shared" si="1"/>
        <v>159.44999999999999</v>
      </c>
      <c r="Y24" s="244">
        <f>SUMIF(Data!R:R,T24,Data!ER:ER)</f>
        <v>16</v>
      </c>
      <c r="Z24" s="462">
        <f>SUMIF(Data!R:R,T24,Data!EQ:EQ)</f>
        <v>16</v>
      </c>
      <c r="AA24" s="151">
        <f>SUMIF(Data!R:R,T24,Data!ES:ES)</f>
        <v>84</v>
      </c>
      <c r="AC24" s="312"/>
      <c r="AD24" s="278" t="s">
        <v>950</v>
      </c>
      <c r="AE24" s="151">
        <f>COUNTIFS(Data!R:R,AD24,Data!$EO:$EO,$AE$6)</f>
        <v>14</v>
      </c>
      <c r="AF24" s="151">
        <f>COUNTIFS(Data!R:R,AD24,Data!$EO:$EO,$AF$6)</f>
        <v>3</v>
      </c>
      <c r="AG24" s="151">
        <f>COUNTIFS(Data!R:R,AD24,Data!$EO:$EO,$AG$6)</f>
        <v>1</v>
      </c>
      <c r="AH24" s="151">
        <f>COUNTIFS(Data!R:R,AD24,Data!$EO:$EO,$AH$6)</f>
        <v>4</v>
      </c>
    </row>
    <row r="25" spans="19:34" x14ac:dyDescent="0.25">
      <c r="S25" s="313"/>
      <c r="T25" s="279" t="s">
        <v>1895</v>
      </c>
      <c r="U25" s="291">
        <f t="shared" ref="U25:AA25" si="2">SUM(U7:U24)</f>
        <v>110</v>
      </c>
      <c r="V25" s="291">
        <f t="shared" si="2"/>
        <v>64047</v>
      </c>
      <c r="W25" s="291">
        <f t="shared" si="2"/>
        <v>2843</v>
      </c>
      <c r="X25" s="291">
        <f t="shared" si="2"/>
        <v>3202.35</v>
      </c>
      <c r="Y25" s="291">
        <f t="shared" si="2"/>
        <v>325</v>
      </c>
      <c r="Z25" s="291">
        <f t="shared" si="2"/>
        <v>280</v>
      </c>
      <c r="AA25" s="261">
        <f t="shared" si="2"/>
        <v>2238</v>
      </c>
      <c r="AC25" s="313"/>
      <c r="AD25" s="279" t="s">
        <v>1895</v>
      </c>
      <c r="AE25" s="245">
        <f>SUM(AE7:AE24)</f>
        <v>55</v>
      </c>
      <c r="AF25" s="245">
        <f t="shared" ref="AF25:AH25" si="3">SUM(AF7:AF24)</f>
        <v>21</v>
      </c>
      <c r="AG25" s="245">
        <f t="shared" si="3"/>
        <v>28</v>
      </c>
      <c r="AH25" s="245">
        <f t="shared" si="3"/>
        <v>5</v>
      </c>
    </row>
    <row r="26" spans="19:34" x14ac:dyDescent="0.25">
      <c r="S26" s="314" t="s">
        <v>395</v>
      </c>
      <c r="T26" s="278" t="s">
        <v>401</v>
      </c>
      <c r="U26" s="244">
        <f>COUNTIF(Data!R:R,T26)</f>
        <v>0</v>
      </c>
      <c r="V26" s="244">
        <f>SUMIF(Data!R:R,T26,Data!DH:DH)</f>
        <v>0</v>
      </c>
      <c r="W26" s="244">
        <f t="shared" si="0"/>
        <v>0</v>
      </c>
      <c r="X26" s="256">
        <f>V26/20</f>
        <v>0</v>
      </c>
      <c r="Y26" s="244">
        <f>SUMIF(Data!R:R,T26,Data!ER:ER)</f>
        <v>0</v>
      </c>
      <c r="Z26" s="462">
        <f>SUMIF(Data!R:R,T26,Data!EQ:EQ)</f>
        <v>0</v>
      </c>
      <c r="AA26" s="151">
        <f>SUMIF(Data!R:R,T26,Data!ES:ES)</f>
        <v>0</v>
      </c>
      <c r="AC26" s="314" t="s">
        <v>395</v>
      </c>
      <c r="AD26" s="278" t="s">
        <v>401</v>
      </c>
      <c r="AE26" s="151">
        <f>COUNTIFS(Data!R:R,AD26,Data!$EO:$EO,$AE$6)</f>
        <v>0</v>
      </c>
      <c r="AF26" s="151">
        <f>COUNTIFS(Data!R:R,AD26,Data!$EO:$EO,$AF$6)</f>
        <v>0</v>
      </c>
      <c r="AG26" s="151">
        <f>COUNTIFS(Data!R:R,AD26,Data!$EO:$EO,$AG$6)</f>
        <v>0</v>
      </c>
      <c r="AH26" s="151">
        <f>COUNTIFS(Data!R:R,AD26,Data!$EO:$EO,$AH$6)</f>
        <v>0</v>
      </c>
    </row>
    <row r="27" spans="19:34" x14ac:dyDescent="0.25">
      <c r="S27" s="314"/>
      <c r="T27" s="278" t="s">
        <v>408</v>
      </c>
      <c r="U27" s="244">
        <f>COUNTIF(Data!R:R,T27)</f>
        <v>0</v>
      </c>
      <c r="V27" s="244">
        <f>SUMIF(Data!R:R,T27,Data!DH:DH)</f>
        <v>0</v>
      </c>
      <c r="W27" s="244">
        <f t="shared" si="0"/>
        <v>0</v>
      </c>
      <c r="X27" s="256">
        <f t="shared" ref="X27:X49" si="4">V27/20</f>
        <v>0</v>
      </c>
      <c r="Y27" s="244">
        <f>SUMIF(Data!R:R,T27,Data!ER:ER)</f>
        <v>0</v>
      </c>
      <c r="Z27" s="462">
        <f>SUMIF(Data!R:R,T27,Data!EQ:EQ)</f>
        <v>0</v>
      </c>
      <c r="AA27" s="151">
        <f>SUMIF(Data!R:R,T27,Data!ES:ES)</f>
        <v>0</v>
      </c>
      <c r="AC27" s="314"/>
      <c r="AD27" s="278" t="s">
        <v>408</v>
      </c>
      <c r="AE27" s="151">
        <f>COUNTIFS(Data!R:R,AD27,Data!$EO:$EO,$AE$6)</f>
        <v>0</v>
      </c>
      <c r="AF27" s="151">
        <f>COUNTIFS(Data!R:R,AD27,Data!$EO:$EO,$AF$6)</f>
        <v>0</v>
      </c>
      <c r="AG27" s="151">
        <f>COUNTIFS(Data!R:R,AD27,Data!$EO:$EO,$AG$6)</f>
        <v>0</v>
      </c>
      <c r="AH27" s="151">
        <f>COUNTIFS(Data!R:R,AD27,Data!$EO:$EO,$AH$6)</f>
        <v>0</v>
      </c>
    </row>
    <row r="28" spans="19:34" x14ac:dyDescent="0.25">
      <c r="S28" s="314"/>
      <c r="T28" s="278" t="s">
        <v>398</v>
      </c>
      <c r="U28" s="244">
        <f>COUNTIF(Data!R:R,T28)</f>
        <v>0</v>
      </c>
      <c r="V28" s="244">
        <f>SUMIF(Data!R:R,T28,Data!DH:DH)</f>
        <v>0</v>
      </c>
      <c r="W28" s="244">
        <f t="shared" si="0"/>
        <v>0</v>
      </c>
      <c r="X28" s="256">
        <f t="shared" si="4"/>
        <v>0</v>
      </c>
      <c r="Y28" s="244">
        <f>SUMIF(Data!R:R,T28,Data!ER:ER)</f>
        <v>0</v>
      </c>
      <c r="Z28" s="462">
        <f>SUMIF(Data!R:R,T28,Data!EQ:EQ)</f>
        <v>0</v>
      </c>
      <c r="AA28" s="151">
        <f>SUMIF(Data!R:R,T28,Data!ES:ES)</f>
        <v>0</v>
      </c>
      <c r="AC28" s="314"/>
      <c r="AD28" s="278" t="s">
        <v>398</v>
      </c>
      <c r="AE28" s="151">
        <f>COUNTIFS(Data!R:R,AD28,Data!$EO:$EO,$AE$6)</f>
        <v>0</v>
      </c>
      <c r="AF28" s="151">
        <f>COUNTIFS(Data!R:R,AD28,Data!$EO:$EO,$AF$6)</f>
        <v>0</v>
      </c>
      <c r="AG28" s="151">
        <f>COUNTIFS(Data!R:R,AD28,Data!$EO:$EO,$AG$6)</f>
        <v>0</v>
      </c>
      <c r="AH28" s="151">
        <f>COUNTIFS(Data!R:R,AD28,Data!$EO:$EO,$AH$6)</f>
        <v>0</v>
      </c>
    </row>
    <row r="29" spans="19:34" x14ac:dyDescent="0.25">
      <c r="S29" s="314"/>
      <c r="T29" s="278" t="s">
        <v>411</v>
      </c>
      <c r="U29" s="244">
        <f>COUNTIF(Data!R:R,T29)</f>
        <v>0</v>
      </c>
      <c r="V29" s="244">
        <f>SUMIF(Data!R:R,T29,Data!DH:DH)</f>
        <v>0</v>
      </c>
      <c r="W29" s="244">
        <f t="shared" si="0"/>
        <v>0</v>
      </c>
      <c r="X29" s="256">
        <f t="shared" si="4"/>
        <v>0</v>
      </c>
      <c r="Y29" s="244">
        <f>SUMIF(Data!R:R,T29,Data!ER:ER)</f>
        <v>0</v>
      </c>
      <c r="Z29" s="462">
        <f>SUMIF(Data!R:R,T29,Data!EQ:EQ)</f>
        <v>0</v>
      </c>
      <c r="AA29" s="151">
        <f>SUMIF(Data!R:R,T29,Data!ES:ES)</f>
        <v>0</v>
      </c>
      <c r="AC29" s="314"/>
      <c r="AD29" s="278" t="s">
        <v>411</v>
      </c>
      <c r="AE29" s="151">
        <f>COUNTIFS(Data!R:R,AD29,Data!$EO:$EO,$AE$6)</f>
        <v>0</v>
      </c>
      <c r="AF29" s="151">
        <f>COUNTIFS(Data!R:R,AD29,Data!$EO:$EO,$AF$6)</f>
        <v>0</v>
      </c>
      <c r="AG29" s="151">
        <f>COUNTIFS(Data!R:R,AD29,Data!$EO:$EO,$AG$6)</f>
        <v>0</v>
      </c>
      <c r="AH29" s="151">
        <f>COUNTIFS(Data!R:R,AD29,Data!$EO:$EO,$AH$6)</f>
        <v>0</v>
      </c>
    </row>
    <row r="30" spans="19:34" x14ac:dyDescent="0.25">
      <c r="S30" s="314"/>
      <c r="T30" s="278" t="s">
        <v>397</v>
      </c>
      <c r="U30" s="244">
        <f>COUNTIF(Data!R:R,T30)</f>
        <v>1</v>
      </c>
      <c r="V30" s="244">
        <f>SUMIF(Data!R:R,T30,Data!DH:DH)</f>
        <v>258</v>
      </c>
      <c r="W30" s="244">
        <f t="shared" si="0"/>
        <v>0</v>
      </c>
      <c r="X30" s="256">
        <f t="shared" si="4"/>
        <v>12.9</v>
      </c>
      <c r="Y30" s="244">
        <f>SUMIF(Data!R:R,T30,Data!ER:ER)</f>
        <v>0</v>
      </c>
      <c r="Z30" s="462">
        <f>SUMIF(Data!R:R,T30,Data!EQ:EQ)</f>
        <v>0</v>
      </c>
      <c r="AA30" s="151">
        <f>SUMIF(Data!R:R,T30,Data!ES:ES)</f>
        <v>0</v>
      </c>
      <c r="AC30" s="314"/>
      <c r="AD30" s="278" t="s">
        <v>397</v>
      </c>
      <c r="AE30" s="151">
        <f>COUNTIFS(Data!R:R,AD30,Data!$EO:$EO,$AE$6)</f>
        <v>0</v>
      </c>
      <c r="AF30" s="151">
        <f>COUNTIFS(Data!R:R,AD30,Data!$EO:$EO,$AF$6)</f>
        <v>0</v>
      </c>
      <c r="AG30" s="151">
        <f>COUNTIFS(Data!R:R,AD30,Data!$EO:$EO,$AG$6)</f>
        <v>0</v>
      </c>
      <c r="AH30" s="151">
        <f>COUNTIFS(Data!R:R,AD30,Data!$EO:$EO,$AH$6)</f>
        <v>0</v>
      </c>
    </row>
    <row r="31" spans="19:34" x14ac:dyDescent="0.25">
      <c r="S31" s="314"/>
      <c r="T31" s="278" t="s">
        <v>417</v>
      </c>
      <c r="U31" s="244">
        <f>COUNTIF(Data!R:R,T31)</f>
        <v>0</v>
      </c>
      <c r="V31" s="244">
        <f>SUMIF(Data!R:R,T31,Data!DH:DH)</f>
        <v>0</v>
      </c>
      <c r="W31" s="244">
        <f t="shared" si="0"/>
        <v>0</v>
      </c>
      <c r="X31" s="256">
        <f t="shared" si="4"/>
        <v>0</v>
      </c>
      <c r="Y31" s="244">
        <f>SUMIF(Data!R:R,T31,Data!ER:ER)</f>
        <v>0</v>
      </c>
      <c r="Z31" s="462">
        <f>SUMIF(Data!R:R,T31,Data!EQ:EQ)</f>
        <v>0</v>
      </c>
      <c r="AA31" s="151">
        <f>SUMIF(Data!R:R,T31,Data!ES:ES)</f>
        <v>0</v>
      </c>
      <c r="AC31" s="314"/>
      <c r="AD31" s="278" t="s">
        <v>417</v>
      </c>
      <c r="AE31" s="151">
        <f>COUNTIFS(Data!R:R,AD31,Data!$EO:$EO,$AE$6)</f>
        <v>0</v>
      </c>
      <c r="AF31" s="151">
        <f>COUNTIFS(Data!R:R,AD31,Data!$EO:$EO,$AF$6)</f>
        <v>0</v>
      </c>
      <c r="AG31" s="151">
        <f>COUNTIFS(Data!R:R,AD31,Data!$EO:$EO,$AG$6)</f>
        <v>0</v>
      </c>
      <c r="AH31" s="151">
        <f>COUNTIFS(Data!R:R,AD31,Data!$EO:$EO,$AH$6)</f>
        <v>0</v>
      </c>
    </row>
    <row r="32" spans="19:34" x14ac:dyDescent="0.25">
      <c r="S32" s="314"/>
      <c r="T32" s="278" t="s">
        <v>404</v>
      </c>
      <c r="U32" s="244">
        <f>COUNTIF(Data!R:R,T32)</f>
        <v>1</v>
      </c>
      <c r="V32" s="244">
        <f>SUMIF(Data!R:R,T32,Data!DH:DH)</f>
        <v>99</v>
      </c>
      <c r="W32" s="244">
        <f t="shared" si="0"/>
        <v>5</v>
      </c>
      <c r="X32" s="256">
        <f t="shared" si="4"/>
        <v>4.95</v>
      </c>
      <c r="Y32" s="244">
        <f>SUMIF(Data!R:R,T32,Data!ER:ER)</f>
        <v>2</v>
      </c>
      <c r="Z32" s="462">
        <f>SUMIF(Data!R:R,T32,Data!EQ:EQ)</f>
        <v>3</v>
      </c>
      <c r="AA32" s="151">
        <f>SUMIF(Data!R:R,T32,Data!ES:ES)</f>
        <v>0</v>
      </c>
      <c r="AC32" s="314"/>
      <c r="AD32" s="278" t="s">
        <v>404</v>
      </c>
      <c r="AE32" s="151">
        <f>COUNTIFS(Data!R:R,AD32,Data!$EO:$EO,$AE$6)</f>
        <v>0</v>
      </c>
      <c r="AF32" s="151">
        <f>COUNTIFS(Data!R:R,AD32,Data!$EO:$EO,$AF$6)</f>
        <v>1</v>
      </c>
      <c r="AG32" s="151">
        <f>COUNTIFS(Data!R:R,AD32,Data!$EO:$EO,$AG$6)</f>
        <v>0</v>
      </c>
      <c r="AH32" s="151">
        <f>COUNTIFS(Data!R:R,AD32,Data!$EO:$EO,$AH$6)</f>
        <v>0</v>
      </c>
    </row>
    <row r="33" spans="19:34" x14ac:dyDescent="0.25">
      <c r="S33" s="314"/>
      <c r="T33" s="278" t="s">
        <v>413</v>
      </c>
      <c r="U33" s="244">
        <f>COUNTIF(Data!R:R,T33)</f>
        <v>0</v>
      </c>
      <c r="V33" s="244">
        <f>SUMIF(Data!R:R,T33,Data!DH:DH)</f>
        <v>0</v>
      </c>
      <c r="W33" s="244">
        <f t="shared" si="0"/>
        <v>0</v>
      </c>
      <c r="X33" s="256">
        <f t="shared" si="4"/>
        <v>0</v>
      </c>
      <c r="Y33" s="244">
        <f>SUMIF(Data!R:R,T33,Data!ER:ER)</f>
        <v>0</v>
      </c>
      <c r="Z33" s="462">
        <f>SUMIF(Data!R:R,T33,Data!EQ:EQ)</f>
        <v>0</v>
      </c>
      <c r="AA33" s="151">
        <f>SUMIF(Data!R:R,T33,Data!ES:ES)</f>
        <v>0</v>
      </c>
      <c r="AC33" s="314"/>
      <c r="AD33" s="278" t="s">
        <v>413</v>
      </c>
      <c r="AE33" s="151">
        <f>COUNTIFS(Data!R:R,AD33,Data!$EO:$EO,$AE$6)</f>
        <v>0</v>
      </c>
      <c r="AF33" s="151">
        <f>COUNTIFS(Data!R:R,AD33,Data!$EO:$EO,$AF$6)</f>
        <v>0</v>
      </c>
      <c r="AG33" s="151">
        <f>COUNTIFS(Data!R:R,AD33,Data!$EO:$EO,$AG$6)</f>
        <v>0</v>
      </c>
      <c r="AH33" s="151">
        <f>COUNTIFS(Data!R:R,AD33,Data!$EO:$EO,$AH$6)</f>
        <v>0</v>
      </c>
    </row>
    <row r="34" spans="19:34" x14ac:dyDescent="0.25">
      <c r="S34" s="314"/>
      <c r="T34" s="278" t="s">
        <v>407</v>
      </c>
      <c r="U34" s="244">
        <f>COUNTIF(Data!R:R,T34)</f>
        <v>0</v>
      </c>
      <c r="V34" s="244">
        <f>SUMIF(Data!R:R,T34,Data!DH:DH)</f>
        <v>0</v>
      </c>
      <c r="W34" s="244">
        <f t="shared" si="0"/>
        <v>0</v>
      </c>
      <c r="X34" s="256">
        <f t="shared" si="4"/>
        <v>0</v>
      </c>
      <c r="Y34" s="244">
        <f>SUMIF(Data!R:R,T34,Data!ER:ER)</f>
        <v>0</v>
      </c>
      <c r="Z34" s="462">
        <f>SUMIF(Data!R:R,T34,Data!EQ:EQ)</f>
        <v>0</v>
      </c>
      <c r="AA34" s="151">
        <f>SUMIF(Data!R:R,T34,Data!ES:ES)</f>
        <v>0</v>
      </c>
      <c r="AC34" s="314"/>
      <c r="AD34" s="278" t="s">
        <v>407</v>
      </c>
      <c r="AE34" s="151">
        <f>COUNTIFS(Data!R:R,AD34,Data!$EO:$EO,$AE$6)</f>
        <v>0</v>
      </c>
      <c r="AF34" s="151">
        <f>COUNTIFS(Data!R:R,AD34,Data!$EO:$EO,$AF$6)</f>
        <v>0</v>
      </c>
      <c r="AG34" s="151">
        <f>COUNTIFS(Data!R:R,AD34,Data!$EO:$EO,$AG$6)</f>
        <v>0</v>
      </c>
      <c r="AH34" s="151">
        <f>COUNTIFS(Data!R:R,AD34,Data!$EO:$EO,$AH$6)</f>
        <v>0</v>
      </c>
    </row>
    <row r="35" spans="19:34" x14ac:dyDescent="0.25">
      <c r="S35" s="314"/>
      <c r="T35" s="278" t="s">
        <v>396</v>
      </c>
      <c r="U35" s="244">
        <f>COUNTIF(Data!R:R,T35)</f>
        <v>0</v>
      </c>
      <c r="V35" s="244">
        <f>SUMIF(Data!R:R,T35,Data!DH:DH)</f>
        <v>0</v>
      </c>
      <c r="W35" s="244">
        <f t="shared" si="0"/>
        <v>0</v>
      </c>
      <c r="X35" s="256">
        <f t="shared" si="4"/>
        <v>0</v>
      </c>
      <c r="Y35" s="244">
        <f>SUMIF(Data!R:R,T35,Data!ER:ER)</f>
        <v>0</v>
      </c>
      <c r="Z35" s="462">
        <f>SUMIF(Data!R:R,T35,Data!EQ:EQ)</f>
        <v>0</v>
      </c>
      <c r="AA35" s="151">
        <f>SUMIF(Data!R:R,T35,Data!ES:ES)</f>
        <v>0</v>
      </c>
      <c r="AC35" s="314"/>
      <c r="AD35" s="278" t="s">
        <v>396</v>
      </c>
      <c r="AE35" s="151">
        <f>COUNTIFS(Data!R:R,AD35,Data!$EO:$EO,$AE$6)</f>
        <v>0</v>
      </c>
      <c r="AF35" s="151">
        <f>COUNTIFS(Data!R:R,AD35,Data!$EO:$EO,$AF$6)</f>
        <v>0</v>
      </c>
      <c r="AG35" s="151">
        <f>COUNTIFS(Data!R:R,AD35,Data!$EO:$EO,$AG$6)</f>
        <v>0</v>
      </c>
      <c r="AH35" s="151">
        <f>COUNTIFS(Data!R:R,AD35,Data!$EO:$EO,$AH$6)</f>
        <v>0</v>
      </c>
    </row>
    <row r="36" spans="19:34" x14ac:dyDescent="0.25">
      <c r="S36" s="314"/>
      <c r="T36" s="278" t="s">
        <v>415</v>
      </c>
      <c r="U36" s="244">
        <f>COUNTIF(Data!R:R,T36)</f>
        <v>0</v>
      </c>
      <c r="V36" s="244">
        <f>SUMIF(Data!R:R,T36,Data!DH:DH)</f>
        <v>0</v>
      </c>
      <c r="W36" s="244">
        <f t="shared" si="0"/>
        <v>0</v>
      </c>
      <c r="X36" s="256">
        <f t="shared" si="4"/>
        <v>0</v>
      </c>
      <c r="Y36" s="244">
        <f>SUMIF(Data!R:R,T36,Data!ER:ER)</f>
        <v>0</v>
      </c>
      <c r="Z36" s="462">
        <f>SUMIF(Data!R:R,T36,Data!EQ:EQ)</f>
        <v>0</v>
      </c>
      <c r="AA36" s="151">
        <f>SUMIF(Data!R:R,T36,Data!ES:ES)</f>
        <v>0</v>
      </c>
      <c r="AC36" s="314"/>
      <c r="AD36" s="278" t="s">
        <v>415</v>
      </c>
      <c r="AE36" s="151">
        <f>COUNTIFS(Data!R:R,AD36,Data!$EO:$EO,$AE$6)</f>
        <v>0</v>
      </c>
      <c r="AF36" s="151">
        <f>COUNTIFS(Data!R:R,AD36,Data!$EO:$EO,$AF$6)</f>
        <v>0</v>
      </c>
      <c r="AG36" s="151">
        <f>COUNTIFS(Data!R:R,AD36,Data!$EO:$EO,$AG$6)</f>
        <v>0</v>
      </c>
      <c r="AH36" s="151">
        <f>COUNTIFS(Data!R:R,AD36,Data!$EO:$EO,$AH$6)</f>
        <v>0</v>
      </c>
    </row>
    <row r="37" spans="19:34" x14ac:dyDescent="0.25">
      <c r="S37" s="314"/>
      <c r="T37" s="278" t="s">
        <v>1043</v>
      </c>
      <c r="U37" s="244">
        <f>COUNTIF(Data!R:R,T37)</f>
        <v>0</v>
      </c>
      <c r="V37" s="244">
        <f>SUMIF(Data!R:R,T37,Data!DH:DH)</f>
        <v>0</v>
      </c>
      <c r="W37" s="244">
        <f t="shared" si="0"/>
        <v>0</v>
      </c>
      <c r="X37" s="256">
        <f t="shared" si="4"/>
        <v>0</v>
      </c>
      <c r="Y37" s="244">
        <f>SUMIF(Data!R:R,T37,Data!ER:ER)</f>
        <v>0</v>
      </c>
      <c r="Z37" s="462">
        <f>SUMIF(Data!R:R,T37,Data!EQ:EQ)</f>
        <v>0</v>
      </c>
      <c r="AA37" s="151">
        <f>SUMIF(Data!R:R,T37,Data!ES:ES)</f>
        <v>0</v>
      </c>
      <c r="AC37" s="314"/>
      <c r="AD37" s="278" t="s">
        <v>1043</v>
      </c>
      <c r="AE37" s="151">
        <f>COUNTIFS(Data!R:R,AD37,Data!$EO:$EO,$AE$6)</f>
        <v>0</v>
      </c>
      <c r="AF37" s="151">
        <f>COUNTIFS(Data!R:R,AD37,Data!$EO:$EO,$AF$6)</f>
        <v>0</v>
      </c>
      <c r="AG37" s="151">
        <f>COUNTIFS(Data!R:R,AD37,Data!$EO:$EO,$AG$6)</f>
        <v>0</v>
      </c>
      <c r="AH37" s="151">
        <f>COUNTIFS(Data!R:R,AD37,Data!$EO:$EO,$AH$6)</f>
        <v>0</v>
      </c>
    </row>
    <row r="38" spans="19:34" x14ac:dyDescent="0.25">
      <c r="S38" s="314"/>
      <c r="T38" s="278" t="s">
        <v>410</v>
      </c>
      <c r="U38" s="244">
        <f>COUNTIF(Data!R:R,T38)</f>
        <v>1</v>
      </c>
      <c r="V38" s="244">
        <f>SUMIF(Data!R:R,T38,Data!DH:DH)</f>
        <v>66</v>
      </c>
      <c r="W38" s="244">
        <f t="shared" si="0"/>
        <v>4</v>
      </c>
      <c r="X38" s="256">
        <f t="shared" si="4"/>
        <v>3.3</v>
      </c>
      <c r="Y38" s="244">
        <f>SUMIF(Data!R:R,T38,Data!ER:ER)</f>
        <v>2</v>
      </c>
      <c r="Z38" s="462">
        <f>SUMIF(Data!R:R,T38,Data!EQ:EQ)</f>
        <v>2</v>
      </c>
      <c r="AA38" s="151">
        <f>SUMIF(Data!R:R,T38,Data!ES:ES)</f>
        <v>0</v>
      </c>
      <c r="AC38" s="314"/>
      <c r="AD38" s="278" t="s">
        <v>410</v>
      </c>
      <c r="AE38" s="151">
        <f>COUNTIFS(Data!R:R,AD38,Data!$EO:$EO,$AE$6)</f>
        <v>0</v>
      </c>
      <c r="AF38" s="151">
        <f>COUNTIFS(Data!R:R,AD38,Data!$EO:$EO,$AF$6)</f>
        <v>1</v>
      </c>
      <c r="AG38" s="151">
        <f>COUNTIFS(Data!R:R,AD38,Data!$EO:$EO,$AG$6)</f>
        <v>0</v>
      </c>
      <c r="AH38" s="151">
        <f>COUNTIFS(Data!R:R,AD38,Data!$EO:$EO,$AH$6)</f>
        <v>0</v>
      </c>
    </row>
    <row r="39" spans="19:34" x14ac:dyDescent="0.25">
      <c r="S39" s="314"/>
      <c r="T39" s="278" t="s">
        <v>412</v>
      </c>
      <c r="U39" s="244">
        <f>COUNTIF(Data!R:R,T39)</f>
        <v>0</v>
      </c>
      <c r="V39" s="244">
        <f>SUMIF(Data!R:R,T39,Data!DH:DH)</f>
        <v>0</v>
      </c>
      <c r="W39" s="244">
        <f t="shared" si="0"/>
        <v>0</v>
      </c>
      <c r="X39" s="256">
        <f t="shared" si="4"/>
        <v>0</v>
      </c>
      <c r="Y39" s="244">
        <f>SUMIF(Data!R:R,T39,Data!ER:ER)</f>
        <v>0</v>
      </c>
      <c r="Z39" s="462">
        <f>SUMIF(Data!R:R,T39,Data!EQ:EQ)</f>
        <v>0</v>
      </c>
      <c r="AA39" s="151">
        <f>SUMIF(Data!R:R,T39,Data!ES:ES)</f>
        <v>0</v>
      </c>
      <c r="AC39" s="314"/>
      <c r="AD39" s="278" t="s">
        <v>412</v>
      </c>
      <c r="AE39" s="151">
        <f>COUNTIFS(Data!R:R,AD39,Data!$EO:$EO,$AE$6)</f>
        <v>0</v>
      </c>
      <c r="AF39" s="151">
        <f>COUNTIFS(Data!R:R,AD39,Data!$EO:$EO,$AF$6)</f>
        <v>0</v>
      </c>
      <c r="AG39" s="151">
        <f>COUNTIFS(Data!R:R,AD39,Data!$EO:$EO,$AG$6)</f>
        <v>0</v>
      </c>
      <c r="AH39" s="151">
        <f>COUNTIFS(Data!R:R,AD39,Data!$EO:$EO,$AH$6)</f>
        <v>0</v>
      </c>
    </row>
    <row r="40" spans="19:34" x14ac:dyDescent="0.25">
      <c r="S40" s="314"/>
      <c r="T40" s="278" t="s">
        <v>406</v>
      </c>
      <c r="U40" s="244">
        <f>COUNTIF(Data!R:R,T40)</f>
        <v>8</v>
      </c>
      <c r="V40" s="244">
        <f>SUMIF(Data!R:R,T40,Data!DH:DH)</f>
        <v>2381</v>
      </c>
      <c r="W40" s="244">
        <f t="shared" si="0"/>
        <v>136</v>
      </c>
      <c r="X40" s="256">
        <f t="shared" si="4"/>
        <v>119.05</v>
      </c>
      <c r="Y40" s="244">
        <f>SUMIF(Data!R:R,T40,Data!ER:ER)</f>
        <v>20</v>
      </c>
      <c r="Z40" s="462">
        <f>SUMIF(Data!R:R,T40,Data!EQ:EQ)</f>
        <v>19</v>
      </c>
      <c r="AA40" s="151">
        <f>SUMIF(Data!R:R,T40,Data!ES:ES)</f>
        <v>97</v>
      </c>
      <c r="AC40" s="314"/>
      <c r="AD40" s="278" t="s">
        <v>406</v>
      </c>
      <c r="AE40" s="151">
        <f>COUNTIFS(Data!R:R,AD40,Data!$EO:$EO,$AE$6)</f>
        <v>1</v>
      </c>
      <c r="AF40" s="151">
        <f>COUNTIFS(Data!R:R,AD40,Data!$EO:$EO,$AF$6)</f>
        <v>6</v>
      </c>
      <c r="AG40" s="151">
        <f>COUNTIFS(Data!R:R,AD40,Data!$EO:$EO,$AG$6)</f>
        <v>0</v>
      </c>
      <c r="AH40" s="151">
        <f>COUNTIFS(Data!R:R,AD40,Data!$EO:$EO,$AH$6)</f>
        <v>0</v>
      </c>
    </row>
    <row r="41" spans="19:34" x14ac:dyDescent="0.25">
      <c r="S41" s="314"/>
      <c r="T41" s="278" t="s">
        <v>409</v>
      </c>
      <c r="U41" s="244">
        <f>COUNTIF(Data!R:R,T41)</f>
        <v>0</v>
      </c>
      <c r="V41" s="244">
        <f>SUMIF(Data!R:R,T41,Data!DH:DH)</f>
        <v>0</v>
      </c>
      <c r="W41" s="244">
        <f t="shared" si="0"/>
        <v>0</v>
      </c>
      <c r="X41" s="256">
        <f t="shared" si="4"/>
        <v>0</v>
      </c>
      <c r="Y41" s="244">
        <f>SUMIF(Data!R:R,T41,Data!ER:ER)</f>
        <v>0</v>
      </c>
      <c r="Z41" s="462">
        <f>SUMIF(Data!R:R,T41,Data!EQ:EQ)</f>
        <v>0</v>
      </c>
      <c r="AA41" s="151">
        <f>SUMIF(Data!R:R,T41,Data!ES:ES)</f>
        <v>0</v>
      </c>
      <c r="AC41" s="314"/>
      <c r="AD41" s="278" t="s">
        <v>409</v>
      </c>
      <c r="AE41" s="151">
        <f>COUNTIFS(Data!R:R,AD41,Data!$EO:$EO,$AE$6)</f>
        <v>0</v>
      </c>
      <c r="AF41" s="151">
        <f>COUNTIFS(Data!R:R,AD41,Data!$EO:$EO,$AF$6)</f>
        <v>0</v>
      </c>
      <c r="AG41" s="151">
        <f>COUNTIFS(Data!R:R,AD41,Data!$EO:$EO,$AG$6)</f>
        <v>0</v>
      </c>
      <c r="AH41" s="151">
        <f>COUNTIFS(Data!R:R,AD41,Data!$EO:$EO,$AH$6)</f>
        <v>0</v>
      </c>
    </row>
    <row r="42" spans="19:34" x14ac:dyDescent="0.25">
      <c r="S42" s="314"/>
      <c r="T42" s="278" t="s">
        <v>400</v>
      </c>
      <c r="U42" s="244">
        <f>COUNTIF(Data!R:R,T42)</f>
        <v>0</v>
      </c>
      <c r="V42" s="244">
        <f>SUMIF(Data!R:R,T42,Data!DH:DH)</f>
        <v>0</v>
      </c>
      <c r="W42" s="244">
        <f t="shared" si="0"/>
        <v>0</v>
      </c>
      <c r="X42" s="256">
        <f t="shared" si="4"/>
        <v>0</v>
      </c>
      <c r="Y42" s="244">
        <f>SUMIF(Data!R:R,T42,Data!ER:ER)</f>
        <v>0</v>
      </c>
      <c r="Z42" s="462">
        <f>SUMIF(Data!R:R,T42,Data!EQ:EQ)</f>
        <v>0</v>
      </c>
      <c r="AA42" s="151">
        <f>SUMIF(Data!R:R,T42,Data!ES:ES)</f>
        <v>0</v>
      </c>
      <c r="AC42" s="314"/>
      <c r="AD42" s="278" t="s">
        <v>400</v>
      </c>
      <c r="AE42" s="151">
        <f>COUNTIFS(Data!R:R,AD42,Data!$EO:$EO,$AE$6)</f>
        <v>0</v>
      </c>
      <c r="AF42" s="151">
        <f>COUNTIFS(Data!R:R,AD42,Data!$EO:$EO,$AF$6)</f>
        <v>0</v>
      </c>
      <c r="AG42" s="151">
        <f>COUNTIFS(Data!R:R,AD42,Data!$EO:$EO,$AG$6)</f>
        <v>0</v>
      </c>
      <c r="AH42" s="151">
        <f>COUNTIFS(Data!R:R,AD42,Data!$EO:$EO,$AH$6)</f>
        <v>0</v>
      </c>
    </row>
    <row r="43" spans="19:34" x14ac:dyDescent="0.25">
      <c r="S43" s="314"/>
      <c r="T43" s="278" t="s">
        <v>402</v>
      </c>
      <c r="U43" s="244">
        <f>COUNTIF(Data!R:R,T43)</f>
        <v>0</v>
      </c>
      <c r="V43" s="244">
        <f>SUMIF(Data!R:R,T43,Data!DH:DH)</f>
        <v>0</v>
      </c>
      <c r="W43" s="244">
        <f t="shared" si="0"/>
        <v>0</v>
      </c>
      <c r="X43" s="256">
        <f t="shared" si="4"/>
        <v>0</v>
      </c>
      <c r="Y43" s="244">
        <f>SUMIF(Data!R:R,T43,Data!ER:ER)</f>
        <v>0</v>
      </c>
      <c r="Z43" s="462">
        <f>SUMIF(Data!R:R,T43,Data!EQ:EQ)</f>
        <v>0</v>
      </c>
      <c r="AA43" s="151">
        <f>SUMIF(Data!R:R,T43,Data!ES:ES)</f>
        <v>0</v>
      </c>
      <c r="AC43" s="314"/>
      <c r="AD43" s="278" t="s">
        <v>402</v>
      </c>
      <c r="AE43" s="151">
        <f>COUNTIFS(Data!R:R,AD43,Data!$EO:$EO,$AE$6)</f>
        <v>0</v>
      </c>
      <c r="AF43" s="151">
        <f>COUNTIFS(Data!R:R,AD43,Data!$EO:$EO,$AF$6)</f>
        <v>0</v>
      </c>
      <c r="AG43" s="151">
        <f>COUNTIFS(Data!R:R,AD43,Data!$EO:$EO,$AG$6)</f>
        <v>0</v>
      </c>
      <c r="AH43" s="151">
        <f>COUNTIFS(Data!R:R,AD43,Data!$EO:$EO,$AH$6)</f>
        <v>0</v>
      </c>
    </row>
    <row r="44" spans="19:34" x14ac:dyDescent="0.25">
      <c r="S44" s="314"/>
      <c r="T44" s="278" t="s">
        <v>416</v>
      </c>
      <c r="U44" s="244">
        <f>COUNTIF(Data!R:R,T44)</f>
        <v>0</v>
      </c>
      <c r="V44" s="244">
        <f>SUMIF(Data!R:R,T44,Data!DH:DH)</f>
        <v>0</v>
      </c>
      <c r="W44" s="244">
        <f t="shared" si="0"/>
        <v>0</v>
      </c>
      <c r="X44" s="256">
        <f t="shared" si="4"/>
        <v>0</v>
      </c>
      <c r="Y44" s="244">
        <f>SUMIF(Data!R:R,T44,Data!ER:ER)</f>
        <v>0</v>
      </c>
      <c r="Z44" s="462">
        <f>SUMIF(Data!R:R,T44,Data!EQ:EQ)</f>
        <v>0</v>
      </c>
      <c r="AA44" s="151">
        <f>SUMIF(Data!R:R,T44,Data!ES:ES)</f>
        <v>0</v>
      </c>
      <c r="AC44" s="314"/>
      <c r="AD44" s="278" t="s">
        <v>416</v>
      </c>
      <c r="AE44" s="151">
        <f>COUNTIFS(Data!R:R,AD44,Data!$EO:$EO,$AE$6)</f>
        <v>0</v>
      </c>
      <c r="AF44" s="151">
        <f>COUNTIFS(Data!R:R,AD44,Data!$EO:$EO,$AF$6)</f>
        <v>0</v>
      </c>
      <c r="AG44" s="151">
        <f>COUNTIFS(Data!R:R,AD44,Data!$EO:$EO,$AG$6)</f>
        <v>0</v>
      </c>
      <c r="AH44" s="151">
        <f>COUNTIFS(Data!R:R,AD44,Data!$EO:$EO,$AH$6)</f>
        <v>0</v>
      </c>
    </row>
    <row r="45" spans="19:34" x14ac:dyDescent="0.25">
      <c r="S45" s="314"/>
      <c r="T45" s="278" t="s">
        <v>414</v>
      </c>
      <c r="U45" s="244">
        <f>COUNTIF(Data!R:R,T45)</f>
        <v>1</v>
      </c>
      <c r="V45" s="244">
        <f>SUMIF(Data!R:R,T45,Data!DH:DH)</f>
        <v>183</v>
      </c>
      <c r="W45" s="244">
        <f t="shared" si="0"/>
        <v>0</v>
      </c>
      <c r="X45" s="256">
        <f t="shared" si="4"/>
        <v>9.15</v>
      </c>
      <c r="Y45" s="244">
        <f>SUMIF(Data!R:R,T45,Data!ER:ER)</f>
        <v>0</v>
      </c>
      <c r="Z45" s="462">
        <f>SUMIF(Data!R:R,T45,Data!EQ:EQ)</f>
        <v>0</v>
      </c>
      <c r="AA45" s="151">
        <f>SUMIF(Data!R:R,T45,Data!ES:ES)</f>
        <v>0</v>
      </c>
      <c r="AC45" s="314"/>
      <c r="AD45" s="278" t="s">
        <v>414</v>
      </c>
      <c r="AE45" s="151">
        <f>COUNTIFS(Data!R:R,AD45,Data!$EO:$EO,$AE$6)</f>
        <v>0</v>
      </c>
      <c r="AF45" s="151">
        <f>COUNTIFS(Data!R:R,AD45,Data!$EO:$EO,$AF$6)</f>
        <v>1</v>
      </c>
      <c r="AG45" s="151">
        <f>COUNTIFS(Data!R:R,AD45,Data!$EO:$EO,$AG$6)</f>
        <v>0</v>
      </c>
      <c r="AH45" s="151">
        <f>COUNTIFS(Data!R:R,AD45,Data!$EO:$EO,$AH$6)</f>
        <v>0</v>
      </c>
    </row>
    <row r="46" spans="19:34" x14ac:dyDescent="0.25">
      <c r="S46" s="314"/>
      <c r="T46" s="278" t="s">
        <v>418</v>
      </c>
      <c r="U46" s="244">
        <f>COUNTIF(Data!R:R,T46)</f>
        <v>0</v>
      </c>
      <c r="V46" s="244">
        <f>SUMIF(Data!R:R,T46,Data!DH:DH)</f>
        <v>0</v>
      </c>
      <c r="W46" s="244">
        <f t="shared" si="0"/>
        <v>0</v>
      </c>
      <c r="X46" s="256">
        <f t="shared" si="4"/>
        <v>0</v>
      </c>
      <c r="Y46" s="244">
        <f>SUMIF(Data!R:R,T46,Data!ER:ER)</f>
        <v>0</v>
      </c>
      <c r="Z46" s="462">
        <f>SUMIF(Data!R:R,T46,Data!EQ:EQ)</f>
        <v>0</v>
      </c>
      <c r="AA46" s="151">
        <f>SUMIF(Data!R:R,T46,Data!ES:ES)</f>
        <v>0</v>
      </c>
      <c r="AC46" s="314"/>
      <c r="AD46" s="278" t="s">
        <v>418</v>
      </c>
      <c r="AE46" s="151">
        <f>COUNTIFS(Data!R:R,AD46,Data!$EO:$EO,$AE$6)</f>
        <v>0</v>
      </c>
      <c r="AF46" s="151">
        <f>COUNTIFS(Data!R:R,AD46,Data!$EO:$EO,$AF$6)</f>
        <v>0</v>
      </c>
      <c r="AG46" s="151">
        <f>COUNTIFS(Data!R:R,AD46,Data!$EO:$EO,$AG$6)</f>
        <v>0</v>
      </c>
      <c r="AH46" s="151">
        <f>COUNTIFS(Data!R:R,AD46,Data!$EO:$EO,$AH$6)</f>
        <v>0</v>
      </c>
    </row>
    <row r="47" spans="19:34" x14ac:dyDescent="0.25">
      <c r="S47" s="314"/>
      <c r="T47" s="278" t="s">
        <v>399</v>
      </c>
      <c r="U47" s="244">
        <f>COUNTIF(Data!R:R,T47)</f>
        <v>0</v>
      </c>
      <c r="V47" s="244">
        <f>SUMIF(Data!R:R,T47,Data!DH:DH)</f>
        <v>0</v>
      </c>
      <c r="W47" s="244">
        <f t="shared" si="0"/>
        <v>0</v>
      </c>
      <c r="X47" s="256">
        <f t="shared" si="4"/>
        <v>0</v>
      </c>
      <c r="Y47" s="244">
        <f>SUMIF(Data!R:R,T47,Data!ER:ER)</f>
        <v>0</v>
      </c>
      <c r="Z47" s="462">
        <f>SUMIF(Data!R:R,T47,Data!EQ:EQ)</f>
        <v>0</v>
      </c>
      <c r="AA47" s="151">
        <f>SUMIF(Data!R:R,T47,Data!ES:ES)</f>
        <v>0</v>
      </c>
      <c r="AC47" s="314"/>
      <c r="AD47" s="278" t="s">
        <v>399</v>
      </c>
      <c r="AE47" s="151">
        <f>COUNTIFS(Data!R:R,AD47,Data!$EO:$EO,$AE$6)</f>
        <v>0</v>
      </c>
      <c r="AF47" s="151">
        <f>COUNTIFS(Data!R:R,AD47,Data!$EO:$EO,$AF$6)</f>
        <v>0</v>
      </c>
      <c r="AG47" s="151">
        <f>COUNTIFS(Data!R:R,AD47,Data!$EO:$EO,$AG$6)</f>
        <v>0</v>
      </c>
      <c r="AH47" s="151">
        <f>COUNTIFS(Data!R:R,AD47,Data!$EO:$EO,$AH$6)</f>
        <v>0</v>
      </c>
    </row>
    <row r="48" spans="19:34" x14ac:dyDescent="0.25">
      <c r="S48" s="314"/>
      <c r="T48" s="278" t="s">
        <v>405</v>
      </c>
      <c r="U48" s="244">
        <f>COUNTIF(Data!R:R,T48)</f>
        <v>4</v>
      </c>
      <c r="V48" s="244">
        <f>SUMIF(Data!R:R,T48,Data!DH:DH)</f>
        <v>1018</v>
      </c>
      <c r="W48" s="244">
        <f t="shared" si="0"/>
        <v>15</v>
      </c>
      <c r="X48" s="256">
        <f t="shared" si="4"/>
        <v>50.9</v>
      </c>
      <c r="Y48" s="244">
        <f>SUMIF(Data!R:R,T48,Data!ER:ER)</f>
        <v>6</v>
      </c>
      <c r="Z48" s="462">
        <f>SUMIF(Data!R:R,T48,Data!EQ:EQ)</f>
        <v>6</v>
      </c>
      <c r="AA48" s="151">
        <f>SUMIF(Data!R:R,T48,Data!ES:ES)</f>
        <v>3</v>
      </c>
      <c r="AC48" s="314"/>
      <c r="AD48" s="278" t="s">
        <v>405</v>
      </c>
      <c r="AE48" s="151">
        <f>COUNTIFS(Data!R:R,AD48,Data!$EO:$EO,$AE$6)</f>
        <v>2</v>
      </c>
      <c r="AF48" s="151">
        <f>COUNTIFS(Data!R:R,AD48,Data!$EO:$EO,$AF$6)</f>
        <v>0</v>
      </c>
      <c r="AG48" s="151">
        <f>COUNTIFS(Data!R:R,AD48,Data!$EO:$EO,$AG$6)</f>
        <v>1</v>
      </c>
      <c r="AH48" s="151">
        <f>COUNTIFS(Data!R:R,AD48,Data!$EO:$EO,$AH$6)</f>
        <v>1</v>
      </c>
    </row>
    <row r="49" spans="19:34" x14ac:dyDescent="0.25">
      <c r="S49" s="314"/>
      <c r="T49" s="278" t="s">
        <v>403</v>
      </c>
      <c r="U49" s="244">
        <f>COUNTIF(Data!R:R,T49)</f>
        <v>0</v>
      </c>
      <c r="V49" s="244">
        <f>SUMIF(Data!R:R,T49,Data!DH:DH)</f>
        <v>0</v>
      </c>
      <c r="W49" s="244">
        <f t="shared" si="0"/>
        <v>0</v>
      </c>
      <c r="X49" s="256">
        <f t="shared" si="4"/>
        <v>0</v>
      </c>
      <c r="Y49" s="244">
        <f>SUMIF(Data!R:R,T49,Data!ER:ER)</f>
        <v>0</v>
      </c>
      <c r="Z49" s="462">
        <f>SUMIF(Data!R:R,T49,Data!EQ:EQ)</f>
        <v>0</v>
      </c>
      <c r="AA49" s="151">
        <f>SUMIF(Data!R:R,T49,Data!ES:ES)</f>
        <v>0</v>
      </c>
      <c r="AC49" s="314"/>
      <c r="AD49" s="278" t="s">
        <v>403</v>
      </c>
      <c r="AE49" s="151">
        <f>COUNTIFS(Data!R:R,AD49,Data!$EO:$EO,$AE$6)</f>
        <v>0</v>
      </c>
      <c r="AF49" s="151">
        <f>COUNTIFS(Data!R:R,AD49,Data!$EO:$EO,$AF$6)</f>
        <v>0</v>
      </c>
      <c r="AG49" s="151">
        <f>COUNTIFS(Data!R:R,AD49,Data!$EO:$EO,$AG$6)</f>
        <v>0</v>
      </c>
      <c r="AH49" s="151">
        <f>COUNTIFS(Data!R:R,AD49,Data!$EO:$EO,$AH$6)</f>
        <v>0</v>
      </c>
    </row>
    <row r="50" spans="19:34" x14ac:dyDescent="0.25">
      <c r="S50" s="314"/>
      <c r="T50" s="245" t="s">
        <v>1895</v>
      </c>
      <c r="U50" s="261">
        <f t="shared" ref="U50:AA50" si="5">SUM(U26:U49)</f>
        <v>16</v>
      </c>
      <c r="V50" s="261">
        <f t="shared" si="5"/>
        <v>4005</v>
      </c>
      <c r="W50" s="261">
        <f t="shared" si="5"/>
        <v>160</v>
      </c>
      <c r="X50" s="261">
        <f t="shared" si="5"/>
        <v>200.25</v>
      </c>
      <c r="Y50" s="261">
        <f t="shared" si="5"/>
        <v>30</v>
      </c>
      <c r="Z50" s="463">
        <f t="shared" si="5"/>
        <v>30</v>
      </c>
      <c r="AA50" s="261">
        <f t="shared" si="5"/>
        <v>100</v>
      </c>
      <c r="AC50" s="314"/>
      <c r="AD50" s="245" t="s">
        <v>1895</v>
      </c>
      <c r="AE50" s="245">
        <f>SUM(AE26:AE49)</f>
        <v>3</v>
      </c>
      <c r="AF50" s="245">
        <f t="shared" ref="AF50:AH50" si="6">SUM(AF26:AF49)</f>
        <v>9</v>
      </c>
      <c r="AG50" s="245">
        <f t="shared" si="6"/>
        <v>1</v>
      </c>
      <c r="AH50" s="245">
        <f t="shared" si="6"/>
        <v>1</v>
      </c>
    </row>
    <row r="51" spans="19:34" x14ac:dyDescent="0.25">
      <c r="S51" s="309" t="s">
        <v>1935</v>
      </c>
      <c r="T51" s="310"/>
      <c r="U51" s="261">
        <f t="shared" ref="U51:AA51" si="7">U50+U25</f>
        <v>126</v>
      </c>
      <c r="V51" s="261">
        <f t="shared" si="7"/>
        <v>68052</v>
      </c>
      <c r="W51" s="261">
        <f t="shared" si="7"/>
        <v>3003</v>
      </c>
      <c r="X51" s="261">
        <f t="shared" si="7"/>
        <v>3402.6</v>
      </c>
      <c r="Y51" s="261">
        <f t="shared" si="7"/>
        <v>355</v>
      </c>
      <c r="Z51" s="463">
        <f t="shared" si="7"/>
        <v>310</v>
      </c>
      <c r="AA51" s="261">
        <f t="shared" si="7"/>
        <v>2338</v>
      </c>
      <c r="AC51" s="309" t="s">
        <v>1935</v>
      </c>
      <c r="AD51" s="310"/>
      <c r="AE51" s="245">
        <f>AE50+AE25</f>
        <v>58</v>
      </c>
      <c r="AF51" s="245">
        <f t="shared" ref="AF51:AH51" si="8">AF50+AF25</f>
        <v>30</v>
      </c>
      <c r="AG51" s="245">
        <f t="shared" si="8"/>
        <v>29</v>
      </c>
      <c r="AH51" s="245">
        <f t="shared" si="8"/>
        <v>6</v>
      </c>
    </row>
    <row r="53" spans="19:34" ht="18.75" x14ac:dyDescent="0.3">
      <c r="S53" s="255" t="s">
        <v>1984</v>
      </c>
      <c r="W53" s="255" t="s">
        <v>1918</v>
      </c>
      <c r="AD53" s="255" t="s">
        <v>1988</v>
      </c>
    </row>
    <row r="54" spans="19:34" ht="90" x14ac:dyDescent="0.25">
      <c r="S54" s="241"/>
      <c r="T54" s="241" t="s">
        <v>16</v>
      </c>
      <c r="U54" s="241" t="s">
        <v>22</v>
      </c>
      <c r="W54" s="241"/>
      <c r="X54" s="242" t="s">
        <v>85</v>
      </c>
      <c r="Y54" s="242" t="s">
        <v>86</v>
      </c>
      <c r="Z54" s="242" t="s">
        <v>87</v>
      </c>
      <c r="AA54" s="242" t="s">
        <v>88</v>
      </c>
      <c r="AB54" s="242" t="s">
        <v>1981</v>
      </c>
      <c r="AD54" s="241"/>
      <c r="AE54" s="241" t="s">
        <v>16</v>
      </c>
      <c r="AF54" s="241" t="s">
        <v>22</v>
      </c>
    </row>
    <row r="55" spans="19:34" ht="75" customHeight="1" x14ac:dyDescent="0.25">
      <c r="S55" s="465" t="s">
        <v>1985</v>
      </c>
      <c r="T55" s="151">
        <f>COUNTIF(Data!ET:ET,"Yes")</f>
        <v>49</v>
      </c>
      <c r="U55" s="151">
        <f>COUNTIF(Data!ET:ET,"No")</f>
        <v>75</v>
      </c>
      <c r="W55" s="242" t="s">
        <v>1986</v>
      </c>
      <c r="X55" s="151">
        <f>COUNTIF(Data!$EU:$EU,X54)</f>
        <v>39</v>
      </c>
      <c r="Y55" s="151">
        <f>COUNTIF(Data!$EU:$EU,Y54)</f>
        <v>50</v>
      </c>
      <c r="Z55" s="151">
        <f>COUNTIF(Data!$EU:$EU,Z54)</f>
        <v>1</v>
      </c>
      <c r="AA55" s="151">
        <f>COUNTIF(Data!$EU:$EU,AA54)</f>
        <v>34</v>
      </c>
      <c r="AB55" s="467">
        <f>U51-SUM(X55:AA55)</f>
        <v>2</v>
      </c>
      <c r="AD55" s="465" t="s">
        <v>1851</v>
      </c>
      <c r="AE55" s="151">
        <f>COUNTIF(Data!EP:EP,"Yes")</f>
        <v>91</v>
      </c>
      <c r="AF55" s="151">
        <f>COUNTIF(Data!EP:EP,"No")</f>
        <v>33</v>
      </c>
    </row>
    <row r="56" spans="19:34" x14ac:dyDescent="0.25">
      <c r="S56" s="466"/>
      <c r="T56" s="248">
        <f>T55/SUM(T55:U55)</f>
        <v>0.39516129032258063</v>
      </c>
      <c r="U56" s="248">
        <f>U55/SUM(T55:U55)</f>
        <v>0.60483870967741937</v>
      </c>
      <c r="AD56" s="466"/>
      <c r="AE56" s="248">
        <f>AE55/SUM(AE55:AF55)</f>
        <v>0.7338709677419355</v>
      </c>
      <c r="AF56" s="248">
        <f>AF55/SUM(AE55:AF55)</f>
        <v>0.2661290322580645</v>
      </c>
    </row>
    <row r="58" spans="19:34" ht="18.75" x14ac:dyDescent="0.3">
      <c r="S58" s="255" t="s">
        <v>1987</v>
      </c>
    </row>
    <row r="59" spans="19:34" ht="45" x14ac:dyDescent="0.25">
      <c r="S59" s="241" t="s">
        <v>916</v>
      </c>
      <c r="T59" s="250" t="s">
        <v>1963</v>
      </c>
      <c r="U59" s="242" t="s">
        <v>1962</v>
      </c>
      <c r="V59" s="242" t="s">
        <v>1964</v>
      </c>
      <c r="W59" s="242" t="s">
        <v>1965</v>
      </c>
      <c r="X59" s="242" t="s">
        <v>1966</v>
      </c>
      <c r="Y59" s="242" t="s">
        <v>1967</v>
      </c>
    </row>
    <row r="60" spans="19:34" x14ac:dyDescent="0.25">
      <c r="S60" s="151" t="s">
        <v>1961</v>
      </c>
      <c r="T60" s="151">
        <f>COUNTIF(Data!$EC:$EC, "&lt; 0.25")</f>
        <v>8</v>
      </c>
      <c r="U60" s="151">
        <f>COUNTIFS(Data!$EC:$EC, "&lt;=0.5")-T60</f>
        <v>4</v>
      </c>
      <c r="V60" s="151">
        <f>COUNTIFS(Data!$EC:$EC, "&lt;=0.75")-U60</f>
        <v>8</v>
      </c>
      <c r="W60" s="151">
        <f>COUNTIFS(Data!$EC:$EC, "&lt;=1")-V60</f>
        <v>5</v>
      </c>
      <c r="X60" s="151">
        <f>COUNTIFS(Data!$EC:$EC, "&lt;=5")-W60</f>
        <v>11</v>
      </c>
      <c r="Y60" s="151">
        <f>COUNTIFS(Data!$EC:$EC, "&gt; 5")</f>
        <v>1</v>
      </c>
    </row>
    <row r="88" spans="2:2" x14ac:dyDescent="0.25">
      <c r="B88" s="257"/>
    </row>
    <row r="89" spans="2:2" x14ac:dyDescent="0.25">
      <c r="B89" s="257"/>
    </row>
    <row r="90" spans="2:2" x14ac:dyDescent="0.25">
      <c r="B90" s="257"/>
    </row>
    <row r="91" spans="2:2" x14ac:dyDescent="0.25">
      <c r="B91" s="257"/>
    </row>
    <row r="92" spans="2:2" x14ac:dyDescent="0.25">
      <c r="B92" s="257"/>
    </row>
    <row r="93" spans="2:2" x14ac:dyDescent="0.25">
      <c r="B93" s="257"/>
    </row>
  </sheetData>
  <mergeCells count="8">
    <mergeCell ref="S55:S56"/>
    <mergeCell ref="AD55:AD56"/>
    <mergeCell ref="S7:S25"/>
    <mergeCell ref="S26:S50"/>
    <mergeCell ref="S51:T51"/>
    <mergeCell ref="AC7:AC25"/>
    <mergeCell ref="AC26:AC50"/>
    <mergeCell ref="AC51:AD51"/>
  </mergeCells>
  <pageMargins left="0.7" right="0.7" top="0.75" bottom="0.75" header="0.3" footer="0.3"/>
  <pageSetup scale="52" orientation="portrait" horizontalDpi="300" verticalDpi="300" r:id="rId1"/>
  <rowBreaks count="3" manualBreakCount="3">
    <brk id="37" max="13" man="1"/>
    <brk id="71" max="13" man="1"/>
    <brk id="112"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E5:Z75"/>
  <sheetViews>
    <sheetView showGridLines="0" showRowColHeaders="0" zoomScale="85" zoomScaleNormal="85" workbookViewId="0">
      <selection activeCell="Z7" sqref="Z7"/>
    </sheetView>
  </sheetViews>
  <sheetFormatPr defaultRowHeight="15" x14ac:dyDescent="0.25"/>
  <cols>
    <col min="1" max="1" width="4.42578125" customWidth="1"/>
    <col min="2" max="2" width="22.42578125" customWidth="1"/>
    <col min="3" max="3" width="14.42578125" customWidth="1"/>
    <col min="4" max="4" width="14.5703125" customWidth="1"/>
    <col min="5" max="5" width="12" customWidth="1"/>
    <col min="6" max="6" width="13.85546875" customWidth="1"/>
    <col min="7" max="7" width="11.7109375" customWidth="1"/>
    <col min="8" max="8" width="14.28515625" customWidth="1"/>
    <col min="9" max="9" width="12.42578125" bestFit="1" customWidth="1"/>
    <col min="10" max="10" width="10.5703125" customWidth="1"/>
    <col min="11" max="11" width="12.5703125" bestFit="1" customWidth="1"/>
    <col min="12" max="12" width="13.28515625" customWidth="1"/>
    <col min="13" max="13" width="10.7109375" customWidth="1"/>
    <col min="14" max="14" width="11.5703125" customWidth="1"/>
    <col min="20" max="20" width="18" customWidth="1"/>
    <col min="21" max="21" width="10.5703125" bestFit="1" customWidth="1"/>
    <col min="22" max="22" width="10.85546875" bestFit="1" customWidth="1"/>
    <col min="23" max="23" width="9.5703125" bestFit="1" customWidth="1"/>
  </cols>
  <sheetData>
    <row r="5" spans="20:26" ht="18.75" x14ac:dyDescent="0.3">
      <c r="T5" s="255" t="s">
        <v>1989</v>
      </c>
    </row>
    <row r="6" spans="20:26" ht="60" x14ac:dyDescent="0.25">
      <c r="T6" s="241" t="s">
        <v>916</v>
      </c>
      <c r="U6" s="250" t="s">
        <v>1963</v>
      </c>
      <c r="V6" s="242" t="s">
        <v>1962</v>
      </c>
      <c r="W6" s="242" t="s">
        <v>1964</v>
      </c>
      <c r="X6" s="242" t="s">
        <v>1965</v>
      </c>
      <c r="Y6" s="242" t="s">
        <v>1966</v>
      </c>
      <c r="Z6" s="242" t="s">
        <v>1967</v>
      </c>
    </row>
    <row r="7" spans="20:26" x14ac:dyDescent="0.25">
      <c r="T7" s="151" t="s">
        <v>1961</v>
      </c>
      <c r="U7" s="151">
        <f>COUNTIF(Data!$EB:$EB, "&lt; 0.25")</f>
        <v>10</v>
      </c>
      <c r="V7" s="151">
        <f>COUNTIFS(Data!$EB:$EB, "&lt;=0.5")-U7</f>
        <v>22</v>
      </c>
      <c r="W7" s="151">
        <f>COUNTIFS(Data!$EB:$EB, "&lt;=0.75")-V7</f>
        <v>11</v>
      </c>
      <c r="X7" s="151">
        <f>COUNTIFS(Data!$EB:$EB, "&lt;=1")-W7</f>
        <v>34</v>
      </c>
      <c r="Y7" s="151">
        <f>COUNTIFS(Data!$EB:$EB, "&lt;=5")-X7</f>
        <v>17</v>
      </c>
      <c r="Z7" s="151">
        <f>COUNTIFS(Data!$EB:$EB, "&gt; 5")</f>
        <v>8</v>
      </c>
    </row>
    <row r="9" spans="20:26" ht="18.75" x14ac:dyDescent="0.3">
      <c r="T9" s="255" t="s">
        <v>1990</v>
      </c>
    </row>
    <row r="10" spans="20:26" ht="45" x14ac:dyDescent="0.25">
      <c r="T10" s="241"/>
      <c r="U10" s="242" t="s">
        <v>69</v>
      </c>
      <c r="V10" s="242" t="s">
        <v>70</v>
      </c>
      <c r="W10" s="242" t="s">
        <v>71</v>
      </c>
      <c r="X10" s="242" t="s">
        <v>1981</v>
      </c>
    </row>
    <row r="11" spans="20:26" ht="30" x14ac:dyDescent="0.25">
      <c r="T11" s="242" t="s">
        <v>1986</v>
      </c>
      <c r="U11" s="151">
        <f>COUNTIF(Data!$EI:$EI,U10)</f>
        <v>81</v>
      </c>
      <c r="V11" s="151">
        <f>COUNTIF(Data!$EI:$EI,V10)</f>
        <v>31</v>
      </c>
      <c r="W11" s="151">
        <f>COUNTIF(Data!$EI:$EI,W10)</f>
        <v>11</v>
      </c>
      <c r="X11" s="467">
        <f>126-SUM(U11:W11)</f>
        <v>3</v>
      </c>
    </row>
    <row r="13" spans="20:26" ht="18.75" x14ac:dyDescent="0.3">
      <c r="T13" s="255" t="s">
        <v>1991</v>
      </c>
    </row>
    <row r="14" spans="20:26" x14ac:dyDescent="0.25">
      <c r="T14" s="241"/>
      <c r="U14" s="241" t="s">
        <v>16</v>
      </c>
      <c r="V14" s="241" t="s">
        <v>22</v>
      </c>
    </row>
    <row r="15" spans="20:26" x14ac:dyDescent="0.25">
      <c r="T15" s="465" t="s">
        <v>1992</v>
      </c>
      <c r="U15" s="151">
        <f>COUNTIF(Data!EJ:$EJ,"Yes")</f>
        <v>85</v>
      </c>
      <c r="V15" s="151">
        <f>COUNTIF(Data!EJ:$EJ,"No")</f>
        <v>39</v>
      </c>
    </row>
    <row r="16" spans="20:26" ht="36" customHeight="1" x14ac:dyDescent="0.25">
      <c r="T16" s="466"/>
      <c r="U16" s="248">
        <f>U15/SUM(U15:V15)</f>
        <v>0.68548387096774188</v>
      </c>
      <c r="V16" s="248">
        <f>V15/SUM(U15:V15)</f>
        <v>0.31451612903225806</v>
      </c>
    </row>
    <row r="42" ht="20.45" customHeight="1" x14ac:dyDescent="0.25"/>
    <row r="43" ht="30.75" customHeight="1" x14ac:dyDescent="0.25"/>
    <row r="62" spans="5:8" x14ac:dyDescent="0.25">
      <c r="E62" s="152"/>
      <c r="F62" s="152"/>
      <c r="G62" s="152"/>
      <c r="H62" s="152"/>
    </row>
    <row r="63" spans="5:8" x14ac:dyDescent="0.25">
      <c r="E63" s="152"/>
      <c r="F63" s="152"/>
      <c r="G63" s="152"/>
      <c r="H63" s="152"/>
    </row>
    <row r="64" spans="5:8" x14ac:dyDescent="0.25">
      <c r="E64" s="152"/>
      <c r="F64" s="152"/>
      <c r="G64" s="152"/>
      <c r="H64" s="152"/>
    </row>
    <row r="65" spans="5:8" x14ac:dyDescent="0.25">
      <c r="E65" s="152"/>
      <c r="F65" s="152"/>
      <c r="G65" s="152"/>
      <c r="H65" s="152"/>
    </row>
    <row r="66" spans="5:8" x14ac:dyDescent="0.25">
      <c r="E66" s="152"/>
      <c r="F66" s="152"/>
      <c r="G66" s="152"/>
      <c r="H66" s="152"/>
    </row>
    <row r="67" spans="5:8" x14ac:dyDescent="0.25">
      <c r="E67" s="152"/>
      <c r="F67" s="152"/>
      <c r="G67" s="152"/>
      <c r="H67" s="152"/>
    </row>
    <row r="68" spans="5:8" x14ac:dyDescent="0.25">
      <c r="E68" s="152"/>
      <c r="F68" s="152"/>
      <c r="G68" s="152"/>
      <c r="H68" s="152"/>
    </row>
    <row r="69" spans="5:8" x14ac:dyDescent="0.25">
      <c r="E69" s="152"/>
      <c r="F69" s="152"/>
      <c r="G69" s="152"/>
      <c r="H69" s="152"/>
    </row>
    <row r="70" spans="5:8" x14ac:dyDescent="0.25">
      <c r="E70" s="152"/>
      <c r="F70" s="152"/>
      <c r="G70" s="152"/>
      <c r="H70" s="152"/>
    </row>
    <row r="71" spans="5:8" x14ac:dyDescent="0.25">
      <c r="E71" s="152"/>
      <c r="F71" s="152"/>
      <c r="G71" s="152"/>
      <c r="H71" s="152"/>
    </row>
    <row r="72" spans="5:8" x14ac:dyDescent="0.25">
      <c r="E72" s="152"/>
      <c r="F72" s="152"/>
      <c r="G72" s="152"/>
      <c r="H72" s="152"/>
    </row>
    <row r="73" spans="5:8" x14ac:dyDescent="0.25">
      <c r="E73" s="152"/>
      <c r="F73" s="152"/>
      <c r="G73" s="152"/>
      <c r="H73" s="152"/>
    </row>
    <row r="74" spans="5:8" x14ac:dyDescent="0.25">
      <c r="E74" s="152"/>
      <c r="F74" s="152"/>
      <c r="G74" s="152"/>
      <c r="H74" s="152"/>
    </row>
    <row r="75" spans="5:8" x14ac:dyDescent="0.25">
      <c r="E75" s="258"/>
      <c r="F75" s="152"/>
      <c r="G75" s="152"/>
      <c r="H75" s="152"/>
    </row>
  </sheetData>
  <mergeCells count="1">
    <mergeCell ref="T15:T16"/>
  </mergeCells>
  <pageMargins left="0.7" right="0.7" top="0.75" bottom="0.75" header="0.3" footer="0.3"/>
  <pageSetup scale="45" orientation="portrait" horizontalDpi="300" verticalDpi="300" r:id="rId1"/>
  <rowBreaks count="1" manualBreakCount="1">
    <brk id="3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B5:Y55"/>
  <sheetViews>
    <sheetView showGridLines="0" showRowColHeaders="0" zoomScale="85" zoomScaleNormal="85" workbookViewId="0">
      <selection activeCell="W7" sqref="W7"/>
    </sheetView>
  </sheetViews>
  <sheetFormatPr defaultRowHeight="15" x14ac:dyDescent="0.25"/>
  <cols>
    <col min="2" max="2" width="12" customWidth="1"/>
    <col min="3" max="3" width="13.42578125" customWidth="1"/>
    <col min="4" max="4" width="15.28515625" customWidth="1"/>
    <col min="5" max="5" width="13.140625" bestFit="1" customWidth="1"/>
    <col min="6" max="6" width="10.42578125" customWidth="1"/>
    <col min="7" max="7" width="10.85546875" customWidth="1"/>
    <col min="8" max="8" width="10.42578125" customWidth="1"/>
    <col min="10" max="10" width="12" customWidth="1"/>
    <col min="11" max="13" width="11.28515625" customWidth="1"/>
    <col min="22" max="22" width="31.42578125" customWidth="1"/>
    <col min="23" max="24" width="14.140625" customWidth="1"/>
    <col min="25" max="25" width="9.85546875" customWidth="1"/>
  </cols>
  <sheetData>
    <row r="5" spans="22:25" ht="18.75" x14ac:dyDescent="0.3">
      <c r="V5" s="255" t="s">
        <v>1993</v>
      </c>
    </row>
    <row r="6" spans="22:25" x14ac:dyDescent="0.25">
      <c r="V6" s="241"/>
      <c r="W6" s="241" t="s">
        <v>1994</v>
      </c>
      <c r="X6" s="241" t="s">
        <v>1995</v>
      </c>
      <c r="Y6" s="241" t="s">
        <v>55</v>
      </c>
    </row>
    <row r="7" spans="22:25" x14ac:dyDescent="0.25">
      <c r="V7" s="241" t="s">
        <v>104</v>
      </c>
      <c r="W7" s="244">
        <f>COUNTIF(Data!FJ:FJ,V7)</f>
        <v>35</v>
      </c>
      <c r="X7" s="244">
        <f>COUNTIF(Data!FK:FK,V7)</f>
        <v>0</v>
      </c>
      <c r="Y7" s="467">
        <f>W7+X7</f>
        <v>35</v>
      </c>
    </row>
    <row r="8" spans="22:25" x14ac:dyDescent="0.25">
      <c r="V8" s="241" t="s">
        <v>105</v>
      </c>
      <c r="W8" s="244">
        <f>COUNTIF(Data!FJ:FJ,V8)</f>
        <v>1</v>
      </c>
      <c r="X8" s="244">
        <f>COUNTIF(Data!FK:FK,V8)</f>
        <v>1</v>
      </c>
      <c r="Y8" s="467">
        <f t="shared" ref="Y8:Y15" si="0">W8+X8</f>
        <v>2</v>
      </c>
    </row>
    <row r="9" spans="22:25" x14ac:dyDescent="0.25">
      <c r="V9" s="241" t="s">
        <v>106</v>
      </c>
      <c r="W9" s="244">
        <f>COUNTIF(Data!FJ:FJ,V9)</f>
        <v>9</v>
      </c>
      <c r="X9" s="244">
        <f>COUNTIF(Data!FK:FK,V9)</f>
        <v>3</v>
      </c>
      <c r="Y9" s="467">
        <f t="shared" si="0"/>
        <v>12</v>
      </c>
    </row>
    <row r="10" spans="22:25" x14ac:dyDescent="0.25">
      <c r="V10" s="241" t="s">
        <v>107</v>
      </c>
      <c r="W10" s="244">
        <f>COUNTIF(Data!FJ:FJ,V10)</f>
        <v>0</v>
      </c>
      <c r="X10" s="244">
        <f>COUNTIF(Data!FK:FK,V10)</f>
        <v>0</v>
      </c>
      <c r="Y10" s="467">
        <f t="shared" si="0"/>
        <v>0</v>
      </c>
    </row>
    <row r="11" spans="22:25" x14ac:dyDescent="0.25">
      <c r="V11" s="241" t="s">
        <v>108</v>
      </c>
      <c r="W11" s="244">
        <f>COUNTIF(Data!FJ:FJ,V11)</f>
        <v>26</v>
      </c>
      <c r="X11" s="244">
        <f>COUNTIF(Data!FK:FK,V11)</f>
        <v>5</v>
      </c>
      <c r="Y11" s="467">
        <f t="shared" si="0"/>
        <v>31</v>
      </c>
    </row>
    <row r="12" spans="22:25" x14ac:dyDescent="0.25">
      <c r="V12" s="241" t="s">
        <v>109</v>
      </c>
      <c r="W12" s="244">
        <f>COUNTIF(Data!FJ:FJ,V12)</f>
        <v>8</v>
      </c>
      <c r="X12" s="244">
        <f>COUNTIF(Data!FK:FK,V12)</f>
        <v>4</v>
      </c>
      <c r="Y12" s="467">
        <f t="shared" si="0"/>
        <v>12</v>
      </c>
    </row>
    <row r="13" spans="22:25" x14ac:dyDescent="0.25">
      <c r="V13" s="241" t="s">
        <v>110</v>
      </c>
      <c r="W13" s="244">
        <f>COUNTIF(Data!FJ:FJ,V13)</f>
        <v>4</v>
      </c>
      <c r="X13" s="244">
        <f>COUNTIF(Data!FK:FK,V13)</f>
        <v>3</v>
      </c>
      <c r="Y13" s="467">
        <f t="shared" si="0"/>
        <v>7</v>
      </c>
    </row>
    <row r="14" spans="22:25" x14ac:dyDescent="0.25">
      <c r="V14" s="241" t="s">
        <v>111</v>
      </c>
      <c r="W14" s="244">
        <f>COUNTIF(Data!FJ:FJ,V14)</f>
        <v>4</v>
      </c>
      <c r="X14" s="244">
        <f>COUNTIF(Data!FK:FK,V14)</f>
        <v>4</v>
      </c>
      <c r="Y14" s="467">
        <f t="shared" si="0"/>
        <v>8</v>
      </c>
    </row>
    <row r="15" spans="22:25" x14ac:dyDescent="0.25">
      <c r="V15" s="241" t="s">
        <v>112</v>
      </c>
      <c r="W15" s="244">
        <f>COUNTIF(Data!FJ:FJ,V15)</f>
        <v>11</v>
      </c>
      <c r="X15" s="244">
        <f>COUNTIF(Data!FK:FK,V15)</f>
        <v>55</v>
      </c>
      <c r="Y15" s="467">
        <f>W15+X15</f>
        <v>66</v>
      </c>
    </row>
    <row r="18" spans="2:25" ht="18.75" x14ac:dyDescent="0.3">
      <c r="V18" s="255" t="s">
        <v>1996</v>
      </c>
    </row>
    <row r="19" spans="2:25" x14ac:dyDescent="0.25">
      <c r="V19" s="241"/>
      <c r="W19" s="241" t="s">
        <v>1994</v>
      </c>
      <c r="X19" s="241" t="s">
        <v>1995</v>
      </c>
      <c r="Y19" s="241" t="s">
        <v>55</v>
      </c>
    </row>
    <row r="20" spans="2:25" x14ac:dyDescent="0.25">
      <c r="B20" s="260"/>
      <c r="V20" s="241" t="s">
        <v>104</v>
      </c>
      <c r="W20" s="244">
        <f>COUNTIF(Data!FL:FL,V20)</f>
        <v>108</v>
      </c>
      <c r="X20" s="244">
        <f>COUNTIF(Data!FM:FM,V20)</f>
        <v>2</v>
      </c>
      <c r="Y20" s="467">
        <f>W20+X20</f>
        <v>110</v>
      </c>
    </row>
    <row r="21" spans="2:25" x14ac:dyDescent="0.25">
      <c r="V21" s="241" t="s">
        <v>105</v>
      </c>
      <c r="W21" s="244">
        <f>COUNTIF(Data!FL:FL,V21)</f>
        <v>0</v>
      </c>
      <c r="X21" s="244">
        <f>COUNTIF(Data!FK:FK,V21)</f>
        <v>1</v>
      </c>
      <c r="Y21" s="467">
        <f t="shared" ref="Y21:Y29" si="1">W21+X21</f>
        <v>1</v>
      </c>
    </row>
    <row r="22" spans="2:25" x14ac:dyDescent="0.25">
      <c r="V22" s="241" t="s">
        <v>106</v>
      </c>
      <c r="W22" s="244">
        <f>COUNTIF(Data!FL:FL,V22)</f>
        <v>5</v>
      </c>
      <c r="X22" s="244">
        <f>COUNTIF(Data!FK:FK,V22)</f>
        <v>3</v>
      </c>
      <c r="Y22" s="467">
        <f t="shared" si="1"/>
        <v>8</v>
      </c>
    </row>
    <row r="23" spans="2:25" x14ac:dyDescent="0.25">
      <c r="V23" s="241" t="s">
        <v>107</v>
      </c>
      <c r="W23" s="244">
        <f>COUNTIF(Data!FL:FL,V23)</f>
        <v>0</v>
      </c>
      <c r="X23" s="244">
        <f>COUNTIF(Data!FK:FK,V23)</f>
        <v>0</v>
      </c>
      <c r="Y23" s="467">
        <f t="shared" si="1"/>
        <v>0</v>
      </c>
    </row>
    <row r="24" spans="2:25" x14ac:dyDescent="0.25">
      <c r="V24" s="241" t="s">
        <v>108</v>
      </c>
      <c r="W24" s="244">
        <f>COUNTIF(Data!FL:FL,V24)</f>
        <v>2</v>
      </c>
      <c r="X24" s="244">
        <f>COUNTIF(Data!FK:FK,V24)</f>
        <v>5</v>
      </c>
      <c r="Y24" s="467">
        <f t="shared" si="1"/>
        <v>7</v>
      </c>
    </row>
    <row r="25" spans="2:25" x14ac:dyDescent="0.25">
      <c r="V25" s="241" t="s">
        <v>109</v>
      </c>
      <c r="W25" s="244">
        <f>COUNTIF(Data!FL:FL,V25)</f>
        <v>2</v>
      </c>
      <c r="X25" s="244">
        <f>COUNTIF(Data!FK:FK,V25)</f>
        <v>4</v>
      </c>
      <c r="Y25" s="467">
        <f t="shared" si="1"/>
        <v>6</v>
      </c>
    </row>
    <row r="26" spans="2:25" x14ac:dyDescent="0.25">
      <c r="V26" s="241" t="s">
        <v>110</v>
      </c>
      <c r="W26" s="244">
        <f>COUNTIF(Data!FL:FL,V26)</f>
        <v>1</v>
      </c>
      <c r="X26" s="244">
        <f>COUNTIF(Data!FK:FK,V26)</f>
        <v>3</v>
      </c>
      <c r="Y26" s="467">
        <f t="shared" si="1"/>
        <v>4</v>
      </c>
    </row>
    <row r="27" spans="2:25" x14ac:dyDescent="0.25">
      <c r="V27" s="241" t="s">
        <v>111</v>
      </c>
      <c r="W27" s="244">
        <f>COUNTIF(Data!FL:FL,V27)</f>
        <v>0</v>
      </c>
      <c r="X27" s="244">
        <f>COUNTIF(Data!FK:FK,V27)</f>
        <v>4</v>
      </c>
      <c r="Y27" s="467">
        <f t="shared" si="1"/>
        <v>4</v>
      </c>
    </row>
    <row r="28" spans="2:25" x14ac:dyDescent="0.25">
      <c r="V28" s="241" t="s">
        <v>112</v>
      </c>
      <c r="W28" s="244">
        <f>COUNTIF(Data!FL:FL,V28)</f>
        <v>3</v>
      </c>
      <c r="X28" s="244">
        <f>COUNTIF(Data!FK:FK,V28)</f>
        <v>55</v>
      </c>
      <c r="Y28" s="467">
        <f>W28+X28</f>
        <v>58</v>
      </c>
    </row>
    <row r="31" spans="2:25" ht="18.75" x14ac:dyDescent="0.3">
      <c r="V31" s="255" t="s">
        <v>1997</v>
      </c>
    </row>
    <row r="32" spans="2:25" x14ac:dyDescent="0.25">
      <c r="V32" s="241"/>
      <c r="W32" s="241" t="s">
        <v>1994</v>
      </c>
      <c r="X32" s="241" t="s">
        <v>1995</v>
      </c>
      <c r="Y32" s="241" t="s">
        <v>55</v>
      </c>
    </row>
    <row r="33" spans="22:25" x14ac:dyDescent="0.25">
      <c r="V33" s="241" t="s">
        <v>104</v>
      </c>
      <c r="W33" s="244">
        <f>COUNTIF(Data!FN:FN,V33)</f>
        <v>24</v>
      </c>
      <c r="X33" s="244">
        <f>COUNTIF(Data!FO:FO,V33)</f>
        <v>0</v>
      </c>
      <c r="Y33" s="467">
        <f>W33+X33</f>
        <v>24</v>
      </c>
    </row>
    <row r="34" spans="22:25" x14ac:dyDescent="0.25">
      <c r="V34" s="241" t="s">
        <v>105</v>
      </c>
      <c r="W34" s="244">
        <f>COUNTIF(Data!FN:FN,V34)</f>
        <v>0</v>
      </c>
      <c r="X34" s="244">
        <f>COUNTIF(Data!FO:FO,V34)</f>
        <v>0</v>
      </c>
      <c r="Y34" s="467">
        <f t="shared" ref="Y34:Y42" si="2">W34+X34</f>
        <v>0</v>
      </c>
    </row>
    <row r="35" spans="22:25" x14ac:dyDescent="0.25">
      <c r="V35" s="241" t="s">
        <v>106</v>
      </c>
      <c r="W35" s="244">
        <f>COUNTIF(Data!FN:FN,V35)</f>
        <v>20</v>
      </c>
      <c r="X35" s="244">
        <f>COUNTIF(Data!FO:FO,V35)</f>
        <v>10</v>
      </c>
      <c r="Y35" s="467">
        <f t="shared" si="2"/>
        <v>30</v>
      </c>
    </row>
    <row r="36" spans="22:25" x14ac:dyDescent="0.25">
      <c r="V36" s="241" t="s">
        <v>107</v>
      </c>
      <c r="W36" s="244">
        <f>COUNTIF(Data!FN:FN,V36)</f>
        <v>0</v>
      </c>
      <c r="X36" s="244">
        <f>COUNTIF(Data!FO:FO,V36)</f>
        <v>1</v>
      </c>
      <c r="Y36" s="467">
        <f t="shared" si="2"/>
        <v>1</v>
      </c>
    </row>
    <row r="37" spans="22:25" x14ac:dyDescent="0.25">
      <c r="V37" s="241" t="s">
        <v>108</v>
      </c>
      <c r="W37" s="244">
        <f>COUNTIF(Data!FN:FN,V37)</f>
        <v>3</v>
      </c>
      <c r="X37" s="244">
        <f>COUNTIF(Data!FO:FO,V37)</f>
        <v>0</v>
      </c>
      <c r="Y37" s="467">
        <f t="shared" si="2"/>
        <v>3</v>
      </c>
    </row>
    <row r="38" spans="22:25" x14ac:dyDescent="0.25">
      <c r="V38" s="241" t="s">
        <v>109</v>
      </c>
      <c r="W38" s="244">
        <f>COUNTIF(Data!FN:FN,V38)</f>
        <v>17</v>
      </c>
      <c r="X38" s="244">
        <f>COUNTIF(Data!FO:FO,V38)</f>
        <v>3</v>
      </c>
      <c r="Y38" s="467">
        <f t="shared" si="2"/>
        <v>20</v>
      </c>
    </row>
    <row r="39" spans="22:25" x14ac:dyDescent="0.25">
      <c r="V39" s="241" t="s">
        <v>110</v>
      </c>
      <c r="W39" s="244">
        <f>COUNTIF(Data!FN:FN,V39)</f>
        <v>2</v>
      </c>
      <c r="X39" s="244">
        <f>COUNTIF(Data!FO:FO,V39)</f>
        <v>8</v>
      </c>
      <c r="Y39" s="467">
        <f t="shared" si="2"/>
        <v>10</v>
      </c>
    </row>
    <row r="40" spans="22:25" x14ac:dyDescent="0.25">
      <c r="V40" s="241" t="s">
        <v>111</v>
      </c>
      <c r="W40" s="244">
        <f>COUNTIF(Data!FN:FN,V40)</f>
        <v>5</v>
      </c>
      <c r="X40" s="244">
        <f>COUNTIF(Data!FO:FO,V40)</f>
        <v>4</v>
      </c>
      <c r="Y40" s="467">
        <f t="shared" si="2"/>
        <v>9</v>
      </c>
    </row>
    <row r="41" spans="22:25" x14ac:dyDescent="0.25">
      <c r="V41" s="241" t="s">
        <v>112</v>
      </c>
      <c r="W41" s="244">
        <f>COUNTIF(Data!FN:FN,V41)</f>
        <v>22</v>
      </c>
      <c r="X41" s="244">
        <f>COUNTIF(Data!FO:FO,V41)</f>
        <v>68</v>
      </c>
      <c r="Y41" s="467">
        <f>W41+X41</f>
        <v>90</v>
      </c>
    </row>
    <row r="44" spans="22:25" ht="18.75" x14ac:dyDescent="0.3">
      <c r="V44" s="255" t="s">
        <v>1998</v>
      </c>
    </row>
    <row r="45" spans="22:25" x14ac:dyDescent="0.25">
      <c r="V45" s="241"/>
      <c r="W45" s="241" t="s">
        <v>1994</v>
      </c>
      <c r="X45" s="241" t="s">
        <v>1995</v>
      </c>
      <c r="Y45" s="241" t="s">
        <v>55</v>
      </c>
    </row>
    <row r="46" spans="22:25" x14ac:dyDescent="0.25">
      <c r="V46" s="241" t="s">
        <v>104</v>
      </c>
      <c r="W46" s="244">
        <f>COUNTIF(Data!FP:FP,V46)</f>
        <v>102</v>
      </c>
      <c r="X46" s="244">
        <f>COUNTIF(Data!FQ:FQ,V46)</f>
        <v>3</v>
      </c>
      <c r="Y46" s="467">
        <f>W46+X46</f>
        <v>105</v>
      </c>
    </row>
    <row r="47" spans="22:25" x14ac:dyDescent="0.25">
      <c r="V47" s="241" t="s">
        <v>105</v>
      </c>
      <c r="W47" s="244">
        <f>COUNTIF(Data!FP:FP,V47)</f>
        <v>0</v>
      </c>
      <c r="X47" s="244">
        <f>COUNTIF(Data!FQ:FQ,V47)</f>
        <v>0</v>
      </c>
      <c r="Y47" s="467">
        <f t="shared" ref="Y47:Y55" si="3">W47+X47</f>
        <v>0</v>
      </c>
    </row>
    <row r="48" spans="22:25" x14ac:dyDescent="0.25">
      <c r="V48" s="241" t="s">
        <v>106</v>
      </c>
      <c r="W48" s="244">
        <f>COUNTIF(Data!FP:FP,V48)</f>
        <v>8</v>
      </c>
      <c r="X48" s="244">
        <f>COUNTIF(Data!FQ:FQ,V48)</f>
        <v>67</v>
      </c>
      <c r="Y48" s="467">
        <f t="shared" si="3"/>
        <v>75</v>
      </c>
    </row>
    <row r="49" spans="5:25" x14ac:dyDescent="0.25">
      <c r="V49" s="241" t="s">
        <v>107</v>
      </c>
      <c r="W49" s="244">
        <f>COUNTIF(Data!FP:FP,V49)</f>
        <v>1</v>
      </c>
      <c r="X49" s="244">
        <f>COUNTIF(Data!FQ:FQ,V49)</f>
        <v>0</v>
      </c>
      <c r="Y49" s="467">
        <f t="shared" si="3"/>
        <v>1</v>
      </c>
    </row>
    <row r="50" spans="5:25" x14ac:dyDescent="0.25">
      <c r="V50" s="241" t="s">
        <v>108</v>
      </c>
      <c r="W50" s="244">
        <f>COUNTIF(Data!FP:FP,V50)</f>
        <v>0</v>
      </c>
      <c r="X50" s="244">
        <f>COUNTIF(Data!FQ:FQ,V50)</f>
        <v>1</v>
      </c>
      <c r="Y50" s="467">
        <f t="shared" si="3"/>
        <v>1</v>
      </c>
    </row>
    <row r="51" spans="5:25" x14ac:dyDescent="0.25">
      <c r="V51" s="241" t="s">
        <v>109</v>
      </c>
      <c r="W51" s="244">
        <f>COUNTIF(Data!FP:FP,V51)</f>
        <v>5</v>
      </c>
      <c r="X51" s="244">
        <f>COUNTIF(Data!FQ:FQ,V51)</f>
        <v>19</v>
      </c>
      <c r="Y51" s="467">
        <f t="shared" si="3"/>
        <v>24</v>
      </c>
    </row>
    <row r="52" spans="5:25" x14ac:dyDescent="0.25">
      <c r="V52" s="241" t="s">
        <v>110</v>
      </c>
      <c r="W52" s="244">
        <f>COUNTIF(Data!FP:FP,V52)</f>
        <v>0</v>
      </c>
      <c r="X52" s="244">
        <f>COUNTIF(Data!FQ:FQ,V52)</f>
        <v>2</v>
      </c>
      <c r="Y52" s="467">
        <f t="shared" si="3"/>
        <v>2</v>
      </c>
    </row>
    <row r="53" spans="5:25" x14ac:dyDescent="0.25">
      <c r="V53" s="241" t="s">
        <v>111</v>
      </c>
      <c r="W53" s="244">
        <f>COUNTIF(Data!FP:FP,V53)</f>
        <v>1</v>
      </c>
      <c r="X53" s="244">
        <f>COUNTIF(Data!FQ:FQ,V53)</f>
        <v>0</v>
      </c>
      <c r="Y53" s="467">
        <f t="shared" si="3"/>
        <v>1</v>
      </c>
    </row>
    <row r="54" spans="5:25" x14ac:dyDescent="0.25">
      <c r="V54" s="241" t="s">
        <v>112</v>
      </c>
      <c r="W54" s="244">
        <f>COUNTIF(Data!FP:FP,V54)</f>
        <v>3</v>
      </c>
      <c r="X54" s="244">
        <f>COUNTIF(Data!FQ:FQ,V54)</f>
        <v>4</v>
      </c>
      <c r="Y54" s="467">
        <f>W54+X54</f>
        <v>7</v>
      </c>
    </row>
    <row r="55" spans="5:25" x14ac:dyDescent="0.25">
      <c r="E55" s="249"/>
      <c r="H55" s="262"/>
    </row>
  </sheetData>
  <pageMargins left="0.7" right="0.7" top="0.75" bottom="0.75" header="0.3" footer="0.3"/>
  <pageSetup paperSize="9" scale="56" orientation="landscape" horizontalDpi="300" verticalDpi="300" r:id="rId1"/>
  <rowBreaks count="1" manualBreakCount="1">
    <brk id="3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249977111117893"/>
  </sheetPr>
  <dimension ref="I5:X36"/>
  <sheetViews>
    <sheetView showGridLines="0" showRowColHeaders="0" zoomScale="85" zoomScaleNormal="85" workbookViewId="0">
      <selection activeCell="Q5" sqref="Q5"/>
    </sheetView>
  </sheetViews>
  <sheetFormatPr defaultRowHeight="15" x14ac:dyDescent="0.25"/>
  <cols>
    <col min="2" max="2" width="22.42578125" customWidth="1"/>
    <col min="3" max="3" width="16.28515625" customWidth="1"/>
    <col min="4" max="6" width="15" customWidth="1"/>
    <col min="7" max="7" width="14.140625" customWidth="1"/>
    <col min="8" max="8" width="18.28515625" customWidth="1"/>
    <col min="9" max="9" width="13.28515625" customWidth="1"/>
    <col min="10" max="10" width="14.28515625" customWidth="1"/>
    <col min="11" max="12" width="18.140625" customWidth="1"/>
    <col min="17" max="17" width="12.42578125" customWidth="1"/>
  </cols>
  <sheetData>
    <row r="5" spans="17:23" x14ac:dyDescent="0.25">
      <c r="Q5" s="240" t="s">
        <v>2000</v>
      </c>
    </row>
    <row r="6" spans="17:23" ht="60" x14ac:dyDescent="0.25">
      <c r="Q6" s="241" t="s">
        <v>916</v>
      </c>
      <c r="R6" s="250" t="s">
        <v>1963</v>
      </c>
      <c r="S6" s="242" t="s">
        <v>1962</v>
      </c>
      <c r="T6" s="242" t="s">
        <v>1964</v>
      </c>
      <c r="U6" s="242" t="s">
        <v>1965</v>
      </c>
      <c r="V6" s="242" t="s">
        <v>1966</v>
      </c>
      <c r="W6" s="242" t="s">
        <v>1967</v>
      </c>
    </row>
    <row r="7" spans="17:23" x14ac:dyDescent="0.25">
      <c r="Q7" s="151" t="s">
        <v>1961</v>
      </c>
      <c r="R7" s="151">
        <f>COUNTIF(Data!$EE:EE, "&lt; 0.25")</f>
        <v>14</v>
      </c>
      <c r="S7" s="151">
        <f>COUNTIFS(Data!$EE:EE, "&lt;=0.5")-R7</f>
        <v>8</v>
      </c>
      <c r="T7" s="151">
        <f>COUNTIFS(Data!$EE:EE, "&lt;=0.75")-S7</f>
        <v>15</v>
      </c>
      <c r="U7" s="151">
        <f>COUNTIFS(Data!$EE:EE, "&lt;=1")-T7</f>
        <v>8</v>
      </c>
      <c r="V7" s="151">
        <f>COUNTIFS(Data!$EE:EE, "&lt;=5")-U7</f>
        <v>15</v>
      </c>
      <c r="W7" s="151">
        <f>COUNTIFS(Data!$EE:EE, "&gt; 5")</f>
        <v>1</v>
      </c>
    </row>
    <row r="9" spans="17:23" x14ac:dyDescent="0.25">
      <c r="Q9" s="240" t="s">
        <v>1999</v>
      </c>
    </row>
    <row r="10" spans="17:23" ht="60" x14ac:dyDescent="0.25">
      <c r="Q10" s="241" t="s">
        <v>916</v>
      </c>
      <c r="R10" s="250" t="s">
        <v>1963</v>
      </c>
      <c r="S10" s="242" t="s">
        <v>1962</v>
      </c>
      <c r="T10" s="242" t="s">
        <v>1964</v>
      </c>
      <c r="U10" s="242" t="s">
        <v>1965</v>
      </c>
      <c r="V10" s="242" t="s">
        <v>1966</v>
      </c>
      <c r="W10" s="242" t="s">
        <v>1967</v>
      </c>
    </row>
    <row r="11" spans="17:23" x14ac:dyDescent="0.25">
      <c r="Q11" s="151" t="s">
        <v>1961</v>
      </c>
      <c r="R11" s="151">
        <f>COUNTIF(Data!$EF:EF, "&lt; 0.25")</f>
        <v>16</v>
      </c>
      <c r="S11" s="151">
        <f>COUNTIFS(Data!$EF:EF, "&lt;=0.5")-R11</f>
        <v>14</v>
      </c>
      <c r="T11" s="151">
        <f>COUNTIFS(Data!$EF:EF, "&lt;=0.75")-S11</f>
        <v>17</v>
      </c>
      <c r="U11" s="151">
        <f>COUNTIFS(Data!$EF:EF, "&lt;=1")-T11</f>
        <v>22</v>
      </c>
      <c r="V11" s="151">
        <f>COUNTIFS(Data!$EF:EF, "&lt;=5")-U11</f>
        <v>19</v>
      </c>
      <c r="W11" s="151">
        <f>COUNTIFS(Data!$EF:EF, "&gt; 5")</f>
        <v>1</v>
      </c>
    </row>
    <row r="13" spans="17:23" x14ac:dyDescent="0.25">
      <c r="Q13" s="240" t="s">
        <v>2001</v>
      </c>
    </row>
    <row r="14" spans="17:23" ht="60" x14ac:dyDescent="0.25">
      <c r="Q14" s="241" t="s">
        <v>916</v>
      </c>
      <c r="R14" s="250" t="s">
        <v>1963</v>
      </c>
      <c r="S14" s="242" t="s">
        <v>1962</v>
      </c>
      <c r="T14" s="242" t="s">
        <v>1964</v>
      </c>
      <c r="U14" s="242" t="s">
        <v>1965</v>
      </c>
      <c r="V14" s="242" t="s">
        <v>1966</v>
      </c>
      <c r="W14" s="242" t="s">
        <v>1967</v>
      </c>
    </row>
    <row r="15" spans="17:23" x14ac:dyDescent="0.25">
      <c r="Q15" s="151" t="s">
        <v>1961</v>
      </c>
      <c r="R15" s="151">
        <f>COUNTIF(Data!$EG:EG, "&lt; 0.25")</f>
        <v>12</v>
      </c>
      <c r="S15" s="151">
        <f>COUNTIFS(Data!$EG:EG, "&lt;=0.5")-R15</f>
        <v>16</v>
      </c>
      <c r="T15" s="151">
        <f>COUNTIFS(Data!$EG:EG, "&lt;=0.75")-S15</f>
        <v>12</v>
      </c>
      <c r="U15" s="151">
        <f>COUNTIFS(Data!$EG:EG, "&lt;=1")-T15</f>
        <v>25</v>
      </c>
      <c r="V15" s="151">
        <f>COUNTIFS(Data!$EG:EG, "&lt;=5")-U15</f>
        <v>21</v>
      </c>
      <c r="W15" s="151">
        <f>COUNTIFS(Data!$EG:EG, "&gt; 5")</f>
        <v>1</v>
      </c>
    </row>
    <row r="17" spans="9:24" x14ac:dyDescent="0.25">
      <c r="Q17" s="240" t="s">
        <v>2002</v>
      </c>
    </row>
    <row r="18" spans="9:24" ht="60" x14ac:dyDescent="0.25">
      <c r="Q18" s="241" t="s">
        <v>916</v>
      </c>
      <c r="R18" s="250" t="s">
        <v>1963</v>
      </c>
      <c r="S18" s="242" t="s">
        <v>1962</v>
      </c>
      <c r="T18" s="242" t="s">
        <v>1964</v>
      </c>
      <c r="U18" s="242" t="s">
        <v>1965</v>
      </c>
      <c r="V18" s="242" t="s">
        <v>1966</v>
      </c>
      <c r="W18" s="242" t="s">
        <v>1967</v>
      </c>
    </row>
    <row r="19" spans="9:24" x14ac:dyDescent="0.25">
      <c r="Q19" s="151" t="s">
        <v>1961</v>
      </c>
      <c r="R19" s="151">
        <f>COUNTIF(Data!$EH:EH, "&lt; 0.25")</f>
        <v>8</v>
      </c>
      <c r="S19" s="151">
        <f>COUNTIFS(Data!$EH:EH, "&lt;=0.5")-R19</f>
        <v>13</v>
      </c>
      <c r="T19" s="151">
        <f>COUNTIFS(Data!$EH:EH, "&lt;=0.75")-S19</f>
        <v>9</v>
      </c>
      <c r="U19" s="151">
        <f>COUNTIFS(Data!$EH:EH, "&lt;=1")-T19</f>
        <v>24</v>
      </c>
      <c r="V19" s="151">
        <f>COUNTIFS(Data!$EH:EH, "&lt;=5")-U19</f>
        <v>22</v>
      </c>
      <c r="W19" s="151">
        <f>COUNTIFS(Data!$EH:EH, "&gt; 5")</f>
        <v>10</v>
      </c>
    </row>
    <row r="22" spans="9:24" ht="45" x14ac:dyDescent="0.25">
      <c r="I22" s="263"/>
      <c r="Q22" s="241"/>
      <c r="R22" s="289">
        <v>0</v>
      </c>
      <c r="S22" s="290" t="s">
        <v>1979</v>
      </c>
      <c r="T22" s="242" t="s">
        <v>78</v>
      </c>
      <c r="U22" s="242" t="s">
        <v>79</v>
      </c>
      <c r="V22" s="242" t="s">
        <v>80</v>
      </c>
      <c r="W22" s="242" t="s">
        <v>81</v>
      </c>
      <c r="X22" s="242" t="s">
        <v>1981</v>
      </c>
    </row>
    <row r="23" spans="9:24" ht="90" x14ac:dyDescent="0.25">
      <c r="I23" s="253"/>
      <c r="Q23" s="242" t="s">
        <v>1869</v>
      </c>
      <c r="R23" s="259">
        <f>COUNTIF(Data!$FH:FH,R22)</f>
        <v>7</v>
      </c>
      <c r="S23" s="259">
        <f>COUNTIF(Data!$FH:FH,S22)</f>
        <v>10</v>
      </c>
      <c r="T23" s="259">
        <f>COUNTIF(Data!$FH:FH,T22)</f>
        <v>8</v>
      </c>
      <c r="U23" s="259">
        <f>COUNTIF(Data!$FH:FH,U22)</f>
        <v>19</v>
      </c>
      <c r="V23" s="259">
        <f>COUNTIF(Data!$FH:FH,V22)</f>
        <v>22</v>
      </c>
      <c r="W23" s="259">
        <f>COUNTIF(Data!$FH:FH,W22)</f>
        <v>58</v>
      </c>
      <c r="X23" s="259">
        <f>'Analysis Tables'!C39-SUM(R23:W23)</f>
        <v>2</v>
      </c>
    </row>
    <row r="24" spans="9:24" ht="90" x14ac:dyDescent="0.25">
      <c r="I24" s="253"/>
      <c r="Q24" s="242" t="s">
        <v>1870</v>
      </c>
      <c r="R24" s="259">
        <f>COUNTIF(Data!$FI:FI,R22)</f>
        <v>3</v>
      </c>
      <c r="S24" s="259">
        <f>COUNTIF(Data!$FI:FI,S22)</f>
        <v>14</v>
      </c>
      <c r="T24" s="259">
        <f>COUNTIF(Data!$FI:FI,T22)</f>
        <v>14</v>
      </c>
      <c r="U24" s="259">
        <f>COUNTIF(Data!$FI:FI,U22)</f>
        <v>10</v>
      </c>
      <c r="V24" s="259">
        <f>COUNTIF(Data!$FI:FI,V22)</f>
        <v>26</v>
      </c>
      <c r="W24" s="259">
        <f>COUNTIF(Data!$FI:FI,W22)</f>
        <v>57</v>
      </c>
      <c r="X24" s="259">
        <f>'Analysis Tables'!C39-SUM(R24:W24)</f>
        <v>2</v>
      </c>
    </row>
    <row r="25" spans="9:24" x14ac:dyDescent="0.25">
      <c r="I25" s="253"/>
    </row>
    <row r="26" spans="9:24" x14ac:dyDescent="0.25">
      <c r="I26" s="253"/>
    </row>
    <row r="27" spans="9:24" x14ac:dyDescent="0.25">
      <c r="I27" s="253"/>
    </row>
    <row r="28" spans="9:24" x14ac:dyDescent="0.25">
      <c r="I28" s="253"/>
    </row>
    <row r="29" spans="9:24" x14ac:dyDescent="0.25">
      <c r="I29" s="253"/>
    </row>
    <row r="30" spans="9:24" x14ac:dyDescent="0.25">
      <c r="I30" s="253"/>
    </row>
    <row r="31" spans="9:24" x14ac:dyDescent="0.25">
      <c r="I31" s="253"/>
    </row>
    <row r="32" spans="9:24" x14ac:dyDescent="0.25">
      <c r="I32" s="253"/>
    </row>
    <row r="33" spans="9:9" x14ac:dyDescent="0.25">
      <c r="I33" s="253"/>
    </row>
    <row r="34" spans="9:9" x14ac:dyDescent="0.25">
      <c r="I34" s="253"/>
    </row>
    <row r="35" spans="9:9" x14ac:dyDescent="0.25">
      <c r="I35" s="253"/>
    </row>
    <row r="36" spans="9:9" x14ac:dyDescent="0.25">
      <c r="I36" s="264"/>
    </row>
  </sheetData>
  <pageMargins left="0.7" right="0.7" top="0.75" bottom="0.75" header="0.3" footer="0.3"/>
  <pageSetup scale="42"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B5:AN53"/>
  <sheetViews>
    <sheetView showGridLines="0" showRowColHeaders="0" zoomScale="85" zoomScaleNormal="85" workbookViewId="0">
      <selection activeCell="U65" sqref="U65"/>
    </sheetView>
  </sheetViews>
  <sheetFormatPr defaultRowHeight="15" x14ac:dyDescent="0.25"/>
  <cols>
    <col min="2" max="2" width="22.140625" customWidth="1"/>
    <col min="3" max="3" width="12.5703125" customWidth="1"/>
    <col min="4" max="4" width="11.140625" customWidth="1"/>
    <col min="5" max="5" width="11.7109375" customWidth="1"/>
    <col min="6" max="6" width="12.28515625" customWidth="1"/>
    <col min="7" max="7" width="13.42578125" customWidth="1"/>
    <col min="8" max="8" width="12" customWidth="1"/>
    <col min="9" max="11" width="10.5703125" customWidth="1"/>
    <col min="12" max="12" width="12" customWidth="1"/>
    <col min="13" max="13" width="13.7109375" customWidth="1"/>
    <col min="21" max="21" width="23.140625" customWidth="1"/>
    <col min="22" max="22" width="14.5703125" bestFit="1" customWidth="1"/>
  </cols>
  <sheetData>
    <row r="5" spans="21:40" ht="18.75" x14ac:dyDescent="0.3">
      <c r="U5" s="255"/>
    </row>
    <row r="6" spans="21:40" ht="18.75" x14ac:dyDescent="0.3">
      <c r="U6" s="255" t="s">
        <v>1960</v>
      </c>
    </row>
    <row r="7" spans="21:40" ht="73.5" customHeight="1" x14ac:dyDescent="0.25">
      <c r="U7" s="242" t="s">
        <v>916</v>
      </c>
      <c r="V7" s="242" t="s">
        <v>1929</v>
      </c>
      <c r="W7" s="242" t="s">
        <v>2024</v>
      </c>
      <c r="X7" s="242" t="s">
        <v>2025</v>
      </c>
      <c r="Y7" s="242" t="s">
        <v>2026</v>
      </c>
      <c r="Z7" s="242" t="s">
        <v>2027</v>
      </c>
      <c r="AA7" s="242" t="s">
        <v>2028</v>
      </c>
      <c r="AB7" s="242" t="s">
        <v>2029</v>
      </c>
      <c r="AC7" s="242" t="s">
        <v>2030</v>
      </c>
      <c r="AD7" s="242" t="s">
        <v>1951</v>
      </c>
      <c r="AE7" s="242" t="s">
        <v>2031</v>
      </c>
      <c r="AF7" s="242" t="s">
        <v>2032</v>
      </c>
      <c r="AG7" s="242" t="s">
        <v>2033</v>
      </c>
      <c r="AH7" s="242" t="s">
        <v>2034</v>
      </c>
      <c r="AI7" s="242" t="s">
        <v>2035</v>
      </c>
      <c r="AJ7" s="242" t="s">
        <v>2036</v>
      </c>
      <c r="AK7" s="242" t="s">
        <v>2037</v>
      </c>
      <c r="AL7" s="242" t="s">
        <v>333</v>
      </c>
      <c r="AM7" s="242" t="s">
        <v>334</v>
      </c>
      <c r="AN7" s="242" t="s">
        <v>1952</v>
      </c>
    </row>
    <row r="8" spans="21:40" x14ac:dyDescent="0.25">
      <c r="U8" s="311" t="s">
        <v>376</v>
      </c>
      <c r="V8" s="151" t="s">
        <v>388</v>
      </c>
      <c r="W8" s="244">
        <v>76</v>
      </c>
      <c r="X8" s="244">
        <v>2</v>
      </c>
      <c r="Y8" s="244">
        <v>42</v>
      </c>
      <c r="Z8" s="244">
        <v>20</v>
      </c>
      <c r="AA8" s="244">
        <v>516</v>
      </c>
      <c r="AB8" s="244">
        <v>34</v>
      </c>
      <c r="AC8" s="244">
        <v>11</v>
      </c>
      <c r="AD8" s="244">
        <v>701</v>
      </c>
      <c r="AE8" s="244">
        <v>36</v>
      </c>
      <c r="AF8" s="244">
        <v>3</v>
      </c>
      <c r="AG8" s="244">
        <v>53</v>
      </c>
      <c r="AH8" s="244">
        <v>19</v>
      </c>
      <c r="AI8" s="244">
        <v>590</v>
      </c>
      <c r="AJ8" s="244">
        <v>49</v>
      </c>
      <c r="AK8" s="244">
        <v>609</v>
      </c>
      <c r="AL8" s="244">
        <v>216</v>
      </c>
      <c r="AM8" s="244">
        <v>343</v>
      </c>
      <c r="AN8" s="244">
        <v>1918</v>
      </c>
    </row>
    <row r="9" spans="21:40" x14ac:dyDescent="0.25">
      <c r="U9" s="312"/>
      <c r="V9" s="151" t="s">
        <v>384</v>
      </c>
      <c r="W9" s="244">
        <v>2</v>
      </c>
      <c r="X9" s="244">
        <v>0</v>
      </c>
      <c r="Y9" s="244">
        <v>0</v>
      </c>
      <c r="Z9" s="244">
        <v>3</v>
      </c>
      <c r="AA9" s="244">
        <v>1</v>
      </c>
      <c r="AB9" s="244">
        <v>0</v>
      </c>
      <c r="AC9" s="244">
        <v>1</v>
      </c>
      <c r="AD9" s="244">
        <v>7</v>
      </c>
      <c r="AE9" s="244">
        <v>0</v>
      </c>
      <c r="AF9" s="244">
        <v>0</v>
      </c>
      <c r="AG9" s="244">
        <v>1</v>
      </c>
      <c r="AH9" s="244">
        <v>0</v>
      </c>
      <c r="AI9" s="244">
        <v>0</v>
      </c>
      <c r="AJ9" s="244">
        <v>1</v>
      </c>
      <c r="AK9" s="244">
        <v>7</v>
      </c>
      <c r="AL9" s="244">
        <v>3</v>
      </c>
      <c r="AM9" s="244">
        <v>10</v>
      </c>
      <c r="AN9" s="244">
        <v>22</v>
      </c>
    </row>
    <row r="10" spans="21:40" x14ac:dyDescent="0.25">
      <c r="U10" s="312"/>
      <c r="V10" s="151" t="s">
        <v>381</v>
      </c>
      <c r="W10" s="244">
        <v>8</v>
      </c>
      <c r="X10" s="244">
        <v>1</v>
      </c>
      <c r="Y10" s="244">
        <v>6</v>
      </c>
      <c r="Z10" s="244">
        <v>0</v>
      </c>
      <c r="AA10" s="244">
        <v>2</v>
      </c>
      <c r="AB10" s="244">
        <v>0</v>
      </c>
      <c r="AC10" s="244">
        <v>0</v>
      </c>
      <c r="AD10" s="244">
        <v>17</v>
      </c>
      <c r="AE10" s="244">
        <v>3</v>
      </c>
      <c r="AF10" s="244">
        <v>2</v>
      </c>
      <c r="AG10" s="244">
        <v>11</v>
      </c>
      <c r="AH10" s="244">
        <v>0</v>
      </c>
      <c r="AI10" s="244">
        <v>3</v>
      </c>
      <c r="AJ10" s="244">
        <v>6</v>
      </c>
      <c r="AK10" s="244">
        <v>20</v>
      </c>
      <c r="AL10" s="244">
        <v>15</v>
      </c>
      <c r="AM10" s="244">
        <v>87</v>
      </c>
      <c r="AN10" s="244">
        <v>147</v>
      </c>
    </row>
    <row r="11" spans="21:40" x14ac:dyDescent="0.25">
      <c r="U11" s="312"/>
      <c r="V11" s="151" t="s">
        <v>391</v>
      </c>
      <c r="W11" s="244">
        <v>0</v>
      </c>
      <c r="X11" s="244">
        <v>0</v>
      </c>
      <c r="Y11" s="244">
        <v>0</v>
      </c>
      <c r="Z11" s="244">
        <v>0</v>
      </c>
      <c r="AA11" s="244">
        <v>0</v>
      </c>
      <c r="AB11" s="244">
        <v>0</v>
      </c>
      <c r="AC11" s="244">
        <v>0</v>
      </c>
      <c r="AD11" s="244">
        <v>0</v>
      </c>
      <c r="AE11" s="244">
        <v>0</v>
      </c>
      <c r="AF11" s="244">
        <v>0</v>
      </c>
      <c r="AG11" s="244">
        <v>0</v>
      </c>
      <c r="AH11" s="244">
        <v>0</v>
      </c>
      <c r="AI11" s="244">
        <v>0</v>
      </c>
      <c r="AJ11" s="244">
        <v>0</v>
      </c>
      <c r="AK11" s="244">
        <v>0</v>
      </c>
      <c r="AL11" s="244">
        <v>0</v>
      </c>
      <c r="AM11" s="244">
        <v>0</v>
      </c>
      <c r="AN11" s="244">
        <v>0</v>
      </c>
    </row>
    <row r="12" spans="21:40" x14ac:dyDescent="0.25">
      <c r="U12" s="312"/>
      <c r="V12" s="151" t="s">
        <v>393</v>
      </c>
      <c r="W12" s="244">
        <v>0</v>
      </c>
      <c r="X12" s="244">
        <v>0</v>
      </c>
      <c r="Y12" s="244">
        <v>0</v>
      </c>
      <c r="Z12" s="244">
        <v>0</v>
      </c>
      <c r="AA12" s="244">
        <v>0</v>
      </c>
      <c r="AB12" s="244">
        <v>0</v>
      </c>
      <c r="AC12" s="244">
        <v>0</v>
      </c>
      <c r="AD12" s="244">
        <v>0</v>
      </c>
      <c r="AE12" s="244">
        <v>0</v>
      </c>
      <c r="AF12" s="244">
        <v>0</v>
      </c>
      <c r="AG12" s="244">
        <v>0</v>
      </c>
      <c r="AH12" s="244">
        <v>0</v>
      </c>
      <c r="AI12" s="244">
        <v>0</v>
      </c>
      <c r="AJ12" s="244">
        <v>0</v>
      </c>
      <c r="AK12" s="244">
        <v>0</v>
      </c>
      <c r="AL12" s="244">
        <v>0</v>
      </c>
      <c r="AM12" s="244">
        <v>0</v>
      </c>
      <c r="AN12" s="244">
        <v>0</v>
      </c>
    </row>
    <row r="13" spans="21:40" x14ac:dyDescent="0.25">
      <c r="U13" s="312"/>
      <c r="V13" s="151" t="s">
        <v>389</v>
      </c>
      <c r="W13" s="244">
        <v>44</v>
      </c>
      <c r="X13" s="244">
        <v>92</v>
      </c>
      <c r="Y13" s="244">
        <v>27</v>
      </c>
      <c r="Z13" s="244">
        <v>4</v>
      </c>
      <c r="AA13" s="244">
        <v>76</v>
      </c>
      <c r="AB13" s="244">
        <v>15</v>
      </c>
      <c r="AC13" s="244">
        <v>132</v>
      </c>
      <c r="AD13" s="244">
        <v>390</v>
      </c>
      <c r="AE13" s="244">
        <v>39</v>
      </c>
      <c r="AF13" s="244">
        <v>55</v>
      </c>
      <c r="AG13" s="244">
        <v>28</v>
      </c>
      <c r="AH13" s="244">
        <v>9</v>
      </c>
      <c r="AI13" s="244">
        <v>90</v>
      </c>
      <c r="AJ13" s="244">
        <v>27</v>
      </c>
      <c r="AK13" s="244">
        <v>189</v>
      </c>
      <c r="AL13" s="244">
        <v>72</v>
      </c>
      <c r="AM13" s="244">
        <v>300</v>
      </c>
      <c r="AN13" s="244">
        <v>809</v>
      </c>
    </row>
    <row r="14" spans="21:40" x14ac:dyDescent="0.25">
      <c r="U14" s="312"/>
      <c r="V14" s="151" t="s">
        <v>377</v>
      </c>
      <c r="W14" s="244">
        <v>26</v>
      </c>
      <c r="X14" s="244">
        <v>11</v>
      </c>
      <c r="Y14" s="244">
        <v>24</v>
      </c>
      <c r="Z14" s="244">
        <v>50</v>
      </c>
      <c r="AA14" s="244">
        <v>9</v>
      </c>
      <c r="AB14" s="244">
        <v>16</v>
      </c>
      <c r="AC14" s="244">
        <v>11</v>
      </c>
      <c r="AD14" s="244">
        <v>147</v>
      </c>
      <c r="AE14" s="244">
        <v>15</v>
      </c>
      <c r="AF14" s="244">
        <v>5</v>
      </c>
      <c r="AG14" s="244">
        <v>23</v>
      </c>
      <c r="AH14" s="244">
        <v>49</v>
      </c>
      <c r="AI14" s="244">
        <v>10</v>
      </c>
      <c r="AJ14" s="244">
        <v>36</v>
      </c>
      <c r="AK14" s="244">
        <v>76</v>
      </c>
      <c r="AL14" s="244">
        <v>66</v>
      </c>
      <c r="AM14" s="244">
        <v>130</v>
      </c>
      <c r="AN14" s="244">
        <v>410</v>
      </c>
    </row>
    <row r="15" spans="21:40" x14ac:dyDescent="0.25">
      <c r="U15" s="312"/>
      <c r="V15" s="151" t="s">
        <v>394</v>
      </c>
      <c r="W15" s="244">
        <v>0</v>
      </c>
      <c r="X15" s="244">
        <v>0</v>
      </c>
      <c r="Y15" s="244">
        <v>0</v>
      </c>
      <c r="Z15" s="244">
        <v>0</v>
      </c>
      <c r="AA15" s="244">
        <v>0</v>
      </c>
      <c r="AB15" s="244">
        <v>0</v>
      </c>
      <c r="AC15" s="244">
        <v>0</v>
      </c>
      <c r="AD15" s="244">
        <v>0</v>
      </c>
      <c r="AE15" s="244">
        <v>0</v>
      </c>
      <c r="AF15" s="244">
        <v>0</v>
      </c>
      <c r="AG15" s="244">
        <v>0</v>
      </c>
      <c r="AH15" s="244">
        <v>0</v>
      </c>
      <c r="AI15" s="244">
        <v>0</v>
      </c>
      <c r="AJ15" s="244">
        <v>0</v>
      </c>
      <c r="AK15" s="244">
        <v>0</v>
      </c>
      <c r="AL15" s="244">
        <v>0</v>
      </c>
      <c r="AM15" s="244">
        <v>0</v>
      </c>
      <c r="AN15" s="244">
        <v>0</v>
      </c>
    </row>
    <row r="16" spans="21:40" x14ac:dyDescent="0.25">
      <c r="U16" s="312"/>
      <c r="V16" s="151" t="s">
        <v>390</v>
      </c>
      <c r="W16" s="244">
        <v>0</v>
      </c>
      <c r="X16" s="244">
        <v>0</v>
      </c>
      <c r="Y16" s="244">
        <v>0</v>
      </c>
      <c r="Z16" s="244">
        <v>0</v>
      </c>
      <c r="AA16" s="244">
        <v>0</v>
      </c>
      <c r="AB16" s="244">
        <v>0</v>
      </c>
      <c r="AC16" s="244">
        <v>0</v>
      </c>
      <c r="AD16" s="244">
        <v>0</v>
      </c>
      <c r="AE16" s="244">
        <v>0</v>
      </c>
      <c r="AF16" s="244">
        <v>0</v>
      </c>
      <c r="AG16" s="244">
        <v>0</v>
      </c>
      <c r="AH16" s="244">
        <v>0</v>
      </c>
      <c r="AI16" s="244">
        <v>0</v>
      </c>
      <c r="AJ16" s="244">
        <v>0</v>
      </c>
      <c r="AK16" s="244">
        <v>0</v>
      </c>
      <c r="AL16" s="244">
        <v>0</v>
      </c>
      <c r="AM16" s="244">
        <v>0</v>
      </c>
      <c r="AN16" s="244">
        <v>0</v>
      </c>
    </row>
    <row r="17" spans="21:40" x14ac:dyDescent="0.25">
      <c r="U17" s="312"/>
      <c r="V17" s="151" t="s">
        <v>387</v>
      </c>
      <c r="W17" s="244">
        <v>2</v>
      </c>
      <c r="X17" s="244">
        <v>0</v>
      </c>
      <c r="Y17" s="244">
        <v>1</v>
      </c>
      <c r="Z17" s="244">
        <v>49</v>
      </c>
      <c r="AA17" s="244">
        <v>1</v>
      </c>
      <c r="AB17" s="244">
        <v>0</v>
      </c>
      <c r="AC17" s="244">
        <v>1</v>
      </c>
      <c r="AD17" s="244">
        <v>54</v>
      </c>
      <c r="AE17" s="244">
        <v>3</v>
      </c>
      <c r="AF17" s="244">
        <v>0</v>
      </c>
      <c r="AG17" s="244">
        <v>1</v>
      </c>
      <c r="AH17" s="244">
        <v>61</v>
      </c>
      <c r="AI17" s="244">
        <v>0</v>
      </c>
      <c r="AJ17" s="244">
        <v>0</v>
      </c>
      <c r="AK17" s="244">
        <v>6</v>
      </c>
      <c r="AL17" s="244">
        <v>6</v>
      </c>
      <c r="AM17" s="244">
        <v>17</v>
      </c>
      <c r="AN17" s="244">
        <v>94</v>
      </c>
    </row>
    <row r="18" spans="21:40" x14ac:dyDescent="0.25">
      <c r="U18" s="312"/>
      <c r="V18" s="151" t="s">
        <v>379</v>
      </c>
      <c r="W18" s="244">
        <v>0</v>
      </c>
      <c r="X18" s="244">
        <v>0</v>
      </c>
      <c r="Y18" s="244">
        <v>0</v>
      </c>
      <c r="Z18" s="244">
        <v>0</v>
      </c>
      <c r="AA18" s="244">
        <v>0</v>
      </c>
      <c r="AB18" s="244">
        <v>0</v>
      </c>
      <c r="AC18" s="244">
        <v>0</v>
      </c>
      <c r="AD18" s="244">
        <v>0</v>
      </c>
      <c r="AE18" s="244">
        <v>0</v>
      </c>
      <c r="AF18" s="244">
        <v>0</v>
      </c>
      <c r="AG18" s="244">
        <v>0</v>
      </c>
      <c r="AH18" s="244">
        <v>0</v>
      </c>
      <c r="AI18" s="244">
        <v>0</v>
      </c>
      <c r="AJ18" s="244">
        <v>0</v>
      </c>
      <c r="AK18" s="244">
        <v>0</v>
      </c>
      <c r="AL18" s="244">
        <v>0</v>
      </c>
      <c r="AM18" s="244">
        <v>0</v>
      </c>
      <c r="AN18" s="244">
        <v>0</v>
      </c>
    </row>
    <row r="19" spans="21:40" x14ac:dyDescent="0.25">
      <c r="U19" s="312"/>
      <c r="V19" s="151" t="s">
        <v>380</v>
      </c>
      <c r="W19" s="244">
        <v>0</v>
      </c>
      <c r="X19" s="244">
        <v>0</v>
      </c>
      <c r="Y19" s="244">
        <v>0</v>
      </c>
      <c r="Z19" s="244">
        <v>0</v>
      </c>
      <c r="AA19" s="244">
        <v>0</v>
      </c>
      <c r="AB19" s="244">
        <v>0</v>
      </c>
      <c r="AC19" s="244">
        <v>0</v>
      </c>
      <c r="AD19" s="244">
        <v>0</v>
      </c>
      <c r="AE19" s="244">
        <v>0</v>
      </c>
      <c r="AF19" s="244">
        <v>0</v>
      </c>
      <c r="AG19" s="244">
        <v>0</v>
      </c>
      <c r="AH19" s="244">
        <v>0</v>
      </c>
      <c r="AI19" s="244">
        <v>0</v>
      </c>
      <c r="AJ19" s="244">
        <v>0</v>
      </c>
      <c r="AK19" s="244">
        <v>0</v>
      </c>
      <c r="AL19" s="244">
        <v>0</v>
      </c>
      <c r="AM19" s="244">
        <v>0</v>
      </c>
      <c r="AN19" s="244">
        <v>0</v>
      </c>
    </row>
    <row r="20" spans="21:40" x14ac:dyDescent="0.25">
      <c r="U20" s="312"/>
      <c r="V20" s="151" t="s">
        <v>386</v>
      </c>
      <c r="W20" s="244">
        <v>9</v>
      </c>
      <c r="X20" s="244">
        <v>4</v>
      </c>
      <c r="Y20" s="244">
        <v>5</v>
      </c>
      <c r="Z20" s="244">
        <v>23</v>
      </c>
      <c r="AA20" s="244">
        <v>30</v>
      </c>
      <c r="AB20" s="244">
        <v>4</v>
      </c>
      <c r="AC20" s="244">
        <v>6</v>
      </c>
      <c r="AD20" s="244">
        <v>81</v>
      </c>
      <c r="AE20" s="244">
        <v>10</v>
      </c>
      <c r="AF20" s="244">
        <v>3</v>
      </c>
      <c r="AG20" s="244">
        <v>9</v>
      </c>
      <c r="AH20" s="244">
        <v>21</v>
      </c>
      <c r="AI20" s="244">
        <v>27</v>
      </c>
      <c r="AJ20" s="244">
        <v>10</v>
      </c>
      <c r="AK20" s="244">
        <v>30</v>
      </c>
      <c r="AL20" s="244">
        <v>22</v>
      </c>
      <c r="AM20" s="244">
        <v>178</v>
      </c>
      <c r="AN20" s="244">
        <v>310</v>
      </c>
    </row>
    <row r="21" spans="21:40" x14ac:dyDescent="0.25">
      <c r="U21" s="312"/>
      <c r="V21" s="278" t="s">
        <v>383</v>
      </c>
      <c r="W21" s="244">
        <v>1</v>
      </c>
      <c r="X21" s="244">
        <v>0</v>
      </c>
      <c r="Y21" s="244">
        <v>0</v>
      </c>
      <c r="Z21" s="244">
        <v>2</v>
      </c>
      <c r="AA21" s="244">
        <v>0</v>
      </c>
      <c r="AB21" s="244">
        <v>1</v>
      </c>
      <c r="AC21" s="244">
        <v>0</v>
      </c>
      <c r="AD21" s="244">
        <v>4</v>
      </c>
      <c r="AE21" s="244">
        <v>1</v>
      </c>
      <c r="AF21" s="244">
        <v>0</v>
      </c>
      <c r="AG21" s="244">
        <v>1</v>
      </c>
      <c r="AH21" s="244">
        <v>1</v>
      </c>
      <c r="AI21" s="244">
        <v>1</v>
      </c>
      <c r="AJ21" s="244">
        <v>1</v>
      </c>
      <c r="AK21" s="244">
        <v>3</v>
      </c>
      <c r="AL21" s="244">
        <v>2</v>
      </c>
      <c r="AM21" s="244">
        <v>1</v>
      </c>
      <c r="AN21" s="244">
        <v>11</v>
      </c>
    </row>
    <row r="22" spans="21:40" x14ac:dyDescent="0.25">
      <c r="U22" s="312"/>
      <c r="V22" s="278" t="s">
        <v>378</v>
      </c>
      <c r="W22" s="244">
        <v>109</v>
      </c>
      <c r="X22" s="244">
        <v>15</v>
      </c>
      <c r="Y22" s="244">
        <v>127</v>
      </c>
      <c r="Z22" s="244">
        <v>46</v>
      </c>
      <c r="AA22" s="244">
        <v>39</v>
      </c>
      <c r="AB22" s="244">
        <v>13</v>
      </c>
      <c r="AC22" s="244">
        <v>59</v>
      </c>
      <c r="AD22" s="244">
        <v>408</v>
      </c>
      <c r="AE22" s="244">
        <v>68</v>
      </c>
      <c r="AF22" s="244">
        <v>9</v>
      </c>
      <c r="AG22" s="244">
        <v>139</v>
      </c>
      <c r="AH22" s="244">
        <v>59</v>
      </c>
      <c r="AI22" s="244">
        <v>30</v>
      </c>
      <c r="AJ22" s="244">
        <v>32</v>
      </c>
      <c r="AK22" s="244">
        <v>240</v>
      </c>
      <c r="AL22" s="244">
        <v>227</v>
      </c>
      <c r="AM22" s="244">
        <v>465</v>
      </c>
      <c r="AN22" s="244">
        <v>1269</v>
      </c>
    </row>
    <row r="23" spans="21:40" x14ac:dyDescent="0.25">
      <c r="U23" s="312"/>
      <c r="V23" s="278" t="s">
        <v>382</v>
      </c>
      <c r="W23" s="244">
        <v>0</v>
      </c>
      <c r="X23" s="244">
        <v>0</v>
      </c>
      <c r="Y23" s="244">
        <v>0</v>
      </c>
      <c r="Z23" s="244">
        <v>0</v>
      </c>
      <c r="AA23" s="244">
        <v>0</v>
      </c>
      <c r="AB23" s="244">
        <v>0</v>
      </c>
      <c r="AC23" s="244">
        <v>0</v>
      </c>
      <c r="AD23" s="244">
        <v>0</v>
      </c>
      <c r="AE23" s="244">
        <v>0</v>
      </c>
      <c r="AF23" s="244">
        <v>0</v>
      </c>
      <c r="AG23" s="244">
        <v>0</v>
      </c>
      <c r="AH23" s="244">
        <v>0</v>
      </c>
      <c r="AI23" s="244">
        <v>0</v>
      </c>
      <c r="AJ23" s="244">
        <v>0</v>
      </c>
      <c r="AK23" s="244">
        <v>0</v>
      </c>
      <c r="AL23" s="244">
        <v>0</v>
      </c>
      <c r="AM23" s="244">
        <v>0</v>
      </c>
      <c r="AN23" s="244">
        <v>0</v>
      </c>
    </row>
    <row r="24" spans="21:40" x14ac:dyDescent="0.25">
      <c r="U24" s="312"/>
      <c r="V24" s="278" t="s">
        <v>392</v>
      </c>
      <c r="W24" s="244">
        <v>0</v>
      </c>
      <c r="X24" s="244">
        <v>0</v>
      </c>
      <c r="Y24" s="244">
        <v>0</v>
      </c>
      <c r="Z24" s="244">
        <v>0</v>
      </c>
      <c r="AA24" s="244">
        <v>0</v>
      </c>
      <c r="AB24" s="244">
        <v>0</v>
      </c>
      <c r="AC24" s="244">
        <v>0</v>
      </c>
      <c r="AD24" s="244">
        <v>0</v>
      </c>
      <c r="AE24" s="244">
        <v>0</v>
      </c>
      <c r="AF24" s="244">
        <v>0</v>
      </c>
      <c r="AG24" s="244">
        <v>0</v>
      </c>
      <c r="AH24" s="244">
        <v>0</v>
      </c>
      <c r="AI24" s="244">
        <v>0</v>
      </c>
      <c r="AJ24" s="244">
        <v>0</v>
      </c>
      <c r="AK24" s="244">
        <v>0</v>
      </c>
      <c r="AL24" s="244">
        <v>0</v>
      </c>
      <c r="AM24" s="244">
        <v>0</v>
      </c>
      <c r="AN24" s="244">
        <v>0</v>
      </c>
    </row>
    <row r="25" spans="21:40" x14ac:dyDescent="0.25">
      <c r="U25" s="312"/>
      <c r="V25" s="278" t="s">
        <v>950</v>
      </c>
      <c r="W25" s="244">
        <v>13</v>
      </c>
      <c r="X25" s="244">
        <v>5</v>
      </c>
      <c r="Y25" s="244">
        <v>19</v>
      </c>
      <c r="Z25" s="244">
        <v>6</v>
      </c>
      <c r="AA25" s="244">
        <v>7</v>
      </c>
      <c r="AB25" s="244">
        <v>1</v>
      </c>
      <c r="AC25" s="244">
        <v>13</v>
      </c>
      <c r="AD25" s="244">
        <v>64</v>
      </c>
      <c r="AE25" s="244">
        <v>12</v>
      </c>
      <c r="AF25" s="244">
        <v>4</v>
      </c>
      <c r="AG25" s="244">
        <v>12</v>
      </c>
      <c r="AH25" s="244">
        <v>2</v>
      </c>
      <c r="AI25" s="244">
        <v>2</v>
      </c>
      <c r="AJ25" s="244">
        <v>4</v>
      </c>
      <c r="AK25" s="244">
        <v>54</v>
      </c>
      <c r="AL25" s="244">
        <v>26</v>
      </c>
      <c r="AM25" s="244">
        <v>110</v>
      </c>
      <c r="AN25" s="244">
        <v>226</v>
      </c>
    </row>
    <row r="26" spans="21:40" x14ac:dyDescent="0.25">
      <c r="U26" s="313"/>
      <c r="V26" s="279" t="s">
        <v>1895</v>
      </c>
      <c r="W26" s="265">
        <v>290</v>
      </c>
      <c r="X26" s="265">
        <v>130</v>
      </c>
      <c r="Y26" s="265">
        <v>251</v>
      </c>
      <c r="Z26" s="265">
        <v>203</v>
      </c>
      <c r="AA26" s="265">
        <v>681</v>
      </c>
      <c r="AB26" s="265">
        <v>84</v>
      </c>
      <c r="AC26" s="265">
        <v>234</v>
      </c>
      <c r="AD26" s="265">
        <v>1873</v>
      </c>
      <c r="AE26" s="265">
        <v>187</v>
      </c>
      <c r="AF26" s="265">
        <v>81</v>
      </c>
      <c r="AG26" s="265">
        <v>278</v>
      </c>
      <c r="AH26" s="265">
        <v>221</v>
      </c>
      <c r="AI26" s="265">
        <v>753</v>
      </c>
      <c r="AJ26" s="265">
        <v>166</v>
      </c>
      <c r="AK26" s="265">
        <v>1234</v>
      </c>
      <c r="AL26" s="265">
        <v>655</v>
      </c>
      <c r="AM26" s="265">
        <v>1641</v>
      </c>
      <c r="AN26" s="265">
        <v>5216</v>
      </c>
    </row>
    <row r="27" spans="21:40" x14ac:dyDescent="0.25">
      <c r="U27" s="311" t="s">
        <v>395</v>
      </c>
      <c r="V27" s="278" t="s">
        <v>401</v>
      </c>
      <c r="W27" s="244">
        <v>0</v>
      </c>
      <c r="X27" s="244">
        <v>0</v>
      </c>
      <c r="Y27" s="244">
        <v>0</v>
      </c>
      <c r="Z27" s="244">
        <v>0</v>
      </c>
      <c r="AA27" s="244">
        <v>0</v>
      </c>
      <c r="AB27" s="244">
        <v>0</v>
      </c>
      <c r="AC27" s="244">
        <v>0</v>
      </c>
      <c r="AD27" s="244">
        <v>0</v>
      </c>
      <c r="AE27" s="244">
        <v>0</v>
      </c>
      <c r="AF27" s="244">
        <v>0</v>
      </c>
      <c r="AG27" s="244">
        <v>0</v>
      </c>
      <c r="AH27" s="244">
        <v>0</v>
      </c>
      <c r="AI27" s="244">
        <v>0</v>
      </c>
      <c r="AJ27" s="244">
        <v>0</v>
      </c>
      <c r="AK27" s="244">
        <v>0</v>
      </c>
      <c r="AL27" s="244">
        <v>0</v>
      </c>
      <c r="AM27" s="244">
        <v>0</v>
      </c>
      <c r="AN27" s="244">
        <v>0</v>
      </c>
    </row>
    <row r="28" spans="21:40" x14ac:dyDescent="0.25">
      <c r="U28" s="312"/>
      <c r="V28" s="278" t="s">
        <v>408</v>
      </c>
      <c r="W28" s="244">
        <v>0</v>
      </c>
      <c r="X28" s="244">
        <v>0</v>
      </c>
      <c r="Y28" s="244">
        <v>0</v>
      </c>
      <c r="Z28" s="244">
        <v>0</v>
      </c>
      <c r="AA28" s="244">
        <v>0</v>
      </c>
      <c r="AB28" s="244">
        <v>0</v>
      </c>
      <c r="AC28" s="244">
        <v>0</v>
      </c>
      <c r="AD28" s="244">
        <v>0</v>
      </c>
      <c r="AE28" s="244">
        <v>0</v>
      </c>
      <c r="AF28" s="244">
        <v>0</v>
      </c>
      <c r="AG28" s="244">
        <v>0</v>
      </c>
      <c r="AH28" s="244">
        <v>0</v>
      </c>
      <c r="AI28" s="244">
        <v>0</v>
      </c>
      <c r="AJ28" s="244">
        <v>0</v>
      </c>
      <c r="AK28" s="244">
        <v>0</v>
      </c>
      <c r="AL28" s="244">
        <v>0</v>
      </c>
      <c r="AM28" s="244">
        <v>0</v>
      </c>
      <c r="AN28" s="244">
        <v>0</v>
      </c>
    </row>
    <row r="29" spans="21:40" x14ac:dyDescent="0.25">
      <c r="U29" s="312"/>
      <c r="V29" s="278" t="s">
        <v>398</v>
      </c>
      <c r="W29" s="244">
        <v>0</v>
      </c>
      <c r="X29" s="244">
        <v>0</v>
      </c>
      <c r="Y29" s="244">
        <v>0</v>
      </c>
      <c r="Z29" s="244">
        <v>0</v>
      </c>
      <c r="AA29" s="244">
        <v>0</v>
      </c>
      <c r="AB29" s="244">
        <v>0</v>
      </c>
      <c r="AC29" s="244">
        <v>0</v>
      </c>
      <c r="AD29" s="244">
        <v>0</v>
      </c>
      <c r="AE29" s="244">
        <v>0</v>
      </c>
      <c r="AF29" s="244">
        <v>0</v>
      </c>
      <c r="AG29" s="244">
        <v>0</v>
      </c>
      <c r="AH29" s="244">
        <v>0</v>
      </c>
      <c r="AI29" s="244">
        <v>0</v>
      </c>
      <c r="AJ29" s="244">
        <v>0</v>
      </c>
      <c r="AK29" s="244">
        <v>0</v>
      </c>
      <c r="AL29" s="244">
        <v>0</v>
      </c>
      <c r="AM29" s="244">
        <v>0</v>
      </c>
      <c r="AN29" s="244">
        <v>0</v>
      </c>
    </row>
    <row r="30" spans="21:40" x14ac:dyDescent="0.25">
      <c r="U30" s="312"/>
      <c r="V30" s="278" t="s">
        <v>411</v>
      </c>
      <c r="W30" s="244">
        <v>0</v>
      </c>
      <c r="X30" s="244">
        <v>0</v>
      </c>
      <c r="Y30" s="244">
        <v>0</v>
      </c>
      <c r="Z30" s="244">
        <v>0</v>
      </c>
      <c r="AA30" s="244">
        <v>0</v>
      </c>
      <c r="AB30" s="244">
        <v>0</v>
      </c>
      <c r="AC30" s="244">
        <v>0</v>
      </c>
      <c r="AD30" s="244">
        <v>0</v>
      </c>
      <c r="AE30" s="244">
        <v>0</v>
      </c>
      <c r="AF30" s="244">
        <v>0</v>
      </c>
      <c r="AG30" s="244">
        <v>0</v>
      </c>
      <c r="AH30" s="244">
        <v>0</v>
      </c>
      <c r="AI30" s="244">
        <v>0</v>
      </c>
      <c r="AJ30" s="244">
        <v>0</v>
      </c>
      <c r="AK30" s="244">
        <v>0</v>
      </c>
      <c r="AL30" s="244">
        <v>0</v>
      </c>
      <c r="AM30" s="244">
        <v>0</v>
      </c>
      <c r="AN30" s="244">
        <v>0</v>
      </c>
    </row>
    <row r="31" spans="21:40" x14ac:dyDescent="0.25">
      <c r="U31" s="312"/>
      <c r="V31" s="278" t="s">
        <v>397</v>
      </c>
      <c r="W31" s="244">
        <v>0</v>
      </c>
      <c r="X31" s="244">
        <v>0</v>
      </c>
      <c r="Y31" s="244">
        <v>0</v>
      </c>
      <c r="Z31" s="244">
        <v>0</v>
      </c>
      <c r="AA31" s="244">
        <v>0</v>
      </c>
      <c r="AB31" s="244">
        <v>1</v>
      </c>
      <c r="AC31" s="244">
        <v>0</v>
      </c>
      <c r="AD31" s="244">
        <v>1</v>
      </c>
      <c r="AE31" s="244">
        <v>0</v>
      </c>
      <c r="AF31" s="244">
        <v>0</v>
      </c>
      <c r="AG31" s="244">
        <v>2</v>
      </c>
      <c r="AH31" s="244">
        <v>0</v>
      </c>
      <c r="AI31" s="244">
        <v>0</v>
      </c>
      <c r="AJ31" s="244">
        <v>1</v>
      </c>
      <c r="AK31" s="244">
        <v>0</v>
      </c>
      <c r="AL31" s="244">
        <v>3</v>
      </c>
      <c r="AM31" s="244">
        <v>6</v>
      </c>
      <c r="AN31" s="244">
        <v>12</v>
      </c>
    </row>
    <row r="32" spans="21:40" x14ac:dyDescent="0.25">
      <c r="U32" s="312"/>
      <c r="V32" s="278" t="s">
        <v>417</v>
      </c>
      <c r="W32" s="244">
        <v>0</v>
      </c>
      <c r="X32" s="244">
        <v>0</v>
      </c>
      <c r="Y32" s="244">
        <v>0</v>
      </c>
      <c r="Z32" s="244">
        <v>0</v>
      </c>
      <c r="AA32" s="244">
        <v>0</v>
      </c>
      <c r="AB32" s="244">
        <v>0</v>
      </c>
      <c r="AC32" s="244">
        <v>0</v>
      </c>
      <c r="AD32" s="244">
        <v>0</v>
      </c>
      <c r="AE32" s="244">
        <v>0</v>
      </c>
      <c r="AF32" s="244">
        <v>0</v>
      </c>
      <c r="AG32" s="244">
        <v>0</v>
      </c>
      <c r="AH32" s="244">
        <v>0</v>
      </c>
      <c r="AI32" s="244">
        <v>0</v>
      </c>
      <c r="AJ32" s="244">
        <v>0</v>
      </c>
      <c r="AK32" s="244">
        <v>0</v>
      </c>
      <c r="AL32" s="244">
        <v>0</v>
      </c>
      <c r="AM32" s="244">
        <v>0</v>
      </c>
      <c r="AN32" s="244">
        <v>0</v>
      </c>
    </row>
    <row r="33" spans="2:40" x14ac:dyDescent="0.25">
      <c r="U33" s="312"/>
      <c r="V33" s="278" t="s">
        <v>404</v>
      </c>
      <c r="W33" s="244">
        <v>0</v>
      </c>
      <c r="X33" s="244">
        <v>1</v>
      </c>
      <c r="Y33" s="244">
        <v>1</v>
      </c>
      <c r="Z33" s="244">
        <v>0</v>
      </c>
      <c r="AA33" s="244">
        <v>0</v>
      </c>
      <c r="AB33" s="244">
        <v>0</v>
      </c>
      <c r="AC33" s="244">
        <v>0</v>
      </c>
      <c r="AD33" s="244">
        <v>2</v>
      </c>
      <c r="AE33" s="244">
        <v>1</v>
      </c>
      <c r="AF33" s="244">
        <v>0</v>
      </c>
      <c r="AG33" s="244">
        <v>2</v>
      </c>
      <c r="AH33" s="244">
        <v>0</v>
      </c>
      <c r="AI33" s="244">
        <v>0</v>
      </c>
      <c r="AJ33" s="244">
        <v>0</v>
      </c>
      <c r="AK33" s="244">
        <v>6</v>
      </c>
      <c r="AL33" s="244">
        <v>2</v>
      </c>
      <c r="AM33" s="244">
        <v>3</v>
      </c>
      <c r="AN33" s="244">
        <v>14</v>
      </c>
    </row>
    <row r="34" spans="2:40" x14ac:dyDescent="0.25">
      <c r="U34" s="312"/>
      <c r="V34" s="278" t="s">
        <v>413</v>
      </c>
      <c r="W34" s="244">
        <v>0</v>
      </c>
      <c r="X34" s="244">
        <v>0</v>
      </c>
      <c r="Y34" s="244">
        <v>0</v>
      </c>
      <c r="Z34" s="244">
        <v>0</v>
      </c>
      <c r="AA34" s="244">
        <v>0</v>
      </c>
      <c r="AB34" s="244">
        <v>0</v>
      </c>
      <c r="AC34" s="244">
        <v>0</v>
      </c>
      <c r="AD34" s="244">
        <v>0</v>
      </c>
      <c r="AE34" s="244">
        <v>0</v>
      </c>
      <c r="AF34" s="244">
        <v>0</v>
      </c>
      <c r="AG34" s="244">
        <v>0</v>
      </c>
      <c r="AH34" s="244">
        <v>0</v>
      </c>
      <c r="AI34" s="244">
        <v>0</v>
      </c>
      <c r="AJ34" s="244">
        <v>0</v>
      </c>
      <c r="AK34" s="244">
        <v>0</v>
      </c>
      <c r="AL34" s="244">
        <v>0</v>
      </c>
      <c r="AM34" s="244">
        <v>0</v>
      </c>
      <c r="AN34" s="244">
        <v>0</v>
      </c>
    </row>
    <row r="35" spans="2:40" x14ac:dyDescent="0.25">
      <c r="U35" s="312"/>
      <c r="V35" s="278" t="s">
        <v>407</v>
      </c>
      <c r="W35" s="244">
        <v>0</v>
      </c>
      <c r="X35" s="244">
        <v>0</v>
      </c>
      <c r="Y35" s="244">
        <v>0</v>
      </c>
      <c r="Z35" s="244">
        <v>0</v>
      </c>
      <c r="AA35" s="244">
        <v>0</v>
      </c>
      <c r="AB35" s="244">
        <v>0</v>
      </c>
      <c r="AC35" s="244">
        <v>0</v>
      </c>
      <c r="AD35" s="244">
        <v>0</v>
      </c>
      <c r="AE35" s="244">
        <v>0</v>
      </c>
      <c r="AF35" s="244">
        <v>0</v>
      </c>
      <c r="AG35" s="244">
        <v>0</v>
      </c>
      <c r="AH35" s="244">
        <v>0</v>
      </c>
      <c r="AI35" s="244">
        <v>0</v>
      </c>
      <c r="AJ35" s="244">
        <v>0</v>
      </c>
      <c r="AK35" s="244">
        <v>0</v>
      </c>
      <c r="AL35" s="244">
        <v>0</v>
      </c>
      <c r="AM35" s="244">
        <v>0</v>
      </c>
      <c r="AN35" s="244">
        <v>0</v>
      </c>
    </row>
    <row r="36" spans="2:40" x14ac:dyDescent="0.25">
      <c r="U36" s="312"/>
      <c r="V36" s="278" t="s">
        <v>396</v>
      </c>
      <c r="W36" s="244">
        <v>0</v>
      </c>
      <c r="X36" s="244">
        <v>0</v>
      </c>
      <c r="Y36" s="244">
        <v>0</v>
      </c>
      <c r="Z36" s="244">
        <v>0</v>
      </c>
      <c r="AA36" s="244">
        <v>0</v>
      </c>
      <c r="AB36" s="244">
        <v>0</v>
      </c>
      <c r="AC36" s="244">
        <v>0</v>
      </c>
      <c r="AD36" s="244">
        <v>0</v>
      </c>
      <c r="AE36" s="244">
        <v>0</v>
      </c>
      <c r="AF36" s="244">
        <v>0</v>
      </c>
      <c r="AG36" s="244">
        <v>0</v>
      </c>
      <c r="AH36" s="244">
        <v>0</v>
      </c>
      <c r="AI36" s="244">
        <v>0</v>
      </c>
      <c r="AJ36" s="244">
        <v>0</v>
      </c>
      <c r="AK36" s="244">
        <v>0</v>
      </c>
      <c r="AL36" s="244">
        <v>0</v>
      </c>
      <c r="AM36" s="244">
        <v>0</v>
      </c>
      <c r="AN36" s="244">
        <v>0</v>
      </c>
    </row>
    <row r="37" spans="2:40" ht="18.75" x14ac:dyDescent="0.3">
      <c r="B37" s="257"/>
      <c r="C37" s="265"/>
      <c r="D37" s="265"/>
      <c r="E37" s="265"/>
      <c r="F37" s="265"/>
      <c r="G37" s="265"/>
      <c r="H37" s="265"/>
      <c r="J37" s="255"/>
      <c r="U37" s="312"/>
      <c r="V37" s="278" t="s">
        <v>415</v>
      </c>
      <c r="W37" s="244">
        <v>0</v>
      </c>
      <c r="X37" s="244">
        <v>0</v>
      </c>
      <c r="Y37" s="244">
        <v>0</v>
      </c>
      <c r="Z37" s="244">
        <v>0</v>
      </c>
      <c r="AA37" s="244">
        <v>0</v>
      </c>
      <c r="AB37" s="244">
        <v>0</v>
      </c>
      <c r="AC37" s="244">
        <v>0</v>
      </c>
      <c r="AD37" s="244">
        <v>0</v>
      </c>
      <c r="AE37" s="244">
        <v>0</v>
      </c>
      <c r="AF37" s="244">
        <v>0</v>
      </c>
      <c r="AG37" s="244">
        <v>0</v>
      </c>
      <c r="AH37" s="244">
        <v>0</v>
      </c>
      <c r="AI37" s="244">
        <v>0</v>
      </c>
      <c r="AJ37" s="244">
        <v>0</v>
      </c>
      <c r="AK37" s="244">
        <v>0</v>
      </c>
      <c r="AL37" s="244">
        <v>0</v>
      </c>
      <c r="AM37" s="244">
        <v>0</v>
      </c>
      <c r="AN37" s="244">
        <v>0</v>
      </c>
    </row>
    <row r="38" spans="2:40" x14ac:dyDescent="0.25">
      <c r="U38" s="312"/>
      <c r="V38" s="278" t="s">
        <v>1043</v>
      </c>
      <c r="W38" s="244">
        <v>0</v>
      </c>
      <c r="X38" s="244">
        <v>0</v>
      </c>
      <c r="Y38" s="244">
        <v>0</v>
      </c>
      <c r="Z38" s="244">
        <v>0</v>
      </c>
      <c r="AA38" s="244">
        <v>0</v>
      </c>
      <c r="AB38" s="244">
        <v>0</v>
      </c>
      <c r="AC38" s="244">
        <v>0</v>
      </c>
      <c r="AD38" s="244">
        <v>0</v>
      </c>
      <c r="AE38" s="244">
        <v>0</v>
      </c>
      <c r="AF38" s="244">
        <v>0</v>
      </c>
      <c r="AG38" s="244">
        <v>0</v>
      </c>
      <c r="AH38" s="244">
        <v>0</v>
      </c>
      <c r="AI38" s="244">
        <v>0</v>
      </c>
      <c r="AJ38" s="244">
        <v>0</v>
      </c>
      <c r="AK38" s="244">
        <v>0</v>
      </c>
      <c r="AL38" s="244">
        <v>0</v>
      </c>
      <c r="AM38" s="244">
        <v>0</v>
      </c>
      <c r="AN38" s="244">
        <v>0</v>
      </c>
    </row>
    <row r="39" spans="2:40" x14ac:dyDescent="0.25">
      <c r="U39" s="312"/>
      <c r="V39" s="278" t="s">
        <v>410</v>
      </c>
      <c r="W39" s="244">
        <v>0</v>
      </c>
      <c r="X39" s="244">
        <v>0</v>
      </c>
      <c r="Y39" s="244">
        <v>0</v>
      </c>
      <c r="Z39" s="244">
        <v>0</v>
      </c>
      <c r="AA39" s="244">
        <v>0</v>
      </c>
      <c r="AB39" s="244">
        <v>0</v>
      </c>
      <c r="AC39" s="244">
        <v>0</v>
      </c>
      <c r="AD39" s="244">
        <v>0</v>
      </c>
      <c r="AE39" s="244">
        <v>1</v>
      </c>
      <c r="AF39" s="244">
        <v>0</v>
      </c>
      <c r="AG39" s="244">
        <v>0</v>
      </c>
      <c r="AH39" s="244">
        <v>0</v>
      </c>
      <c r="AI39" s="244">
        <v>0</v>
      </c>
      <c r="AJ39" s="244">
        <v>0</v>
      </c>
      <c r="AK39" s="244">
        <v>0</v>
      </c>
      <c r="AL39" s="244">
        <v>0</v>
      </c>
      <c r="AM39" s="244">
        <v>8</v>
      </c>
      <c r="AN39" s="244">
        <v>9</v>
      </c>
    </row>
    <row r="40" spans="2:40" x14ac:dyDescent="0.25">
      <c r="U40" s="312"/>
      <c r="V40" s="278" t="s">
        <v>412</v>
      </c>
      <c r="W40" s="244">
        <v>0</v>
      </c>
      <c r="X40" s="244">
        <v>0</v>
      </c>
      <c r="Y40" s="244">
        <v>0</v>
      </c>
      <c r="Z40" s="244">
        <v>0</v>
      </c>
      <c r="AA40" s="244">
        <v>0</v>
      </c>
      <c r="AB40" s="244">
        <v>0</v>
      </c>
      <c r="AC40" s="244">
        <v>0</v>
      </c>
      <c r="AD40" s="244">
        <v>0</v>
      </c>
      <c r="AE40" s="244">
        <v>0</v>
      </c>
      <c r="AF40" s="244">
        <v>0</v>
      </c>
      <c r="AG40" s="244">
        <v>0</v>
      </c>
      <c r="AH40" s="244">
        <v>0</v>
      </c>
      <c r="AI40" s="244">
        <v>0</v>
      </c>
      <c r="AJ40" s="244">
        <v>0</v>
      </c>
      <c r="AK40" s="244">
        <v>0</v>
      </c>
      <c r="AL40" s="244">
        <v>0</v>
      </c>
      <c r="AM40" s="244">
        <v>0</v>
      </c>
      <c r="AN40" s="244">
        <v>0</v>
      </c>
    </row>
    <row r="41" spans="2:40" x14ac:dyDescent="0.25">
      <c r="U41" s="312"/>
      <c r="V41" s="278" t="s">
        <v>406</v>
      </c>
      <c r="W41" s="244">
        <v>8</v>
      </c>
      <c r="X41" s="244">
        <v>0</v>
      </c>
      <c r="Y41" s="244">
        <v>12</v>
      </c>
      <c r="Z41" s="244">
        <v>20</v>
      </c>
      <c r="AA41" s="244">
        <v>4</v>
      </c>
      <c r="AB41" s="244">
        <v>9</v>
      </c>
      <c r="AC41" s="244">
        <v>5</v>
      </c>
      <c r="AD41" s="244">
        <v>58</v>
      </c>
      <c r="AE41" s="244">
        <v>5</v>
      </c>
      <c r="AF41" s="244">
        <v>2</v>
      </c>
      <c r="AG41" s="244">
        <v>10</v>
      </c>
      <c r="AH41" s="244">
        <v>34</v>
      </c>
      <c r="AI41" s="244">
        <v>5</v>
      </c>
      <c r="AJ41" s="244">
        <v>20</v>
      </c>
      <c r="AK41" s="244">
        <v>16</v>
      </c>
      <c r="AL41" s="244">
        <v>36</v>
      </c>
      <c r="AM41" s="244">
        <v>84</v>
      </c>
      <c r="AN41" s="244">
        <v>212</v>
      </c>
    </row>
    <row r="42" spans="2:40" x14ac:dyDescent="0.25">
      <c r="U42" s="312"/>
      <c r="V42" s="278" t="s">
        <v>409</v>
      </c>
      <c r="W42" s="244">
        <v>0</v>
      </c>
      <c r="X42" s="244">
        <v>0</v>
      </c>
      <c r="Y42" s="244">
        <v>0</v>
      </c>
      <c r="Z42" s="244">
        <v>0</v>
      </c>
      <c r="AA42" s="244">
        <v>0</v>
      </c>
      <c r="AB42" s="244">
        <v>0</v>
      </c>
      <c r="AC42" s="244">
        <v>0</v>
      </c>
      <c r="AD42" s="244">
        <v>0</v>
      </c>
      <c r="AE42" s="244">
        <v>0</v>
      </c>
      <c r="AF42" s="244">
        <v>0</v>
      </c>
      <c r="AG42" s="244">
        <v>0</v>
      </c>
      <c r="AH42" s="244">
        <v>0</v>
      </c>
      <c r="AI42" s="244">
        <v>0</v>
      </c>
      <c r="AJ42" s="244">
        <v>0</v>
      </c>
      <c r="AK42" s="244">
        <v>0</v>
      </c>
      <c r="AL42" s="244">
        <v>0</v>
      </c>
      <c r="AM42" s="244">
        <v>0</v>
      </c>
      <c r="AN42" s="244">
        <v>0</v>
      </c>
    </row>
    <row r="43" spans="2:40" x14ac:dyDescent="0.25">
      <c r="U43" s="312"/>
      <c r="V43" s="278" t="s">
        <v>400</v>
      </c>
      <c r="W43" s="244">
        <v>0</v>
      </c>
      <c r="X43" s="244">
        <v>0</v>
      </c>
      <c r="Y43" s="244">
        <v>0</v>
      </c>
      <c r="Z43" s="244">
        <v>0</v>
      </c>
      <c r="AA43" s="244">
        <v>0</v>
      </c>
      <c r="AB43" s="244">
        <v>0</v>
      </c>
      <c r="AC43" s="244">
        <v>0</v>
      </c>
      <c r="AD43" s="244">
        <v>0</v>
      </c>
      <c r="AE43" s="244">
        <v>0</v>
      </c>
      <c r="AF43" s="244">
        <v>0</v>
      </c>
      <c r="AG43" s="244">
        <v>0</v>
      </c>
      <c r="AH43" s="244">
        <v>0</v>
      </c>
      <c r="AI43" s="244">
        <v>0</v>
      </c>
      <c r="AJ43" s="244">
        <v>0</v>
      </c>
      <c r="AK43" s="244">
        <v>0</v>
      </c>
      <c r="AL43" s="244">
        <v>0</v>
      </c>
      <c r="AM43" s="244">
        <v>0</v>
      </c>
      <c r="AN43" s="244">
        <v>0</v>
      </c>
    </row>
    <row r="44" spans="2:40" x14ac:dyDescent="0.25">
      <c r="U44" s="312"/>
      <c r="V44" s="278" t="s">
        <v>402</v>
      </c>
      <c r="W44" s="244">
        <v>0</v>
      </c>
      <c r="X44" s="244">
        <v>0</v>
      </c>
      <c r="Y44" s="244">
        <v>0</v>
      </c>
      <c r="Z44" s="244">
        <v>0</v>
      </c>
      <c r="AA44" s="244">
        <v>0</v>
      </c>
      <c r="AB44" s="244">
        <v>0</v>
      </c>
      <c r="AC44" s="244">
        <v>0</v>
      </c>
      <c r="AD44" s="244">
        <v>0</v>
      </c>
      <c r="AE44" s="244">
        <v>0</v>
      </c>
      <c r="AF44" s="244">
        <v>0</v>
      </c>
      <c r="AG44" s="244">
        <v>0</v>
      </c>
      <c r="AH44" s="244">
        <v>0</v>
      </c>
      <c r="AI44" s="244">
        <v>0</v>
      </c>
      <c r="AJ44" s="244">
        <v>0</v>
      </c>
      <c r="AK44" s="244">
        <v>0</v>
      </c>
      <c r="AL44" s="244">
        <v>0</v>
      </c>
      <c r="AM44" s="244">
        <v>0</v>
      </c>
      <c r="AN44" s="244">
        <v>0</v>
      </c>
    </row>
    <row r="45" spans="2:40" x14ac:dyDescent="0.25">
      <c r="U45" s="312"/>
      <c r="V45" s="278" t="s">
        <v>416</v>
      </c>
      <c r="W45" s="244">
        <v>0</v>
      </c>
      <c r="X45" s="244">
        <v>0</v>
      </c>
      <c r="Y45" s="244">
        <v>0</v>
      </c>
      <c r="Z45" s="244">
        <v>0</v>
      </c>
      <c r="AA45" s="244">
        <v>0</v>
      </c>
      <c r="AB45" s="244">
        <v>0</v>
      </c>
      <c r="AC45" s="244">
        <v>0</v>
      </c>
      <c r="AD45" s="244">
        <v>0</v>
      </c>
      <c r="AE45" s="244">
        <v>0</v>
      </c>
      <c r="AF45" s="244">
        <v>0</v>
      </c>
      <c r="AG45" s="244">
        <v>0</v>
      </c>
      <c r="AH45" s="244">
        <v>0</v>
      </c>
      <c r="AI45" s="244">
        <v>0</v>
      </c>
      <c r="AJ45" s="244">
        <v>0</v>
      </c>
      <c r="AK45" s="244">
        <v>0</v>
      </c>
      <c r="AL45" s="244">
        <v>0</v>
      </c>
      <c r="AM45" s="244">
        <v>0</v>
      </c>
      <c r="AN45" s="244">
        <v>0</v>
      </c>
    </row>
    <row r="46" spans="2:40" x14ac:dyDescent="0.25">
      <c r="U46" s="312"/>
      <c r="V46" s="278" t="s">
        <v>414</v>
      </c>
      <c r="W46" s="244">
        <v>0</v>
      </c>
      <c r="X46" s="244">
        <v>1</v>
      </c>
      <c r="Y46" s="244">
        <v>0</v>
      </c>
      <c r="Z46" s="244">
        <v>0</v>
      </c>
      <c r="AA46" s="244">
        <v>1</v>
      </c>
      <c r="AB46" s="244">
        <v>0</v>
      </c>
      <c r="AC46" s="244">
        <v>1</v>
      </c>
      <c r="AD46" s="244">
        <v>3</v>
      </c>
      <c r="AE46" s="244">
        <v>2</v>
      </c>
      <c r="AF46" s="244">
        <v>0</v>
      </c>
      <c r="AG46" s="244">
        <v>1</v>
      </c>
      <c r="AH46" s="244">
        <v>0</v>
      </c>
      <c r="AI46" s="244">
        <v>2</v>
      </c>
      <c r="AJ46" s="244">
        <v>0</v>
      </c>
      <c r="AK46" s="244">
        <v>2</v>
      </c>
      <c r="AL46" s="244">
        <v>2</v>
      </c>
      <c r="AM46" s="244">
        <v>5</v>
      </c>
      <c r="AN46" s="244">
        <v>14</v>
      </c>
    </row>
    <row r="47" spans="2:40" x14ac:dyDescent="0.25">
      <c r="U47" s="312"/>
      <c r="V47" s="278" t="s">
        <v>418</v>
      </c>
      <c r="W47" s="244">
        <v>0</v>
      </c>
      <c r="X47" s="244">
        <v>0</v>
      </c>
      <c r="Y47" s="244">
        <v>0</v>
      </c>
      <c r="Z47" s="244">
        <v>0</v>
      </c>
      <c r="AA47" s="244">
        <v>0</v>
      </c>
      <c r="AB47" s="244">
        <v>0</v>
      </c>
      <c r="AC47" s="244">
        <v>0</v>
      </c>
      <c r="AD47" s="244">
        <v>0</v>
      </c>
      <c r="AE47" s="244">
        <v>0</v>
      </c>
      <c r="AF47" s="244">
        <v>0</v>
      </c>
      <c r="AG47" s="244">
        <v>0</v>
      </c>
      <c r="AH47" s="244">
        <v>0</v>
      </c>
      <c r="AI47" s="244">
        <v>0</v>
      </c>
      <c r="AJ47" s="244">
        <v>0</v>
      </c>
      <c r="AK47" s="244">
        <v>0</v>
      </c>
      <c r="AL47" s="244">
        <v>0</v>
      </c>
      <c r="AM47" s="244">
        <v>0</v>
      </c>
      <c r="AN47" s="244">
        <v>0</v>
      </c>
    </row>
    <row r="48" spans="2:40" x14ac:dyDescent="0.25">
      <c r="U48" s="312"/>
      <c r="V48" s="278" t="s">
        <v>399</v>
      </c>
      <c r="W48" s="244">
        <v>0</v>
      </c>
      <c r="X48" s="244">
        <v>0</v>
      </c>
      <c r="Y48" s="244">
        <v>0</v>
      </c>
      <c r="Z48" s="244">
        <v>0</v>
      </c>
      <c r="AA48" s="244">
        <v>0</v>
      </c>
      <c r="AB48" s="244">
        <v>0</v>
      </c>
      <c r="AC48" s="244">
        <v>0</v>
      </c>
      <c r="AD48" s="244">
        <v>0</v>
      </c>
      <c r="AE48" s="244">
        <v>0</v>
      </c>
      <c r="AF48" s="244">
        <v>0</v>
      </c>
      <c r="AG48" s="244">
        <v>0</v>
      </c>
      <c r="AH48" s="244">
        <v>0</v>
      </c>
      <c r="AI48" s="244">
        <v>0</v>
      </c>
      <c r="AJ48" s="244">
        <v>0</v>
      </c>
      <c r="AK48" s="244">
        <v>0</v>
      </c>
      <c r="AL48" s="244">
        <v>0</v>
      </c>
      <c r="AM48" s="244">
        <v>0</v>
      </c>
      <c r="AN48" s="244">
        <v>0</v>
      </c>
    </row>
    <row r="49" spans="2:40" x14ac:dyDescent="0.25">
      <c r="U49" s="312"/>
      <c r="V49" s="278" t="s">
        <v>405</v>
      </c>
      <c r="W49" s="244">
        <v>4</v>
      </c>
      <c r="X49" s="244">
        <v>0</v>
      </c>
      <c r="Y49" s="244">
        <v>5</v>
      </c>
      <c r="Z49" s="244">
        <v>3</v>
      </c>
      <c r="AA49" s="244">
        <v>5</v>
      </c>
      <c r="AB49" s="244">
        <v>1</v>
      </c>
      <c r="AC49" s="244">
        <v>4</v>
      </c>
      <c r="AD49" s="244">
        <v>22</v>
      </c>
      <c r="AE49" s="244">
        <v>3</v>
      </c>
      <c r="AF49" s="244">
        <v>1</v>
      </c>
      <c r="AG49" s="244">
        <v>4</v>
      </c>
      <c r="AH49" s="244">
        <v>4</v>
      </c>
      <c r="AI49" s="244">
        <v>4</v>
      </c>
      <c r="AJ49" s="244">
        <v>5</v>
      </c>
      <c r="AK49" s="244">
        <v>16</v>
      </c>
      <c r="AL49" s="244">
        <v>11</v>
      </c>
      <c r="AM49" s="244">
        <v>32</v>
      </c>
      <c r="AN49" s="244">
        <v>80</v>
      </c>
    </row>
    <row r="50" spans="2:40" x14ac:dyDescent="0.25">
      <c r="U50" s="312"/>
      <c r="V50" s="278" t="s">
        <v>403</v>
      </c>
      <c r="W50" s="244">
        <v>0</v>
      </c>
      <c r="X50" s="244">
        <v>0</v>
      </c>
      <c r="Y50" s="244">
        <v>0</v>
      </c>
      <c r="Z50" s="244">
        <v>0</v>
      </c>
      <c r="AA50" s="244">
        <v>0</v>
      </c>
      <c r="AB50" s="244">
        <v>0</v>
      </c>
      <c r="AC50" s="244">
        <v>0</v>
      </c>
      <c r="AD50" s="244">
        <v>0</v>
      </c>
      <c r="AE50" s="244">
        <v>0</v>
      </c>
      <c r="AF50" s="244">
        <v>0</v>
      </c>
      <c r="AG50" s="244">
        <v>0</v>
      </c>
      <c r="AH50" s="244">
        <v>0</v>
      </c>
      <c r="AI50" s="244">
        <v>0</v>
      </c>
      <c r="AJ50" s="244">
        <v>0</v>
      </c>
      <c r="AK50" s="244">
        <v>0</v>
      </c>
      <c r="AL50" s="244">
        <v>0</v>
      </c>
      <c r="AM50" s="244">
        <v>0</v>
      </c>
      <c r="AN50" s="244">
        <v>0</v>
      </c>
    </row>
    <row r="51" spans="2:40" x14ac:dyDescent="0.25">
      <c r="B51" s="266"/>
      <c r="C51" s="267"/>
      <c r="D51" s="267"/>
      <c r="E51" s="267"/>
      <c r="F51" s="267"/>
      <c r="G51" s="268"/>
      <c r="U51" s="313"/>
      <c r="V51" s="245" t="s">
        <v>1895</v>
      </c>
      <c r="W51" s="261">
        <v>12</v>
      </c>
      <c r="X51" s="261">
        <v>2</v>
      </c>
      <c r="Y51" s="261">
        <v>18</v>
      </c>
      <c r="Z51" s="261">
        <v>23</v>
      </c>
      <c r="AA51" s="261">
        <v>10</v>
      </c>
      <c r="AB51" s="261">
        <v>11</v>
      </c>
      <c r="AC51" s="261">
        <v>10</v>
      </c>
      <c r="AD51" s="261">
        <v>86</v>
      </c>
      <c r="AE51" s="261">
        <v>12</v>
      </c>
      <c r="AF51" s="261">
        <v>3</v>
      </c>
      <c r="AG51" s="261">
        <v>19</v>
      </c>
      <c r="AH51" s="261">
        <v>38</v>
      </c>
      <c r="AI51" s="261">
        <v>11</v>
      </c>
      <c r="AJ51" s="261">
        <v>26</v>
      </c>
      <c r="AK51" s="261">
        <v>40</v>
      </c>
      <c r="AL51" s="261">
        <v>54</v>
      </c>
      <c r="AM51" s="261">
        <v>138</v>
      </c>
      <c r="AN51" s="261">
        <v>341</v>
      </c>
    </row>
    <row r="52" spans="2:40" ht="18.75" x14ac:dyDescent="0.3">
      <c r="B52" s="266"/>
      <c r="C52" s="267"/>
      <c r="D52" s="267"/>
      <c r="E52" s="267"/>
      <c r="F52" s="267"/>
      <c r="G52" s="268"/>
      <c r="U52" s="309" t="s">
        <v>1935</v>
      </c>
      <c r="V52" s="310"/>
      <c r="W52" s="280">
        <v>302</v>
      </c>
      <c r="X52" s="280">
        <v>132</v>
      </c>
      <c r="Y52" s="280">
        <v>269</v>
      </c>
      <c r="Z52" s="280">
        <v>226</v>
      </c>
      <c r="AA52" s="280">
        <v>691</v>
      </c>
      <c r="AB52" s="280">
        <v>95</v>
      </c>
      <c r="AC52" s="280">
        <v>244</v>
      </c>
      <c r="AD52" s="280">
        <v>1959</v>
      </c>
      <c r="AE52" s="280">
        <v>199</v>
      </c>
      <c r="AF52" s="280">
        <v>84</v>
      </c>
      <c r="AG52" s="280">
        <v>297</v>
      </c>
      <c r="AH52" s="280">
        <v>259</v>
      </c>
      <c r="AI52" s="280">
        <v>764</v>
      </c>
      <c r="AJ52" s="280">
        <v>192</v>
      </c>
      <c r="AK52" s="280">
        <v>1274</v>
      </c>
      <c r="AL52" s="280">
        <v>709</v>
      </c>
      <c r="AM52" s="280">
        <v>1779</v>
      </c>
      <c r="AN52" s="280">
        <v>5557</v>
      </c>
    </row>
    <row r="53" spans="2:40" x14ac:dyDescent="0.25">
      <c r="W53" s="262">
        <v>-302</v>
      </c>
      <c r="X53" s="262">
        <v>-132</v>
      </c>
      <c r="Y53" s="262">
        <v>-269</v>
      </c>
      <c r="Z53" s="262">
        <v>-226</v>
      </c>
      <c r="AA53" s="262">
        <v>-691</v>
      </c>
      <c r="AB53" s="262">
        <v>-95</v>
      </c>
      <c r="AC53" s="262">
        <v>-244</v>
      </c>
      <c r="AD53" s="249"/>
      <c r="AE53" s="249"/>
      <c r="AF53" s="249"/>
      <c r="AG53" s="249"/>
      <c r="AH53" s="249"/>
      <c r="AI53" s="249"/>
      <c r="AJ53" s="249"/>
      <c r="AK53" s="249"/>
      <c r="AL53" s="249"/>
      <c r="AM53" s="249"/>
      <c r="AN53" s="249"/>
    </row>
  </sheetData>
  <mergeCells count="3">
    <mergeCell ref="U8:U26"/>
    <mergeCell ref="U27:U51"/>
    <mergeCell ref="U52:V52"/>
  </mergeCells>
  <pageMargins left="0.7" right="0.7" top="0.75" bottom="0.75" header="0.3" footer="0.3"/>
  <pageSetup paperSize="9" scale="69" orientation="landscape" horizontalDpi="300" verticalDpi="300" r:id="rId1"/>
  <rowBreaks count="2" manualBreakCount="2">
    <brk id="37" max="16383" man="1"/>
    <brk id="76"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Z194"/>
  <sheetViews>
    <sheetView topLeftCell="DB1" zoomScale="90" zoomScaleNormal="90" workbookViewId="0">
      <pane ySplit="1" topLeftCell="A2" activePane="bottomLeft" state="frozen"/>
      <selection pane="bottomLeft" activeCell="DK1" sqref="DK1"/>
    </sheetView>
  </sheetViews>
  <sheetFormatPr defaultColWidth="5.42578125" defaultRowHeight="13.5" customHeight="1" x14ac:dyDescent="0.25"/>
  <cols>
    <col min="1" max="1" width="5.42578125" style="2"/>
    <col min="2" max="2" width="13" style="2" customWidth="1"/>
    <col min="3" max="3" width="19.140625" style="2" bestFit="1" customWidth="1"/>
    <col min="4" max="4" width="16.28515625" style="2" bestFit="1" customWidth="1"/>
    <col min="5" max="5" width="30.42578125" style="2" customWidth="1"/>
    <col min="6" max="6" width="16" style="2" customWidth="1"/>
    <col min="7" max="7" width="15.85546875" style="2" customWidth="1"/>
    <col min="8" max="8" width="16" style="2" bestFit="1" customWidth="1"/>
    <col min="9" max="9" width="15.85546875" style="2" customWidth="1"/>
    <col min="10" max="10" width="15.7109375" style="2" bestFit="1" customWidth="1"/>
    <col min="11" max="11" width="15.7109375" style="2" customWidth="1"/>
    <col min="12" max="12" width="20.5703125" style="2" customWidth="1"/>
    <col min="13" max="13" width="20.28515625" style="2" customWidth="1"/>
    <col min="14" max="14" width="14.5703125" style="2" bestFit="1" customWidth="1"/>
    <col min="15" max="16" width="14.5703125" style="2" customWidth="1"/>
    <col min="17" max="17" width="12.28515625" style="2" bestFit="1" customWidth="1"/>
    <col min="18" max="18" width="13.28515625" style="2" customWidth="1"/>
    <col min="19" max="19" width="12.28515625" style="2" customWidth="1"/>
    <col min="20" max="20" width="12.5703125" style="2" customWidth="1"/>
    <col min="21" max="21" width="32.42578125" style="2" customWidth="1"/>
    <col min="22" max="22" width="16.5703125" style="2" bestFit="1" customWidth="1"/>
    <col min="23" max="24" width="10.85546875" style="2" bestFit="1" customWidth="1"/>
    <col min="25" max="25" width="10.7109375" style="2" bestFit="1" customWidth="1"/>
    <col min="26" max="27" width="13.85546875" style="2" bestFit="1" customWidth="1"/>
    <col min="28" max="28" width="11.7109375" style="2" customWidth="1"/>
    <col min="29" max="32" width="11.42578125" style="2" bestFit="1" customWidth="1"/>
    <col min="33" max="34" width="12" style="2" bestFit="1" customWidth="1"/>
    <col min="35" max="35" width="11.42578125" style="2" bestFit="1" customWidth="1"/>
    <col min="36" max="36" width="21.42578125" style="2" bestFit="1" customWidth="1"/>
    <col min="37" max="37" width="9.85546875" style="2" bestFit="1" customWidth="1"/>
    <col min="38" max="38" width="10.5703125" style="2" bestFit="1" customWidth="1"/>
    <col min="39" max="39" width="14.28515625" style="2" bestFit="1" customWidth="1"/>
    <col min="40" max="40" width="24.85546875" style="2" customWidth="1"/>
    <col min="41" max="41" width="24.5703125" style="2" bestFit="1" customWidth="1"/>
    <col min="42" max="42" width="14" style="2" bestFit="1" customWidth="1"/>
    <col min="43" max="43" width="12" style="2" bestFit="1" customWidth="1"/>
    <col min="44" max="44" width="15" style="2" customWidth="1"/>
    <col min="45" max="45" width="17.140625" style="2" bestFit="1" customWidth="1"/>
    <col min="46" max="46" width="13.85546875" style="2" bestFit="1" customWidth="1"/>
    <col min="47" max="48" width="17.140625" style="2" bestFit="1" customWidth="1"/>
    <col min="49" max="49" width="12.85546875" style="2" bestFit="1" customWidth="1"/>
    <col min="50" max="50" width="16" style="2" customWidth="1"/>
    <col min="51" max="51" width="13.140625" style="2" bestFit="1" customWidth="1"/>
    <col min="52" max="52" width="18.28515625" style="2" bestFit="1" customWidth="1"/>
    <col min="53" max="53" width="14.140625" style="2" bestFit="1" customWidth="1"/>
    <col min="54" max="54" width="18.28515625" style="2" bestFit="1" customWidth="1"/>
    <col min="55" max="56" width="9" style="2" customWidth="1"/>
    <col min="57" max="57" width="9" style="12" customWidth="1"/>
    <col min="58" max="62" width="9" style="2" customWidth="1"/>
    <col min="63" max="63" width="9" style="12" customWidth="1"/>
    <col min="64" max="65" width="9" style="2" customWidth="1"/>
    <col min="66" max="66" width="9" style="12" customWidth="1"/>
    <col min="67" max="68" width="9" style="2" customWidth="1"/>
    <col min="69" max="69" width="9" style="12" customWidth="1"/>
    <col min="70" max="71" width="9" style="2" customWidth="1"/>
    <col min="72" max="72" width="9" style="12" customWidth="1"/>
    <col min="73" max="74" width="9.140625" style="2" customWidth="1"/>
    <col min="75" max="75" width="9.140625" style="12" customWidth="1"/>
    <col min="76" max="77" width="9.140625" style="2" customWidth="1"/>
    <col min="78" max="78" width="9.140625" style="12" customWidth="1"/>
    <col min="79" max="80" width="9" style="2" customWidth="1"/>
    <col min="81" max="81" width="9" style="12" customWidth="1"/>
    <col min="82" max="83" width="12.42578125" style="2" bestFit="1" customWidth="1"/>
    <col min="84" max="84" width="12.42578125" style="12" bestFit="1" customWidth="1"/>
    <col min="85" max="86" width="12" style="2" bestFit="1" customWidth="1"/>
    <col min="87" max="87" width="9.85546875" style="12" customWidth="1"/>
    <col min="88" max="89" width="9.85546875" style="2" customWidth="1"/>
    <col min="90" max="90" width="10.140625" style="12" customWidth="1"/>
    <col min="91" max="91" width="13.5703125" style="2" bestFit="1" customWidth="1"/>
    <col min="92" max="92" width="15.42578125" style="2" bestFit="1" customWidth="1"/>
    <col min="93" max="93" width="13.5703125" style="12" bestFit="1" customWidth="1"/>
    <col min="94" max="94" width="13.42578125" style="2" bestFit="1" customWidth="1"/>
    <col min="95" max="95" width="14.42578125" style="2" bestFit="1" customWidth="1"/>
    <col min="96" max="96" width="13.42578125" style="12" bestFit="1" customWidth="1"/>
    <col min="97" max="97" width="13.42578125" style="2" bestFit="1" customWidth="1"/>
    <col min="98" max="98" width="15.28515625" style="2" bestFit="1" customWidth="1"/>
    <col min="99" max="99" width="13.42578125" style="12" bestFit="1" customWidth="1"/>
    <col min="100" max="101" width="14.5703125" style="2" bestFit="1" customWidth="1"/>
    <col min="102" max="102" width="14.5703125" style="12" bestFit="1" customWidth="1"/>
    <col min="103" max="103" width="9.7109375" style="2" customWidth="1"/>
    <col min="104" max="104" width="9.28515625" style="2" customWidth="1"/>
    <col min="105" max="106" width="9.7109375" style="2" customWidth="1"/>
    <col min="107" max="107" width="9.7109375" style="12" customWidth="1"/>
    <col min="108" max="109" width="9.7109375" style="2" customWidth="1"/>
    <col min="110" max="110" width="9.7109375" style="12" customWidth="1"/>
    <col min="111" max="111" width="10.5703125" style="2" customWidth="1"/>
    <col min="112" max="112" width="10.85546875" style="2" customWidth="1"/>
    <col min="113" max="116" width="12.7109375" style="2" bestFit="1" customWidth="1"/>
    <col min="117" max="117" width="11" style="2" customWidth="1"/>
    <col min="118" max="118" width="13.42578125" style="2" bestFit="1" customWidth="1"/>
    <col min="119" max="119" width="15" style="2" customWidth="1"/>
    <col min="120" max="120" width="16" style="2" customWidth="1"/>
    <col min="121" max="122" width="16.140625" style="2" customWidth="1"/>
    <col min="123" max="123" width="14.140625" style="2" bestFit="1" customWidth="1"/>
    <col min="124" max="124" width="12.140625" style="2" bestFit="1" customWidth="1"/>
    <col min="125" max="125" width="17.140625" style="2" bestFit="1" customWidth="1"/>
    <col min="126" max="131" width="19.140625" style="2" bestFit="1" customWidth="1"/>
    <col min="132" max="132" width="13.28515625" style="2" customWidth="1"/>
    <col min="133" max="133" width="14" style="2" customWidth="1"/>
    <col min="134" max="134" width="13" style="2" customWidth="1"/>
    <col min="135" max="135" width="13.5703125" style="2" bestFit="1" customWidth="1"/>
    <col min="136" max="138" width="13.140625" style="2" customWidth="1"/>
    <col min="139" max="139" width="11.42578125" style="2" customWidth="1"/>
    <col min="140" max="140" width="11.85546875" style="2" bestFit="1" customWidth="1"/>
    <col min="141" max="141" width="28.140625" style="2" bestFit="1" customWidth="1"/>
    <col min="142" max="142" width="14.140625" style="2" bestFit="1" customWidth="1"/>
    <col min="143" max="143" width="13.85546875" style="2" bestFit="1" customWidth="1"/>
    <col min="144" max="144" width="14.5703125" style="2" bestFit="1" customWidth="1"/>
    <col min="145" max="145" width="21.140625" style="2" customWidth="1"/>
    <col min="146" max="146" width="13.7109375" style="2" customWidth="1"/>
    <col min="147" max="147" width="10.7109375" style="2" customWidth="1"/>
    <col min="148" max="148" width="10.5703125" style="2" customWidth="1"/>
    <col min="149" max="149" width="10.42578125" style="2" customWidth="1"/>
    <col min="150" max="150" width="14.28515625" style="2" bestFit="1" customWidth="1"/>
    <col min="151" max="151" width="41.5703125" style="2" bestFit="1" customWidth="1"/>
    <col min="152" max="152" width="17.7109375" style="2" customWidth="1"/>
    <col min="153" max="153" width="17" style="2" customWidth="1"/>
    <col min="154" max="154" width="15.5703125" style="2" bestFit="1" customWidth="1"/>
    <col min="155" max="156" width="15.5703125" style="2" customWidth="1"/>
    <col min="157" max="157" width="16" style="2" customWidth="1"/>
    <col min="158" max="158" width="18" style="2" customWidth="1"/>
    <col min="159" max="163" width="15.5703125" style="2" customWidth="1"/>
    <col min="164" max="165" width="16.42578125" style="2" bestFit="1" customWidth="1"/>
    <col min="166" max="167" width="25" style="2" customWidth="1"/>
    <col min="168" max="168" width="28.7109375" style="2" customWidth="1"/>
    <col min="169" max="169" width="28.7109375" style="2" bestFit="1" customWidth="1"/>
    <col min="170" max="170" width="25.5703125" style="2" customWidth="1"/>
    <col min="171" max="171" width="25.28515625" style="2" customWidth="1"/>
    <col min="172" max="172" width="29" style="2" customWidth="1"/>
    <col min="173" max="173" width="25.28515625" style="2" customWidth="1"/>
    <col min="174" max="174" width="33.42578125" style="2" customWidth="1"/>
    <col min="175" max="175" width="19.5703125" style="2" customWidth="1"/>
    <col min="176" max="179" width="21.5703125" style="2" customWidth="1"/>
    <col min="180" max="180" width="25" style="201" bestFit="1" customWidth="1"/>
    <col min="181" max="181" width="27.140625" style="202" bestFit="1" customWidth="1"/>
    <col min="182" max="183" width="21.5703125" style="2" customWidth="1"/>
    <col min="184" max="16384" width="5.42578125" style="2"/>
  </cols>
  <sheetData>
    <row r="1" spans="1:181" s="224" customFormat="1" ht="89.25" customHeight="1" x14ac:dyDescent="0.25">
      <c r="A1" s="217" t="s">
        <v>4</v>
      </c>
      <c r="B1" s="218" t="s">
        <v>1676</v>
      </c>
      <c r="C1" s="215" t="s">
        <v>1685</v>
      </c>
      <c r="D1" s="215" t="s">
        <v>1686</v>
      </c>
      <c r="E1" s="215" t="s">
        <v>1683</v>
      </c>
      <c r="F1" s="215" t="s">
        <v>1684</v>
      </c>
      <c r="G1" s="215" t="s">
        <v>1717</v>
      </c>
      <c r="H1" s="215" t="s">
        <v>1718</v>
      </c>
      <c r="I1" s="215" t="s">
        <v>1719</v>
      </c>
      <c r="J1" s="215" t="s">
        <v>1720</v>
      </c>
      <c r="K1" s="215" t="s">
        <v>1722</v>
      </c>
      <c r="L1" s="215" t="s">
        <v>1721</v>
      </c>
      <c r="M1" s="215" t="s">
        <v>1723</v>
      </c>
      <c r="N1" s="215" t="s">
        <v>1724</v>
      </c>
      <c r="O1" s="215" t="s">
        <v>1720</v>
      </c>
      <c r="P1" s="215" t="s">
        <v>1722</v>
      </c>
      <c r="Q1" s="216" t="s">
        <v>1725</v>
      </c>
      <c r="R1" s="216" t="s">
        <v>34</v>
      </c>
      <c r="S1" s="216" t="s">
        <v>35</v>
      </c>
      <c r="T1" s="216" t="s">
        <v>36</v>
      </c>
      <c r="U1" s="216" t="s">
        <v>37</v>
      </c>
      <c r="V1" s="216" t="s">
        <v>485</v>
      </c>
      <c r="W1" s="216" t="s">
        <v>1726</v>
      </c>
      <c r="X1" s="216" t="s">
        <v>1727</v>
      </c>
      <c r="Y1" s="216" t="s">
        <v>1728</v>
      </c>
      <c r="Z1" s="219" t="s">
        <v>1729</v>
      </c>
      <c r="AA1" s="219" t="s">
        <v>1730</v>
      </c>
      <c r="AB1" s="219" t="s">
        <v>1734</v>
      </c>
      <c r="AC1" s="219" t="s">
        <v>1735</v>
      </c>
      <c r="AD1" s="219" t="s">
        <v>1736</v>
      </c>
      <c r="AE1" s="219" t="s">
        <v>1737</v>
      </c>
      <c r="AF1" s="219" t="s">
        <v>1738</v>
      </c>
      <c r="AG1" s="219" t="s">
        <v>1739</v>
      </c>
      <c r="AH1" s="219" t="s">
        <v>1740</v>
      </c>
      <c r="AI1" s="219" t="s">
        <v>1741</v>
      </c>
      <c r="AJ1" s="219" t="s">
        <v>1742</v>
      </c>
      <c r="AK1" s="219" t="s">
        <v>1743</v>
      </c>
      <c r="AL1" s="219" t="s">
        <v>1744</v>
      </c>
      <c r="AM1" s="219" t="s">
        <v>1745</v>
      </c>
      <c r="AN1" s="219" t="s">
        <v>1746</v>
      </c>
      <c r="AO1" s="219" t="s">
        <v>1748</v>
      </c>
      <c r="AP1" s="219" t="s">
        <v>1747</v>
      </c>
      <c r="AQ1" s="220" t="s">
        <v>1749</v>
      </c>
      <c r="AR1" s="220" t="s">
        <v>1750</v>
      </c>
      <c r="AS1" s="220" t="s">
        <v>1751</v>
      </c>
      <c r="AT1" s="220" t="s">
        <v>1752</v>
      </c>
      <c r="AU1" s="220" t="s">
        <v>1753</v>
      </c>
      <c r="AV1" s="220" t="s">
        <v>1754</v>
      </c>
      <c r="AW1" s="220" t="s">
        <v>1755</v>
      </c>
      <c r="AX1" s="220" t="s">
        <v>1757</v>
      </c>
      <c r="AY1" s="220" t="s">
        <v>1756</v>
      </c>
      <c r="AZ1" s="220" t="s">
        <v>1758</v>
      </c>
      <c r="BA1" s="220" t="s">
        <v>1759</v>
      </c>
      <c r="BB1" s="220" t="s">
        <v>1760</v>
      </c>
      <c r="BC1" s="220" t="s">
        <v>1761</v>
      </c>
      <c r="BD1" s="220" t="s">
        <v>1764</v>
      </c>
      <c r="BE1" s="220" t="s">
        <v>1765</v>
      </c>
      <c r="BF1" s="220" t="s">
        <v>1766</v>
      </c>
      <c r="BG1" s="220" t="s">
        <v>1762</v>
      </c>
      <c r="BH1" s="220" t="s">
        <v>1767</v>
      </c>
      <c r="BI1" s="220" t="s">
        <v>1768</v>
      </c>
      <c r="BJ1" s="220" t="s">
        <v>1769</v>
      </c>
      <c r="BK1" s="220" t="s">
        <v>1763</v>
      </c>
      <c r="BL1" s="220" t="s">
        <v>1770</v>
      </c>
      <c r="BM1" s="220" t="s">
        <v>1771</v>
      </c>
      <c r="BN1" s="220" t="s">
        <v>1772</v>
      </c>
      <c r="BO1" s="220" t="s">
        <v>1773</v>
      </c>
      <c r="BP1" s="220" t="s">
        <v>1774</v>
      </c>
      <c r="BQ1" s="220" t="s">
        <v>1775</v>
      </c>
      <c r="BR1" s="220" t="s">
        <v>1776</v>
      </c>
      <c r="BS1" s="220" t="s">
        <v>1777</v>
      </c>
      <c r="BT1" s="220" t="s">
        <v>1778</v>
      </c>
      <c r="BU1" s="220" t="s">
        <v>1779</v>
      </c>
      <c r="BV1" s="220" t="s">
        <v>1780</v>
      </c>
      <c r="BW1" s="220" t="s">
        <v>1781</v>
      </c>
      <c r="BX1" s="220" t="s">
        <v>1782</v>
      </c>
      <c r="BY1" s="220" t="s">
        <v>1783</v>
      </c>
      <c r="BZ1" s="220" t="s">
        <v>1784</v>
      </c>
      <c r="CA1" s="220" t="s">
        <v>1785</v>
      </c>
      <c r="CB1" s="220" t="s">
        <v>1786</v>
      </c>
      <c r="CC1" s="220" t="s">
        <v>1787</v>
      </c>
      <c r="CD1" s="220" t="s">
        <v>1788</v>
      </c>
      <c r="CE1" s="220" t="s">
        <v>1789</v>
      </c>
      <c r="CF1" s="220" t="s">
        <v>1790</v>
      </c>
      <c r="CG1" s="220" t="s">
        <v>1791</v>
      </c>
      <c r="CH1" s="220" t="s">
        <v>1792</v>
      </c>
      <c r="CI1" s="220" t="s">
        <v>1793</v>
      </c>
      <c r="CJ1" s="220" t="s">
        <v>1794</v>
      </c>
      <c r="CK1" s="220" t="s">
        <v>1795</v>
      </c>
      <c r="CL1" s="220" t="s">
        <v>1796</v>
      </c>
      <c r="CM1" s="220" t="s">
        <v>1797</v>
      </c>
      <c r="CN1" s="220" t="s">
        <v>1798</v>
      </c>
      <c r="CO1" s="220" t="s">
        <v>1799</v>
      </c>
      <c r="CP1" s="220" t="s">
        <v>1800</v>
      </c>
      <c r="CQ1" s="220" t="s">
        <v>1801</v>
      </c>
      <c r="CR1" s="220" t="s">
        <v>1802</v>
      </c>
      <c r="CS1" s="220" t="s">
        <v>1803</v>
      </c>
      <c r="CT1" s="220" t="s">
        <v>1804</v>
      </c>
      <c r="CU1" s="220" t="s">
        <v>1805</v>
      </c>
      <c r="CV1" s="220" t="s">
        <v>1806</v>
      </c>
      <c r="CW1" s="220" t="s">
        <v>1807</v>
      </c>
      <c r="CX1" s="220" t="s">
        <v>1808</v>
      </c>
      <c r="CY1" s="220" t="s">
        <v>1809</v>
      </c>
      <c r="CZ1" s="220" t="s">
        <v>1810</v>
      </c>
      <c r="DA1" s="220" t="s">
        <v>1811</v>
      </c>
      <c r="DB1" s="220" t="s">
        <v>1812</v>
      </c>
      <c r="DC1" s="220" t="s">
        <v>1813</v>
      </c>
      <c r="DD1" s="220" t="s">
        <v>1814</v>
      </c>
      <c r="DE1" s="220" t="s">
        <v>1815</v>
      </c>
      <c r="DF1" s="220" t="s">
        <v>1816</v>
      </c>
      <c r="DG1" s="220" t="s">
        <v>1817</v>
      </c>
      <c r="DH1" s="220" t="s">
        <v>1818</v>
      </c>
      <c r="DI1" s="220" t="s">
        <v>1819</v>
      </c>
      <c r="DJ1" s="220" t="s">
        <v>2038</v>
      </c>
      <c r="DK1" s="220" t="s">
        <v>1820</v>
      </c>
      <c r="DL1" s="220" t="s">
        <v>2039</v>
      </c>
      <c r="DM1" s="221" t="s">
        <v>1821</v>
      </c>
      <c r="DN1" s="221" t="s">
        <v>1822</v>
      </c>
      <c r="DO1" s="221" t="s">
        <v>1823</v>
      </c>
      <c r="DP1" s="221" t="s">
        <v>1824</v>
      </c>
      <c r="DQ1" s="221" t="s">
        <v>1825</v>
      </c>
      <c r="DR1" s="221" t="s">
        <v>1826</v>
      </c>
      <c r="DS1" s="221" t="s">
        <v>1827</v>
      </c>
      <c r="DT1" s="221" t="s">
        <v>1828</v>
      </c>
      <c r="DU1" s="221" t="s">
        <v>1829</v>
      </c>
      <c r="DV1" s="221" t="s">
        <v>1830</v>
      </c>
      <c r="DW1" s="221" t="s">
        <v>1831</v>
      </c>
      <c r="DX1" s="221" t="s">
        <v>1832</v>
      </c>
      <c r="DY1" s="221" t="s">
        <v>1834</v>
      </c>
      <c r="DZ1" s="221" t="s">
        <v>1833</v>
      </c>
      <c r="EA1" s="221" t="s">
        <v>1835</v>
      </c>
      <c r="EB1" s="222" t="s">
        <v>1838</v>
      </c>
      <c r="EC1" s="222" t="s">
        <v>1837</v>
      </c>
      <c r="ED1" s="222" t="s">
        <v>1839</v>
      </c>
      <c r="EE1" s="222" t="s">
        <v>1840</v>
      </c>
      <c r="EF1" s="222" t="s">
        <v>1841</v>
      </c>
      <c r="EG1" s="222" t="s">
        <v>1842</v>
      </c>
      <c r="EH1" s="222" t="s">
        <v>1843</v>
      </c>
      <c r="EI1" s="222" t="s">
        <v>1844</v>
      </c>
      <c r="EJ1" s="222" t="s">
        <v>1845</v>
      </c>
      <c r="EK1" s="222" t="s">
        <v>1846</v>
      </c>
      <c r="EL1" s="222" t="s">
        <v>1847</v>
      </c>
      <c r="EM1" s="222" t="s">
        <v>1848</v>
      </c>
      <c r="EN1" s="222" t="s">
        <v>1849</v>
      </c>
      <c r="EO1" s="222" t="s">
        <v>1850</v>
      </c>
      <c r="EP1" s="222" t="s">
        <v>1851</v>
      </c>
      <c r="EQ1" s="222" t="s">
        <v>1852</v>
      </c>
      <c r="ER1" s="222" t="s">
        <v>1853</v>
      </c>
      <c r="ES1" s="222" t="s">
        <v>1854</v>
      </c>
      <c r="ET1" s="222" t="s">
        <v>1855</v>
      </c>
      <c r="EU1" s="222" t="s">
        <v>1856</v>
      </c>
      <c r="EV1" s="222" t="s">
        <v>1857</v>
      </c>
      <c r="EW1" s="222" t="s">
        <v>1858</v>
      </c>
      <c r="EX1" s="222" t="s">
        <v>1859</v>
      </c>
      <c r="EY1" s="222" t="s">
        <v>1860</v>
      </c>
      <c r="EZ1" s="222" t="s">
        <v>1861</v>
      </c>
      <c r="FA1" s="222" t="s">
        <v>1862</v>
      </c>
      <c r="FB1" s="222" t="s">
        <v>1863</v>
      </c>
      <c r="FC1" s="222" t="s">
        <v>1864</v>
      </c>
      <c r="FD1" s="222" t="s">
        <v>1865</v>
      </c>
      <c r="FE1" s="222" t="s">
        <v>1867</v>
      </c>
      <c r="FF1" s="222" t="s">
        <v>1866</v>
      </c>
      <c r="FG1" s="222" t="s">
        <v>1868</v>
      </c>
      <c r="FH1" s="222" t="s">
        <v>1869</v>
      </c>
      <c r="FI1" s="222" t="s">
        <v>1870</v>
      </c>
      <c r="FJ1" s="223" t="s">
        <v>1871</v>
      </c>
      <c r="FK1" s="223" t="s">
        <v>1872</v>
      </c>
      <c r="FL1" s="223" t="s">
        <v>1873</v>
      </c>
      <c r="FM1" s="223" t="s">
        <v>1874</v>
      </c>
      <c r="FN1" s="223" t="s">
        <v>1875</v>
      </c>
      <c r="FO1" s="223" t="s">
        <v>1876</v>
      </c>
      <c r="FP1" s="223" t="s">
        <v>1877</v>
      </c>
      <c r="FQ1" s="223" t="s">
        <v>1878</v>
      </c>
      <c r="FR1" s="239" t="s">
        <v>1879</v>
      </c>
      <c r="FS1" s="239" t="s">
        <v>1880</v>
      </c>
      <c r="FT1" s="239" t="s">
        <v>1881</v>
      </c>
      <c r="FU1" s="239" t="s">
        <v>1882</v>
      </c>
      <c r="FV1" s="239" t="s">
        <v>1883</v>
      </c>
      <c r="FW1" s="239" t="s">
        <v>1884</v>
      </c>
      <c r="FX1" s="239" t="s">
        <v>1651</v>
      </c>
      <c r="FY1" s="239" t="s">
        <v>1661</v>
      </c>
    </row>
    <row r="2" spans="1:181" ht="17.25" customHeight="1" x14ac:dyDescent="0.25">
      <c r="A2" s="14" t="s">
        <v>1541</v>
      </c>
      <c r="B2" s="14" t="s">
        <v>1677</v>
      </c>
      <c r="C2" s="15" t="s">
        <v>11</v>
      </c>
      <c r="D2" s="16"/>
      <c r="E2" s="17" t="s">
        <v>12</v>
      </c>
      <c r="F2" s="16"/>
      <c r="G2" s="14" t="s">
        <v>1687</v>
      </c>
      <c r="H2" s="14" t="s">
        <v>13</v>
      </c>
      <c r="I2" s="14" t="s">
        <v>14</v>
      </c>
      <c r="J2" s="14"/>
      <c r="K2" s="14"/>
      <c r="L2" s="14" t="s">
        <v>15</v>
      </c>
      <c r="M2" s="18"/>
      <c r="N2" s="18"/>
      <c r="O2" s="18"/>
      <c r="P2" s="18"/>
      <c r="Q2" s="13" t="s">
        <v>376</v>
      </c>
      <c r="R2" s="13" t="s">
        <v>377</v>
      </c>
      <c r="S2" s="19" t="s">
        <v>52</v>
      </c>
      <c r="T2" s="19" t="s">
        <v>1542</v>
      </c>
      <c r="U2" s="19" t="s">
        <v>268</v>
      </c>
      <c r="V2" s="19" t="s">
        <v>832</v>
      </c>
      <c r="W2" s="20">
        <v>97.386718999999999</v>
      </c>
      <c r="X2" s="20">
        <v>25.415482000000001</v>
      </c>
      <c r="Y2" s="17" t="s">
        <v>52</v>
      </c>
      <c r="Z2" s="13">
        <v>6</v>
      </c>
      <c r="AA2" s="15">
        <v>2011</v>
      </c>
      <c r="AB2" s="15" t="s">
        <v>16</v>
      </c>
      <c r="AC2" s="15" t="s">
        <v>16</v>
      </c>
      <c r="AD2" s="15" t="s">
        <v>16</v>
      </c>
      <c r="AE2" s="15" t="s">
        <v>22</v>
      </c>
      <c r="AF2" s="15" t="s">
        <v>16</v>
      </c>
      <c r="AG2" s="15" t="s">
        <v>16</v>
      </c>
      <c r="AH2" s="15" t="s">
        <v>16</v>
      </c>
      <c r="AI2" s="15" t="s">
        <v>22</v>
      </c>
      <c r="AJ2" s="15" t="s">
        <v>377</v>
      </c>
      <c r="AK2" s="15"/>
      <c r="AL2" s="15">
        <v>10</v>
      </c>
      <c r="AM2" s="15" t="s">
        <v>16</v>
      </c>
      <c r="AN2" s="15" t="s">
        <v>23</v>
      </c>
      <c r="AO2" s="15" t="s">
        <v>1543</v>
      </c>
      <c r="AP2" s="17" t="s">
        <v>1544</v>
      </c>
      <c r="AQ2" s="15" t="s">
        <v>16</v>
      </c>
      <c r="AR2" s="15" t="s">
        <v>22</v>
      </c>
      <c r="AS2" s="15" t="s">
        <v>22</v>
      </c>
      <c r="AT2" s="15" t="s">
        <v>16</v>
      </c>
      <c r="AU2" s="15" t="s">
        <v>22</v>
      </c>
      <c r="AV2" s="15" t="s">
        <v>22</v>
      </c>
      <c r="AW2" s="15" t="s">
        <v>22</v>
      </c>
      <c r="AX2" s="15" t="s">
        <v>22</v>
      </c>
      <c r="AY2" s="15" t="s">
        <v>16</v>
      </c>
      <c r="AZ2" s="15" t="s">
        <v>16</v>
      </c>
      <c r="BA2" s="15" t="s">
        <v>16</v>
      </c>
      <c r="BB2" s="15" t="s">
        <v>16</v>
      </c>
      <c r="BC2" s="13">
        <v>0</v>
      </c>
      <c r="BD2" s="13">
        <v>2</v>
      </c>
      <c r="BE2" s="25">
        <v>0</v>
      </c>
      <c r="BF2" s="13">
        <v>4</v>
      </c>
      <c r="BG2" s="13">
        <v>5</v>
      </c>
      <c r="BH2" s="25">
        <v>0</v>
      </c>
      <c r="BI2" s="13">
        <v>8</v>
      </c>
      <c r="BJ2" s="13">
        <v>10</v>
      </c>
      <c r="BK2" s="25">
        <v>0</v>
      </c>
      <c r="BL2" s="13">
        <v>27</v>
      </c>
      <c r="BM2" s="13">
        <v>19</v>
      </c>
      <c r="BN2" s="25">
        <v>0</v>
      </c>
      <c r="BO2" s="13">
        <v>15</v>
      </c>
      <c r="BP2" s="13">
        <v>20</v>
      </c>
      <c r="BQ2" s="25">
        <v>0</v>
      </c>
      <c r="BR2" s="13">
        <v>25</v>
      </c>
      <c r="BS2" s="13">
        <v>28</v>
      </c>
      <c r="BT2" s="25">
        <v>0</v>
      </c>
      <c r="BU2" s="13">
        <v>28</v>
      </c>
      <c r="BV2" s="13">
        <v>32</v>
      </c>
      <c r="BW2" s="25">
        <v>0</v>
      </c>
      <c r="BX2" s="13">
        <v>5</v>
      </c>
      <c r="BY2" s="13">
        <v>11</v>
      </c>
      <c r="BZ2" s="25">
        <v>0</v>
      </c>
      <c r="CA2" s="13">
        <v>112</v>
      </c>
      <c r="CB2" s="13">
        <v>127</v>
      </c>
      <c r="CC2" s="25">
        <v>239</v>
      </c>
      <c r="CD2" s="13">
        <v>3</v>
      </c>
      <c r="CE2" s="13">
        <v>0</v>
      </c>
      <c r="CF2" s="25">
        <v>3</v>
      </c>
      <c r="CG2" s="13">
        <v>1</v>
      </c>
      <c r="CH2" s="13">
        <v>0</v>
      </c>
      <c r="CI2" s="25">
        <v>1</v>
      </c>
      <c r="CJ2" s="13">
        <v>1</v>
      </c>
      <c r="CK2" s="13">
        <v>1</v>
      </c>
      <c r="CL2" s="25">
        <v>2</v>
      </c>
      <c r="CM2" s="13">
        <v>4</v>
      </c>
      <c r="CN2" s="13">
        <v>4</v>
      </c>
      <c r="CO2" s="25">
        <v>8</v>
      </c>
      <c r="CP2" s="13">
        <v>0</v>
      </c>
      <c r="CQ2" s="13">
        <v>1</v>
      </c>
      <c r="CR2" s="25">
        <v>1</v>
      </c>
      <c r="CS2" s="13">
        <v>0</v>
      </c>
      <c r="CT2" s="13">
        <v>0</v>
      </c>
      <c r="CU2" s="25">
        <v>0</v>
      </c>
      <c r="CV2" s="13">
        <v>0</v>
      </c>
      <c r="CW2" s="13">
        <v>0</v>
      </c>
      <c r="CX2" s="25">
        <v>0</v>
      </c>
      <c r="CY2" s="13">
        <v>1</v>
      </c>
      <c r="CZ2" s="13">
        <v>11</v>
      </c>
      <c r="DA2" s="13">
        <v>1</v>
      </c>
      <c r="DB2" s="13">
        <v>0</v>
      </c>
      <c r="DC2" s="25">
        <v>1</v>
      </c>
      <c r="DD2" s="13">
        <v>0</v>
      </c>
      <c r="DE2" s="13">
        <v>0</v>
      </c>
      <c r="DF2" s="25">
        <v>0</v>
      </c>
      <c r="DG2" s="15">
        <v>54</v>
      </c>
      <c r="DH2" s="15">
        <v>239</v>
      </c>
      <c r="DI2" s="15">
        <v>1</v>
      </c>
      <c r="DJ2" s="15">
        <v>5</v>
      </c>
      <c r="DK2" s="15">
        <v>7</v>
      </c>
      <c r="DL2" s="15">
        <v>25</v>
      </c>
      <c r="DM2" s="15" t="s">
        <v>16</v>
      </c>
      <c r="DN2" s="15" t="s">
        <v>16</v>
      </c>
      <c r="DO2" s="15">
        <v>11</v>
      </c>
      <c r="DP2" s="15">
        <v>5</v>
      </c>
      <c r="DQ2" s="15">
        <v>2</v>
      </c>
      <c r="DR2" s="15">
        <v>0</v>
      </c>
      <c r="DS2" s="15">
        <v>13</v>
      </c>
      <c r="DT2" s="15">
        <v>5</v>
      </c>
      <c r="DU2" s="15">
        <v>2</v>
      </c>
      <c r="DV2" s="15" t="s">
        <v>22</v>
      </c>
      <c r="DW2" s="15" t="s">
        <v>16</v>
      </c>
      <c r="DX2" s="15" t="s">
        <v>22</v>
      </c>
      <c r="DY2" s="15" t="s">
        <v>22</v>
      </c>
      <c r="DZ2" s="15" t="s">
        <v>16</v>
      </c>
      <c r="EA2" s="15" t="s">
        <v>22</v>
      </c>
      <c r="EB2" s="15"/>
      <c r="EC2" s="15"/>
      <c r="ED2" s="15"/>
      <c r="EE2" s="15"/>
      <c r="EF2" s="15"/>
      <c r="EG2" s="15"/>
      <c r="EH2" s="15"/>
      <c r="EI2" s="15" t="s">
        <v>69</v>
      </c>
      <c r="EJ2" s="15" t="s">
        <v>16</v>
      </c>
      <c r="EK2" s="15" t="s">
        <v>75</v>
      </c>
      <c r="EL2" s="15" t="s">
        <v>81</v>
      </c>
      <c r="EM2" s="15" t="s">
        <v>76</v>
      </c>
      <c r="EN2" s="15" t="s">
        <v>16</v>
      </c>
      <c r="EO2" s="15" t="s">
        <v>82</v>
      </c>
      <c r="EP2" s="15" t="s">
        <v>22</v>
      </c>
      <c r="EQ2" s="15">
        <v>0</v>
      </c>
      <c r="ER2" s="15">
        <v>4</v>
      </c>
      <c r="ES2" s="15">
        <v>0</v>
      </c>
      <c r="ET2" s="15" t="s">
        <v>22</v>
      </c>
      <c r="EU2" s="15" t="s">
        <v>86</v>
      </c>
      <c r="EV2" s="15" t="s">
        <v>90</v>
      </c>
      <c r="EW2" s="15"/>
      <c r="EX2" s="15" t="s">
        <v>22</v>
      </c>
      <c r="EY2" s="15" t="s">
        <v>16</v>
      </c>
      <c r="EZ2" s="15" t="s">
        <v>16</v>
      </c>
      <c r="FA2" s="15" t="s">
        <v>16</v>
      </c>
      <c r="FB2" s="15" t="s">
        <v>22</v>
      </c>
      <c r="FC2" s="15" t="s">
        <v>16</v>
      </c>
      <c r="FD2" s="15" t="s">
        <v>16</v>
      </c>
      <c r="FE2" s="15" t="s">
        <v>16</v>
      </c>
      <c r="FF2" s="15" t="s">
        <v>16</v>
      </c>
      <c r="FG2" s="15" t="s">
        <v>22</v>
      </c>
      <c r="FH2" s="15" t="s">
        <v>80</v>
      </c>
      <c r="FI2" s="15" t="s">
        <v>81</v>
      </c>
      <c r="FJ2" s="13" t="s">
        <v>108</v>
      </c>
      <c r="FK2" s="13" t="s">
        <v>24</v>
      </c>
      <c r="FL2" s="13" t="s">
        <v>104</v>
      </c>
      <c r="FM2" s="13" t="s">
        <v>108</v>
      </c>
      <c r="FN2" s="13" t="s">
        <v>106</v>
      </c>
      <c r="FO2" s="13" t="s">
        <v>111</v>
      </c>
      <c r="FP2" s="13" t="s">
        <v>104</v>
      </c>
      <c r="FQ2" s="13" t="s">
        <v>106</v>
      </c>
      <c r="FR2" s="13" t="s">
        <v>369</v>
      </c>
      <c r="FS2" s="13" t="s">
        <v>354</v>
      </c>
      <c r="FT2" s="13" t="s">
        <v>24</v>
      </c>
      <c r="FU2" s="13" t="s">
        <v>360</v>
      </c>
      <c r="FV2" s="13" t="s">
        <v>371</v>
      </c>
      <c r="FW2" s="13" t="s">
        <v>374</v>
      </c>
      <c r="FX2" s="203" t="s">
        <v>933</v>
      </c>
      <c r="FY2" s="203" t="s">
        <v>933</v>
      </c>
    </row>
    <row r="3" spans="1:181" ht="13.5" customHeight="1" x14ac:dyDescent="0.25">
      <c r="A3" s="14" t="s">
        <v>1537</v>
      </c>
      <c r="B3" s="14" t="s">
        <v>1677</v>
      </c>
      <c r="C3" s="15" t="s">
        <v>11</v>
      </c>
      <c r="D3" s="16"/>
      <c r="E3" s="17" t="s">
        <v>12</v>
      </c>
      <c r="F3" s="16"/>
      <c r="G3" s="14" t="s">
        <v>1688</v>
      </c>
      <c r="H3" s="14" t="s">
        <v>13</v>
      </c>
      <c r="I3" s="14" t="s">
        <v>14</v>
      </c>
      <c r="J3" s="14"/>
      <c r="K3" s="14"/>
      <c r="L3" s="14" t="s">
        <v>15</v>
      </c>
      <c r="M3" s="18" t="s">
        <v>24</v>
      </c>
      <c r="N3" s="18" t="s">
        <v>20</v>
      </c>
      <c r="O3" s="18"/>
      <c r="P3" s="18"/>
      <c r="Q3" s="13" t="s">
        <v>376</v>
      </c>
      <c r="R3" s="13" t="s">
        <v>377</v>
      </c>
      <c r="S3" s="19" t="s">
        <v>52</v>
      </c>
      <c r="T3" s="19" t="s">
        <v>1538</v>
      </c>
      <c r="U3" s="19" t="s">
        <v>262</v>
      </c>
      <c r="V3" s="19" t="s">
        <v>827</v>
      </c>
      <c r="W3" s="20">
        <v>97.394547000000003</v>
      </c>
      <c r="X3" s="20">
        <v>25.422194000000001</v>
      </c>
      <c r="Y3" s="17" t="s">
        <v>52</v>
      </c>
      <c r="Z3" s="13">
        <v>6</v>
      </c>
      <c r="AA3" s="15">
        <v>2011</v>
      </c>
      <c r="AB3" s="15" t="s">
        <v>16</v>
      </c>
      <c r="AC3" s="15" t="s">
        <v>16</v>
      </c>
      <c r="AD3" s="15" t="s">
        <v>16</v>
      </c>
      <c r="AE3" s="15" t="s">
        <v>22</v>
      </c>
      <c r="AF3" s="15" t="s">
        <v>16</v>
      </c>
      <c r="AG3" s="15" t="s">
        <v>16</v>
      </c>
      <c r="AH3" s="15" t="s">
        <v>16</v>
      </c>
      <c r="AI3" s="15" t="s">
        <v>22</v>
      </c>
      <c r="AJ3" s="15" t="s">
        <v>377</v>
      </c>
      <c r="AK3" s="15">
        <v>2</v>
      </c>
      <c r="AL3" s="15">
        <v>20</v>
      </c>
      <c r="AM3" s="15" t="s">
        <v>16</v>
      </c>
      <c r="AN3" s="15" t="s">
        <v>23</v>
      </c>
      <c r="AO3" s="15" t="s">
        <v>1539</v>
      </c>
      <c r="AP3" s="17" t="s">
        <v>1540</v>
      </c>
      <c r="AQ3" s="15" t="s">
        <v>16</v>
      </c>
      <c r="AR3" s="15" t="s">
        <v>22</v>
      </c>
      <c r="AS3" s="15" t="s">
        <v>22</v>
      </c>
      <c r="AT3" s="15" t="s">
        <v>22</v>
      </c>
      <c r="AU3" s="15" t="s">
        <v>16</v>
      </c>
      <c r="AV3" s="15" t="s">
        <v>22</v>
      </c>
      <c r="AW3" s="15" t="s">
        <v>16</v>
      </c>
      <c r="AX3" s="15" t="s">
        <v>22</v>
      </c>
      <c r="AY3" s="15" t="s">
        <v>22</v>
      </c>
      <c r="AZ3" s="15" t="s">
        <v>16</v>
      </c>
      <c r="BA3" s="15" t="s">
        <v>16</v>
      </c>
      <c r="BB3" s="15" t="s">
        <v>16</v>
      </c>
      <c r="BC3" s="13">
        <v>1</v>
      </c>
      <c r="BD3" s="13">
        <v>0</v>
      </c>
      <c r="BE3" s="25">
        <v>0</v>
      </c>
      <c r="BF3" s="13">
        <v>4</v>
      </c>
      <c r="BG3" s="13">
        <v>3</v>
      </c>
      <c r="BH3" s="25">
        <v>0</v>
      </c>
      <c r="BI3" s="13">
        <v>6</v>
      </c>
      <c r="BJ3" s="13">
        <v>13</v>
      </c>
      <c r="BK3" s="25">
        <v>0</v>
      </c>
      <c r="BL3" s="13">
        <v>25</v>
      </c>
      <c r="BM3" s="13">
        <v>27</v>
      </c>
      <c r="BN3" s="25">
        <v>0</v>
      </c>
      <c r="BO3" s="13">
        <v>12</v>
      </c>
      <c r="BP3" s="13">
        <v>16</v>
      </c>
      <c r="BQ3" s="25">
        <v>0</v>
      </c>
      <c r="BR3" s="13">
        <v>28</v>
      </c>
      <c r="BS3" s="13">
        <v>27</v>
      </c>
      <c r="BT3" s="25">
        <v>0</v>
      </c>
      <c r="BU3" s="13">
        <v>16</v>
      </c>
      <c r="BV3" s="13">
        <v>38</v>
      </c>
      <c r="BW3" s="25">
        <v>0</v>
      </c>
      <c r="BX3" s="13">
        <v>9</v>
      </c>
      <c r="BY3" s="13">
        <v>14</v>
      </c>
      <c r="BZ3" s="25">
        <v>0</v>
      </c>
      <c r="CA3" s="13">
        <v>101</v>
      </c>
      <c r="CB3" s="13">
        <v>138</v>
      </c>
      <c r="CC3" s="25">
        <v>239</v>
      </c>
      <c r="CD3" s="13">
        <v>0</v>
      </c>
      <c r="CE3" s="13">
        <v>0</v>
      </c>
      <c r="CF3" s="25">
        <v>0</v>
      </c>
      <c r="CG3" s="13">
        <v>0</v>
      </c>
      <c r="CH3" s="13">
        <v>0</v>
      </c>
      <c r="CI3" s="25">
        <v>0</v>
      </c>
      <c r="CJ3" s="13">
        <v>2</v>
      </c>
      <c r="CK3" s="13">
        <v>0</v>
      </c>
      <c r="CL3" s="25">
        <v>2</v>
      </c>
      <c r="CM3" s="13">
        <v>0</v>
      </c>
      <c r="CN3" s="13">
        <v>0</v>
      </c>
      <c r="CO3" s="25">
        <v>0</v>
      </c>
      <c r="CP3" s="13">
        <v>0</v>
      </c>
      <c r="CQ3" s="13">
        <v>0</v>
      </c>
      <c r="CR3" s="25">
        <v>0</v>
      </c>
      <c r="CS3" s="13">
        <v>0</v>
      </c>
      <c r="CT3" s="13">
        <v>2</v>
      </c>
      <c r="CU3" s="25">
        <v>2</v>
      </c>
      <c r="CV3" s="13">
        <v>0</v>
      </c>
      <c r="CW3" s="13">
        <v>3</v>
      </c>
      <c r="CX3" s="25">
        <v>3</v>
      </c>
      <c r="CY3" s="13">
        <v>0</v>
      </c>
      <c r="CZ3" s="13">
        <v>10</v>
      </c>
      <c r="DA3" s="13">
        <v>1</v>
      </c>
      <c r="DB3" s="13">
        <v>0</v>
      </c>
      <c r="DC3" s="25">
        <v>1</v>
      </c>
      <c r="DD3" s="13">
        <v>0</v>
      </c>
      <c r="DE3" s="13">
        <v>1</v>
      </c>
      <c r="DF3" s="25">
        <v>1</v>
      </c>
      <c r="DG3" s="15">
        <v>58</v>
      </c>
      <c r="DH3" s="15">
        <v>239</v>
      </c>
      <c r="DI3" s="15">
        <v>2</v>
      </c>
      <c r="DJ3" s="15">
        <v>4</v>
      </c>
      <c r="DK3" s="15">
        <v>2</v>
      </c>
      <c r="DL3" s="15">
        <v>8</v>
      </c>
      <c r="DM3" s="15" t="s">
        <v>16</v>
      </c>
      <c r="DN3" s="15" t="s">
        <v>16</v>
      </c>
      <c r="DO3" s="15">
        <v>3</v>
      </c>
      <c r="DP3" s="15">
        <v>1</v>
      </c>
      <c r="DQ3" s="15">
        <v>0</v>
      </c>
      <c r="DR3" s="15">
        <v>2</v>
      </c>
      <c r="DS3" s="15">
        <v>13</v>
      </c>
      <c r="DT3" s="15">
        <v>2</v>
      </c>
      <c r="DU3" s="15">
        <v>2</v>
      </c>
      <c r="DV3" s="15" t="s">
        <v>22</v>
      </c>
      <c r="DW3" s="15" t="s">
        <v>16</v>
      </c>
      <c r="DX3" s="15" t="s">
        <v>22</v>
      </c>
      <c r="DY3" s="15" t="s">
        <v>16</v>
      </c>
      <c r="DZ3" s="15" t="s">
        <v>16</v>
      </c>
      <c r="EA3" s="15" t="s">
        <v>22</v>
      </c>
      <c r="EB3" s="15"/>
      <c r="EC3" s="15"/>
      <c r="ED3" s="15"/>
      <c r="EE3" s="15"/>
      <c r="EF3" s="15"/>
      <c r="EG3" s="15"/>
      <c r="EH3" s="15"/>
      <c r="EI3" s="15" t="s">
        <v>70</v>
      </c>
      <c r="EJ3" s="15" t="s">
        <v>22</v>
      </c>
      <c r="EK3" s="15" t="s">
        <v>75</v>
      </c>
      <c r="EL3" s="15" t="s">
        <v>81</v>
      </c>
      <c r="EM3" s="15" t="s">
        <v>76</v>
      </c>
      <c r="EN3" s="15" t="s">
        <v>16</v>
      </c>
      <c r="EO3" s="15" t="s">
        <v>82</v>
      </c>
      <c r="EP3" s="15" t="s">
        <v>16</v>
      </c>
      <c r="EQ3" s="15">
        <v>0</v>
      </c>
      <c r="ER3" s="15">
        <v>0</v>
      </c>
      <c r="ES3" s="15">
        <v>14</v>
      </c>
      <c r="ET3" s="15" t="s">
        <v>22</v>
      </c>
      <c r="EU3" s="15" t="s">
        <v>86</v>
      </c>
      <c r="EV3" s="15" t="s">
        <v>89</v>
      </c>
      <c r="EW3" s="15"/>
      <c r="EX3" s="15" t="s">
        <v>22</v>
      </c>
      <c r="EY3" s="15" t="s">
        <v>16</v>
      </c>
      <c r="EZ3" s="15" t="s">
        <v>16</v>
      </c>
      <c r="FA3" s="15" t="s">
        <v>22</v>
      </c>
      <c r="FB3" s="15" t="s">
        <v>16</v>
      </c>
      <c r="FC3" s="15" t="s">
        <v>16</v>
      </c>
      <c r="FD3" s="15" t="s">
        <v>16</v>
      </c>
      <c r="FE3" s="15" t="s">
        <v>22</v>
      </c>
      <c r="FF3" s="15" t="s">
        <v>22</v>
      </c>
      <c r="FG3" s="15" t="s">
        <v>22</v>
      </c>
      <c r="FH3" s="15" t="s">
        <v>81</v>
      </c>
      <c r="FI3" s="15" t="s">
        <v>81</v>
      </c>
      <c r="FJ3" s="13" t="s">
        <v>104</v>
      </c>
      <c r="FK3" s="13" t="s">
        <v>24</v>
      </c>
      <c r="FL3" s="13" t="s">
        <v>110</v>
      </c>
      <c r="FM3" s="13" t="s">
        <v>24</v>
      </c>
      <c r="FN3" s="13" t="s">
        <v>104</v>
      </c>
      <c r="FO3" s="13" t="s">
        <v>24</v>
      </c>
      <c r="FP3" s="13" t="s">
        <v>109</v>
      </c>
      <c r="FQ3" s="13" t="s">
        <v>106</v>
      </c>
      <c r="FR3" s="13" t="s">
        <v>24</v>
      </c>
      <c r="FS3" s="13" t="s">
        <v>24</v>
      </c>
      <c r="FT3" s="13" t="s">
        <v>373</v>
      </c>
      <c r="FU3" s="13" t="s">
        <v>356</v>
      </c>
      <c r="FV3" s="13" t="s">
        <v>374</v>
      </c>
      <c r="FW3" s="13" t="s">
        <v>355</v>
      </c>
      <c r="FX3" s="203" t="s">
        <v>933</v>
      </c>
      <c r="FY3" s="203" t="s">
        <v>933</v>
      </c>
    </row>
    <row r="4" spans="1:181" ht="13.5" customHeight="1" x14ac:dyDescent="0.25">
      <c r="A4" s="14" t="s">
        <v>1545</v>
      </c>
      <c r="B4" s="14" t="s">
        <v>1677</v>
      </c>
      <c r="C4" s="15" t="s">
        <v>11</v>
      </c>
      <c r="D4" s="16"/>
      <c r="E4" s="17" t="s">
        <v>12</v>
      </c>
      <c r="F4" s="16"/>
      <c r="G4" s="14" t="s">
        <v>1689</v>
      </c>
      <c r="H4" s="14" t="s">
        <v>13</v>
      </c>
      <c r="I4" s="14" t="s">
        <v>14</v>
      </c>
      <c r="J4" s="14"/>
      <c r="K4" s="14"/>
      <c r="L4" s="14" t="s">
        <v>21</v>
      </c>
      <c r="M4" s="18" t="s">
        <v>13</v>
      </c>
      <c r="N4" s="18" t="s">
        <v>14</v>
      </c>
      <c r="O4" s="18"/>
      <c r="P4" s="18"/>
      <c r="Q4" s="13" t="s">
        <v>376</v>
      </c>
      <c r="R4" s="13" t="s">
        <v>377</v>
      </c>
      <c r="S4" s="19" t="s">
        <v>52</v>
      </c>
      <c r="T4" s="19" t="s">
        <v>1546</v>
      </c>
      <c r="U4" s="19" t="s">
        <v>271</v>
      </c>
      <c r="V4" s="19" t="s">
        <v>835</v>
      </c>
      <c r="W4" s="20">
        <v>97.377662999999998</v>
      </c>
      <c r="X4" s="20">
        <v>25.404752999999999</v>
      </c>
      <c r="Y4" s="17" t="s">
        <v>52</v>
      </c>
      <c r="Z4" s="13">
        <v>7</v>
      </c>
      <c r="AA4" s="15">
        <v>2011</v>
      </c>
      <c r="AB4" s="15" t="s">
        <v>16</v>
      </c>
      <c r="AC4" s="15" t="s">
        <v>16</v>
      </c>
      <c r="AD4" s="15" t="s">
        <v>16</v>
      </c>
      <c r="AE4" s="15" t="s">
        <v>22</v>
      </c>
      <c r="AF4" s="15" t="s">
        <v>16</v>
      </c>
      <c r="AG4" s="15" t="s">
        <v>16</v>
      </c>
      <c r="AH4" s="15" t="s">
        <v>16</v>
      </c>
      <c r="AI4" s="15" t="s">
        <v>22</v>
      </c>
      <c r="AJ4" s="15" t="s">
        <v>377</v>
      </c>
      <c r="AK4" s="15"/>
      <c r="AL4" s="15">
        <v>10</v>
      </c>
      <c r="AM4" s="15" t="s">
        <v>16</v>
      </c>
      <c r="AN4" s="15" t="s">
        <v>23</v>
      </c>
      <c r="AO4" s="15" t="s">
        <v>1547</v>
      </c>
      <c r="AP4" s="17" t="s">
        <v>1548</v>
      </c>
      <c r="AQ4" s="15" t="s">
        <v>16</v>
      </c>
      <c r="AR4" s="15" t="s">
        <v>22</v>
      </c>
      <c r="AS4" s="15" t="s">
        <v>22</v>
      </c>
      <c r="AT4" s="15" t="s">
        <v>16</v>
      </c>
      <c r="AU4" s="15" t="s">
        <v>22</v>
      </c>
      <c r="AV4" s="15" t="s">
        <v>22</v>
      </c>
      <c r="AW4" s="15" t="s">
        <v>22</v>
      </c>
      <c r="AX4" s="15" t="s">
        <v>22</v>
      </c>
      <c r="AY4" s="15" t="s">
        <v>16</v>
      </c>
      <c r="AZ4" s="15" t="s">
        <v>16</v>
      </c>
      <c r="BA4" s="15" t="s">
        <v>16</v>
      </c>
      <c r="BB4" s="15" t="s">
        <v>16</v>
      </c>
      <c r="BC4" s="13">
        <v>1</v>
      </c>
      <c r="BD4" s="13">
        <v>0</v>
      </c>
      <c r="BE4" s="25">
        <v>0</v>
      </c>
      <c r="BF4" s="13">
        <v>2</v>
      </c>
      <c r="BG4" s="13">
        <v>3</v>
      </c>
      <c r="BH4" s="25">
        <v>0</v>
      </c>
      <c r="BI4" s="13">
        <v>5</v>
      </c>
      <c r="BJ4" s="13">
        <v>8</v>
      </c>
      <c r="BK4" s="25">
        <v>0</v>
      </c>
      <c r="BL4" s="13">
        <v>14</v>
      </c>
      <c r="BM4" s="13">
        <v>18</v>
      </c>
      <c r="BN4" s="25">
        <v>0</v>
      </c>
      <c r="BO4" s="13">
        <v>7</v>
      </c>
      <c r="BP4" s="13">
        <v>14</v>
      </c>
      <c r="BQ4" s="25">
        <v>0</v>
      </c>
      <c r="BR4" s="13">
        <v>11</v>
      </c>
      <c r="BS4" s="13">
        <v>11</v>
      </c>
      <c r="BT4" s="25">
        <v>0</v>
      </c>
      <c r="BU4" s="13">
        <v>11</v>
      </c>
      <c r="BV4" s="13">
        <v>18</v>
      </c>
      <c r="BW4" s="25">
        <v>0</v>
      </c>
      <c r="BX4" s="13">
        <v>6</v>
      </c>
      <c r="BY4" s="13">
        <v>5</v>
      </c>
      <c r="BZ4" s="25">
        <v>0</v>
      </c>
      <c r="CA4" s="13">
        <v>57</v>
      </c>
      <c r="CB4" s="13">
        <v>77</v>
      </c>
      <c r="CC4" s="25">
        <v>134</v>
      </c>
      <c r="CD4" s="13">
        <v>0</v>
      </c>
      <c r="CE4" s="13">
        <v>0</v>
      </c>
      <c r="CF4" s="25">
        <v>0</v>
      </c>
      <c r="CG4" s="13">
        <v>0</v>
      </c>
      <c r="CH4" s="13">
        <v>0</v>
      </c>
      <c r="CI4" s="25">
        <v>0</v>
      </c>
      <c r="CJ4" s="13">
        <v>0</v>
      </c>
      <c r="CK4" s="13">
        <v>0</v>
      </c>
      <c r="CL4" s="25">
        <v>0</v>
      </c>
      <c r="CM4" s="13">
        <v>1</v>
      </c>
      <c r="CN4" s="13">
        <v>2</v>
      </c>
      <c r="CO4" s="25">
        <v>3</v>
      </c>
      <c r="CP4" s="13">
        <v>0</v>
      </c>
      <c r="CQ4" s="13">
        <v>0</v>
      </c>
      <c r="CR4" s="25">
        <v>0</v>
      </c>
      <c r="CS4" s="13">
        <v>0</v>
      </c>
      <c r="CT4" s="13">
        <v>0</v>
      </c>
      <c r="CU4" s="25">
        <v>0</v>
      </c>
      <c r="CV4" s="13">
        <v>0</v>
      </c>
      <c r="CW4" s="13">
        <v>1</v>
      </c>
      <c r="CX4" s="25">
        <v>1</v>
      </c>
      <c r="CY4" s="13">
        <v>1</v>
      </c>
      <c r="CZ4" s="13">
        <v>3</v>
      </c>
      <c r="DA4" s="13">
        <v>1</v>
      </c>
      <c r="DB4" s="13">
        <v>0</v>
      </c>
      <c r="DC4" s="25">
        <v>1</v>
      </c>
      <c r="DD4" s="13">
        <v>0</v>
      </c>
      <c r="DE4" s="13">
        <v>1</v>
      </c>
      <c r="DF4" s="25">
        <v>1</v>
      </c>
      <c r="DG4" s="15">
        <v>30</v>
      </c>
      <c r="DH4" s="15">
        <v>134</v>
      </c>
      <c r="DI4" s="15">
        <v>2</v>
      </c>
      <c r="DJ4" s="15">
        <v>11</v>
      </c>
      <c r="DK4" s="15">
        <v>1</v>
      </c>
      <c r="DL4" s="15">
        <v>4</v>
      </c>
      <c r="DM4" s="15" t="s">
        <v>16</v>
      </c>
      <c r="DN4" s="15" t="s">
        <v>16</v>
      </c>
      <c r="DO4" s="15">
        <v>2</v>
      </c>
      <c r="DP4" s="15">
        <v>1</v>
      </c>
      <c r="DQ4" s="15">
        <v>2</v>
      </c>
      <c r="DR4" s="15">
        <v>1</v>
      </c>
      <c r="DS4" s="15">
        <v>4</v>
      </c>
      <c r="DT4" s="15">
        <v>6</v>
      </c>
      <c r="DU4" s="15">
        <v>1</v>
      </c>
      <c r="DV4" s="15" t="s">
        <v>16</v>
      </c>
      <c r="DW4" s="15" t="s">
        <v>16</v>
      </c>
      <c r="DX4" s="15" t="s">
        <v>22</v>
      </c>
      <c r="DY4" s="15" t="s">
        <v>22</v>
      </c>
      <c r="DZ4" s="15" t="s">
        <v>16</v>
      </c>
      <c r="EA4" s="15" t="s">
        <v>22</v>
      </c>
      <c r="EB4" s="15"/>
      <c r="EC4" s="15"/>
      <c r="ED4" s="15"/>
      <c r="EE4" s="15"/>
      <c r="EF4" s="15"/>
      <c r="EG4" s="15"/>
      <c r="EH4" s="15"/>
      <c r="EI4" s="15" t="s">
        <v>69</v>
      </c>
      <c r="EJ4" s="15" t="s">
        <v>22</v>
      </c>
      <c r="EK4" s="15" t="s">
        <v>75</v>
      </c>
      <c r="EL4" s="15" t="s">
        <v>81</v>
      </c>
      <c r="EM4" s="15" t="s">
        <v>76</v>
      </c>
      <c r="EN4" s="15" t="s">
        <v>16</v>
      </c>
      <c r="EO4" s="15" t="s">
        <v>84</v>
      </c>
      <c r="EP4" s="15" t="s">
        <v>16</v>
      </c>
      <c r="EQ4" s="15">
        <v>2</v>
      </c>
      <c r="ER4" s="15">
        <v>2</v>
      </c>
      <c r="ES4" s="15">
        <v>0</v>
      </c>
      <c r="ET4" s="15" t="s">
        <v>16</v>
      </c>
      <c r="EU4" s="15" t="s">
        <v>88</v>
      </c>
      <c r="EV4" s="15" t="s">
        <v>89</v>
      </c>
      <c r="EW4" s="15"/>
      <c r="EX4" s="15" t="s">
        <v>22</v>
      </c>
      <c r="EY4" s="15" t="s">
        <v>22</v>
      </c>
      <c r="EZ4" s="15" t="s">
        <v>16</v>
      </c>
      <c r="FA4" s="15" t="s">
        <v>22</v>
      </c>
      <c r="FB4" s="15" t="s">
        <v>16</v>
      </c>
      <c r="FC4" s="15" t="s">
        <v>16</v>
      </c>
      <c r="FD4" s="15" t="s">
        <v>22</v>
      </c>
      <c r="FE4" s="15" t="s">
        <v>22</v>
      </c>
      <c r="FF4" s="15" t="s">
        <v>16</v>
      </c>
      <c r="FG4" s="15" t="s">
        <v>22</v>
      </c>
      <c r="FH4" s="15" t="s">
        <v>81</v>
      </c>
      <c r="FI4" s="15" t="s">
        <v>81</v>
      </c>
      <c r="FJ4" s="13" t="s">
        <v>108</v>
      </c>
      <c r="FK4" s="13" t="s">
        <v>24</v>
      </c>
      <c r="FL4" s="13" t="s">
        <v>104</v>
      </c>
      <c r="FM4" s="13"/>
      <c r="FN4" s="13" t="s">
        <v>112</v>
      </c>
      <c r="FO4" s="13" t="s">
        <v>112</v>
      </c>
      <c r="FP4" s="13" t="s">
        <v>104</v>
      </c>
      <c r="FQ4" s="13" t="s">
        <v>109</v>
      </c>
      <c r="FR4" s="13" t="s">
        <v>373</v>
      </c>
      <c r="FS4" s="13" t="s">
        <v>374</v>
      </c>
      <c r="FT4" s="13" t="s">
        <v>368</v>
      </c>
      <c r="FU4" s="13" t="s">
        <v>367</v>
      </c>
      <c r="FV4" s="13" t="s">
        <v>372</v>
      </c>
      <c r="FW4" s="13" t="s">
        <v>24</v>
      </c>
      <c r="FX4" s="203" t="s">
        <v>933</v>
      </c>
      <c r="FY4" s="203" t="s">
        <v>933</v>
      </c>
    </row>
    <row r="5" spans="1:181" ht="13.5" customHeight="1" x14ac:dyDescent="0.25">
      <c r="A5" s="14" t="s">
        <v>1602</v>
      </c>
      <c r="B5" s="14" t="s">
        <v>1677</v>
      </c>
      <c r="C5" s="15" t="s">
        <v>30</v>
      </c>
      <c r="D5" s="16"/>
      <c r="E5" s="17" t="s">
        <v>18</v>
      </c>
      <c r="F5" s="16"/>
      <c r="G5" s="14" t="s">
        <v>1690</v>
      </c>
      <c r="H5" s="14" t="s">
        <v>13</v>
      </c>
      <c r="I5" s="14" t="s">
        <v>14</v>
      </c>
      <c r="J5" s="14"/>
      <c r="K5" s="14"/>
      <c r="L5" s="14" t="s">
        <v>15</v>
      </c>
      <c r="M5" s="18"/>
      <c r="N5" s="18"/>
      <c r="O5" s="18"/>
      <c r="P5" s="18"/>
      <c r="Q5" s="13" t="s">
        <v>376</v>
      </c>
      <c r="R5" s="13" t="s">
        <v>377</v>
      </c>
      <c r="S5" s="19" t="s">
        <v>52</v>
      </c>
      <c r="T5" s="19" t="s">
        <v>1603</v>
      </c>
      <c r="U5" s="19" t="s">
        <v>270</v>
      </c>
      <c r="V5" s="19" t="s">
        <v>834</v>
      </c>
      <c r="W5" s="20">
        <v>97.379272</v>
      </c>
      <c r="X5" s="20">
        <v>25.401074999999999</v>
      </c>
      <c r="Y5" s="17" t="s">
        <v>52</v>
      </c>
      <c r="Z5" s="13">
        <v>8</v>
      </c>
      <c r="AA5" s="15">
        <v>2011</v>
      </c>
      <c r="AB5" s="15" t="s">
        <v>16</v>
      </c>
      <c r="AC5" s="15" t="s">
        <v>16</v>
      </c>
      <c r="AD5" s="15" t="s">
        <v>16</v>
      </c>
      <c r="AE5" s="15" t="s">
        <v>22</v>
      </c>
      <c r="AF5" s="15" t="s">
        <v>16</v>
      </c>
      <c r="AG5" s="15" t="s">
        <v>16</v>
      </c>
      <c r="AH5" s="15" t="s">
        <v>16</v>
      </c>
      <c r="AI5" s="15" t="s">
        <v>22</v>
      </c>
      <c r="AJ5" s="15" t="s">
        <v>377</v>
      </c>
      <c r="AK5" s="15">
        <v>1</v>
      </c>
      <c r="AL5" s="15"/>
      <c r="AM5" s="15" t="s">
        <v>16</v>
      </c>
      <c r="AN5" s="15" t="s">
        <v>1604</v>
      </c>
      <c r="AO5" s="15" t="s">
        <v>1605</v>
      </c>
      <c r="AP5" s="17" t="s">
        <v>1606</v>
      </c>
      <c r="AQ5" s="15" t="s">
        <v>16</v>
      </c>
      <c r="AR5" s="15" t="s">
        <v>22</v>
      </c>
      <c r="AS5" s="15" t="s">
        <v>22</v>
      </c>
      <c r="AT5" s="15" t="s">
        <v>16</v>
      </c>
      <c r="AU5" s="15" t="s">
        <v>22</v>
      </c>
      <c r="AV5" s="15" t="s">
        <v>22</v>
      </c>
      <c r="AW5" s="15" t="s">
        <v>16</v>
      </c>
      <c r="AX5" s="15" t="s">
        <v>22</v>
      </c>
      <c r="AY5" s="15" t="s">
        <v>22</v>
      </c>
      <c r="AZ5" s="15" t="s">
        <v>22</v>
      </c>
      <c r="BA5" s="15" t="s">
        <v>16</v>
      </c>
      <c r="BB5" s="15" t="s">
        <v>16</v>
      </c>
      <c r="BC5" s="13">
        <v>1</v>
      </c>
      <c r="BD5" s="13">
        <v>0</v>
      </c>
      <c r="BE5" s="25">
        <v>1</v>
      </c>
      <c r="BF5" s="13">
        <v>4</v>
      </c>
      <c r="BG5" s="13">
        <v>1</v>
      </c>
      <c r="BH5" s="25">
        <v>5</v>
      </c>
      <c r="BI5" s="13">
        <v>2</v>
      </c>
      <c r="BJ5" s="13">
        <v>3</v>
      </c>
      <c r="BK5" s="25">
        <v>5</v>
      </c>
      <c r="BL5" s="13">
        <v>6</v>
      </c>
      <c r="BM5" s="13">
        <v>4</v>
      </c>
      <c r="BN5" s="25">
        <v>10</v>
      </c>
      <c r="BO5" s="13">
        <v>3</v>
      </c>
      <c r="BP5" s="13">
        <v>1</v>
      </c>
      <c r="BQ5" s="25">
        <v>4</v>
      </c>
      <c r="BR5" s="13">
        <v>11</v>
      </c>
      <c r="BS5" s="13">
        <v>4</v>
      </c>
      <c r="BT5" s="25">
        <v>15</v>
      </c>
      <c r="BU5" s="13">
        <v>9</v>
      </c>
      <c r="BV5" s="13">
        <v>7</v>
      </c>
      <c r="BW5" s="25">
        <v>16</v>
      </c>
      <c r="BX5" s="13">
        <v>0</v>
      </c>
      <c r="BY5" s="13">
        <v>5</v>
      </c>
      <c r="BZ5" s="25">
        <v>5</v>
      </c>
      <c r="CA5" s="13">
        <v>36</v>
      </c>
      <c r="CB5" s="13">
        <v>25</v>
      </c>
      <c r="CC5" s="25">
        <v>61</v>
      </c>
      <c r="CD5" s="13">
        <v>0</v>
      </c>
      <c r="CE5" s="13">
        <v>0</v>
      </c>
      <c r="CF5" s="25">
        <v>0</v>
      </c>
      <c r="CG5" s="13">
        <v>0</v>
      </c>
      <c r="CH5" s="13">
        <v>0</v>
      </c>
      <c r="CI5" s="25">
        <v>0</v>
      </c>
      <c r="CJ5" s="13">
        <v>1</v>
      </c>
      <c r="CK5" s="13">
        <v>1</v>
      </c>
      <c r="CL5" s="25">
        <v>2</v>
      </c>
      <c r="CM5" s="13">
        <v>0</v>
      </c>
      <c r="CN5" s="13">
        <v>0</v>
      </c>
      <c r="CO5" s="25">
        <v>0</v>
      </c>
      <c r="CP5" s="13">
        <v>0</v>
      </c>
      <c r="CQ5" s="13">
        <v>0</v>
      </c>
      <c r="CR5" s="25">
        <v>0</v>
      </c>
      <c r="CS5" s="13">
        <v>0</v>
      </c>
      <c r="CT5" s="13">
        <v>0</v>
      </c>
      <c r="CU5" s="25">
        <v>0</v>
      </c>
      <c r="CV5" s="13">
        <v>1</v>
      </c>
      <c r="CW5" s="13">
        <v>0</v>
      </c>
      <c r="CX5" s="25">
        <v>1</v>
      </c>
      <c r="CY5" s="13">
        <v>1</v>
      </c>
      <c r="CZ5" s="13">
        <v>1</v>
      </c>
      <c r="DA5" s="13">
        <v>1</v>
      </c>
      <c r="DB5" s="13">
        <v>0</v>
      </c>
      <c r="DC5" s="25">
        <v>1</v>
      </c>
      <c r="DD5" s="13">
        <v>0</v>
      </c>
      <c r="DE5" s="13">
        <v>0</v>
      </c>
      <c r="DF5" s="25">
        <v>0</v>
      </c>
      <c r="DG5" s="15">
        <v>14</v>
      </c>
      <c r="DH5" s="15">
        <v>61</v>
      </c>
      <c r="DI5" s="15">
        <v>1</v>
      </c>
      <c r="DJ5" s="15">
        <v>7</v>
      </c>
      <c r="DK5" s="15">
        <v>1</v>
      </c>
      <c r="DL5" s="15">
        <v>7</v>
      </c>
      <c r="DM5" s="15" t="s">
        <v>16</v>
      </c>
      <c r="DN5" s="15" t="s">
        <v>16</v>
      </c>
      <c r="DO5" s="15">
        <v>2</v>
      </c>
      <c r="DP5" s="15">
        <v>3</v>
      </c>
      <c r="DQ5" s="15">
        <v>6</v>
      </c>
      <c r="DR5" s="15">
        <v>1</v>
      </c>
      <c r="DS5" s="15">
        <v>8</v>
      </c>
      <c r="DT5" s="15">
        <v>4</v>
      </c>
      <c r="DU5" s="15">
        <v>2</v>
      </c>
      <c r="DV5" s="15" t="s">
        <v>16</v>
      </c>
      <c r="DW5" s="15" t="s">
        <v>16</v>
      </c>
      <c r="DX5" s="15" t="s">
        <v>16</v>
      </c>
      <c r="DY5" s="15" t="s">
        <v>16</v>
      </c>
      <c r="DZ5" s="15" t="s">
        <v>16</v>
      </c>
      <c r="EA5" s="15" t="s">
        <v>22</v>
      </c>
      <c r="EB5" s="15">
        <v>0.5</v>
      </c>
      <c r="EC5" s="15"/>
      <c r="ED5" s="15">
        <v>1</v>
      </c>
      <c r="EE5" s="15"/>
      <c r="EF5" s="15">
        <v>0.5</v>
      </c>
      <c r="EG5" s="15">
        <v>0.5</v>
      </c>
      <c r="EH5" s="15">
        <v>1.5</v>
      </c>
      <c r="EI5" s="15" t="s">
        <v>69</v>
      </c>
      <c r="EJ5" s="15" t="s">
        <v>22</v>
      </c>
      <c r="EK5" s="15" t="s">
        <v>75</v>
      </c>
      <c r="EL5" s="15" t="s">
        <v>1979</v>
      </c>
      <c r="EM5" s="15" t="s">
        <v>1979</v>
      </c>
      <c r="EN5" s="15" t="s">
        <v>16</v>
      </c>
      <c r="EO5" s="15" t="s">
        <v>82</v>
      </c>
      <c r="EP5" s="15" t="s">
        <v>16</v>
      </c>
      <c r="EQ5" s="15">
        <v>0</v>
      </c>
      <c r="ER5" s="15">
        <v>0</v>
      </c>
      <c r="ES5" s="15">
        <v>2</v>
      </c>
      <c r="ET5" s="15" t="s">
        <v>22</v>
      </c>
      <c r="EU5" s="15" t="s">
        <v>88</v>
      </c>
      <c r="EV5" s="15" t="s">
        <v>89</v>
      </c>
      <c r="EW5" s="15"/>
      <c r="EX5" s="15" t="s">
        <v>22</v>
      </c>
      <c r="EY5" s="15" t="s">
        <v>22</v>
      </c>
      <c r="EZ5" s="15" t="s">
        <v>22</v>
      </c>
      <c r="FA5" s="15" t="s">
        <v>22</v>
      </c>
      <c r="FB5" s="15" t="s">
        <v>22</v>
      </c>
      <c r="FC5" s="15" t="s">
        <v>22</v>
      </c>
      <c r="FD5" s="15" t="s">
        <v>22</v>
      </c>
      <c r="FE5" s="15" t="s">
        <v>16</v>
      </c>
      <c r="FF5" s="15" t="s">
        <v>22</v>
      </c>
      <c r="FG5" s="15" t="s">
        <v>22</v>
      </c>
      <c r="FH5" s="15" t="s">
        <v>81</v>
      </c>
      <c r="FI5" s="15" t="s">
        <v>80</v>
      </c>
      <c r="FJ5" s="13" t="s">
        <v>108</v>
      </c>
      <c r="FK5" s="13" t="s">
        <v>24</v>
      </c>
      <c r="FL5" s="13" t="s">
        <v>104</v>
      </c>
      <c r="FM5" s="13" t="s">
        <v>24</v>
      </c>
      <c r="FN5" s="13" t="s">
        <v>109</v>
      </c>
      <c r="FO5" s="13" t="s">
        <v>112</v>
      </c>
      <c r="FP5" s="13" t="s">
        <v>106</v>
      </c>
      <c r="FQ5" s="13" t="s">
        <v>109</v>
      </c>
      <c r="FR5" s="13" t="s">
        <v>365</v>
      </c>
      <c r="FS5" s="13" t="s">
        <v>364</v>
      </c>
      <c r="FT5" s="13" t="s">
        <v>372</v>
      </c>
      <c r="FU5" s="13" t="s">
        <v>370</v>
      </c>
      <c r="FV5" s="13" t="s">
        <v>374</v>
      </c>
      <c r="FW5" s="13" t="s">
        <v>355</v>
      </c>
      <c r="FX5" s="203" t="s">
        <v>1638</v>
      </c>
      <c r="FY5" s="203" t="s">
        <v>26</v>
      </c>
    </row>
    <row r="6" spans="1:181" ht="13.5" customHeight="1" x14ac:dyDescent="0.25">
      <c r="A6" s="14" t="s">
        <v>1356</v>
      </c>
      <c r="B6" s="14" t="s">
        <v>1677</v>
      </c>
      <c r="C6" s="15" t="s">
        <v>11</v>
      </c>
      <c r="D6" s="16"/>
      <c r="E6" s="17" t="s">
        <v>12</v>
      </c>
      <c r="F6" s="16"/>
      <c r="G6" s="14" t="s">
        <v>1691</v>
      </c>
      <c r="H6" s="14" t="s">
        <v>13</v>
      </c>
      <c r="I6" s="14" t="s">
        <v>14</v>
      </c>
      <c r="J6" s="14"/>
      <c r="K6" s="14"/>
      <c r="L6" s="14" t="s">
        <v>15</v>
      </c>
      <c r="M6" s="18" t="s">
        <v>24</v>
      </c>
      <c r="N6" s="18" t="s">
        <v>14</v>
      </c>
      <c r="O6" s="18"/>
      <c r="P6" s="18"/>
      <c r="Q6" s="13" t="s">
        <v>376</v>
      </c>
      <c r="R6" s="13" t="s">
        <v>377</v>
      </c>
      <c r="S6" s="19" t="s">
        <v>52</v>
      </c>
      <c r="T6" s="19" t="s">
        <v>1357</v>
      </c>
      <c r="U6" s="19" t="s">
        <v>272</v>
      </c>
      <c r="V6" s="19" t="s">
        <v>836</v>
      </c>
      <c r="W6" s="20">
        <v>97.382192000000003</v>
      </c>
      <c r="X6" s="20">
        <v>25.404015000000001</v>
      </c>
      <c r="Y6" s="17" t="s">
        <v>52</v>
      </c>
      <c r="Z6" s="13"/>
      <c r="AA6" s="15"/>
      <c r="AB6" s="15" t="s">
        <v>22</v>
      </c>
      <c r="AC6" s="15" t="s">
        <v>22</v>
      </c>
      <c r="AD6" s="15" t="s">
        <v>22</v>
      </c>
      <c r="AE6" s="15" t="s">
        <v>22</v>
      </c>
      <c r="AF6" s="15" t="s">
        <v>22</v>
      </c>
      <c r="AG6" s="15" t="s">
        <v>22</v>
      </c>
      <c r="AH6" s="15" t="s">
        <v>22</v>
      </c>
      <c r="AI6" s="15" t="s">
        <v>22</v>
      </c>
      <c r="AJ6" s="15" t="s">
        <v>377</v>
      </c>
      <c r="AK6" s="15"/>
      <c r="AL6" s="15"/>
      <c r="AM6" s="15" t="s">
        <v>16</v>
      </c>
      <c r="AN6" s="15" t="s">
        <v>23</v>
      </c>
      <c r="AO6" s="15"/>
      <c r="AP6" s="17"/>
      <c r="AQ6" s="15" t="s">
        <v>16</v>
      </c>
      <c r="AR6" s="15" t="s">
        <v>22</v>
      </c>
      <c r="AS6" s="15" t="s">
        <v>22</v>
      </c>
      <c r="AT6" s="15" t="s">
        <v>22</v>
      </c>
      <c r="AU6" s="15" t="s">
        <v>22</v>
      </c>
      <c r="AV6" s="15" t="s">
        <v>22</v>
      </c>
      <c r="AW6" s="15" t="s">
        <v>22</v>
      </c>
      <c r="AX6" s="15" t="s">
        <v>22</v>
      </c>
      <c r="AY6" s="15" t="s">
        <v>16</v>
      </c>
      <c r="AZ6" s="15" t="s">
        <v>22</v>
      </c>
      <c r="BA6" s="15" t="s">
        <v>22</v>
      </c>
      <c r="BB6" s="15" t="s">
        <v>22</v>
      </c>
      <c r="BC6" s="13">
        <v>0</v>
      </c>
      <c r="BD6" s="13">
        <v>0</v>
      </c>
      <c r="BE6" s="25">
        <v>0</v>
      </c>
      <c r="BF6" s="13">
        <v>0</v>
      </c>
      <c r="BG6" s="13">
        <v>0</v>
      </c>
      <c r="BH6" s="25">
        <v>0</v>
      </c>
      <c r="BI6" s="13">
        <v>0</v>
      </c>
      <c r="BJ6" s="13">
        <v>0</v>
      </c>
      <c r="BK6" s="25">
        <v>0</v>
      </c>
      <c r="BL6" s="13">
        <v>0</v>
      </c>
      <c r="BM6" s="13">
        <v>0</v>
      </c>
      <c r="BN6" s="25">
        <v>0</v>
      </c>
      <c r="BO6" s="13">
        <v>0</v>
      </c>
      <c r="BP6" s="13">
        <v>0</v>
      </c>
      <c r="BQ6" s="25">
        <v>0</v>
      </c>
      <c r="BR6" s="13">
        <v>0</v>
      </c>
      <c r="BS6" s="13">
        <v>0</v>
      </c>
      <c r="BT6" s="25">
        <v>0</v>
      </c>
      <c r="BU6" s="13">
        <v>0</v>
      </c>
      <c r="BV6" s="13">
        <v>0</v>
      </c>
      <c r="BW6" s="25">
        <v>0</v>
      </c>
      <c r="BX6" s="13">
        <v>0</v>
      </c>
      <c r="BY6" s="13">
        <v>0</v>
      </c>
      <c r="BZ6" s="25">
        <v>0</v>
      </c>
      <c r="CA6" s="13">
        <v>0</v>
      </c>
      <c r="CB6" s="13">
        <v>0</v>
      </c>
      <c r="CC6" s="25">
        <v>0</v>
      </c>
      <c r="CD6" s="13">
        <v>0</v>
      </c>
      <c r="CE6" s="13">
        <v>0</v>
      </c>
      <c r="CF6" s="25">
        <v>0</v>
      </c>
      <c r="CG6" s="13">
        <v>0</v>
      </c>
      <c r="CH6" s="13">
        <v>0</v>
      </c>
      <c r="CI6" s="25">
        <v>0</v>
      </c>
      <c r="CJ6" s="13">
        <v>0</v>
      </c>
      <c r="CK6" s="13">
        <v>0</v>
      </c>
      <c r="CL6" s="25">
        <v>0</v>
      </c>
      <c r="CM6" s="13">
        <v>0</v>
      </c>
      <c r="CN6" s="13">
        <v>0</v>
      </c>
      <c r="CO6" s="25">
        <v>0</v>
      </c>
      <c r="CP6" s="13">
        <v>0</v>
      </c>
      <c r="CQ6" s="13">
        <v>0</v>
      </c>
      <c r="CR6" s="25">
        <v>0</v>
      </c>
      <c r="CS6" s="13">
        <v>0</v>
      </c>
      <c r="CT6" s="13">
        <v>0</v>
      </c>
      <c r="CU6" s="25">
        <v>0</v>
      </c>
      <c r="CV6" s="13">
        <v>0</v>
      </c>
      <c r="CW6" s="13">
        <v>0</v>
      </c>
      <c r="CX6" s="25">
        <v>0</v>
      </c>
      <c r="CY6" s="13">
        <v>0</v>
      </c>
      <c r="CZ6" s="13">
        <v>0</v>
      </c>
      <c r="DA6" s="13">
        <v>0</v>
      </c>
      <c r="DB6" s="13">
        <v>0</v>
      </c>
      <c r="DC6" s="25">
        <v>0</v>
      </c>
      <c r="DD6" s="13">
        <v>0</v>
      </c>
      <c r="DE6" s="13">
        <v>0</v>
      </c>
      <c r="DF6" s="25">
        <v>0</v>
      </c>
      <c r="DG6" s="15">
        <v>43</v>
      </c>
      <c r="DH6" s="15">
        <v>191</v>
      </c>
      <c r="DI6" s="15">
        <v>1</v>
      </c>
      <c r="DJ6" s="15">
        <v>4</v>
      </c>
      <c r="DK6" s="15">
        <v>0</v>
      </c>
      <c r="DL6" s="15">
        <v>0</v>
      </c>
      <c r="DM6" s="15" t="s">
        <v>16</v>
      </c>
      <c r="DN6" s="15" t="s">
        <v>16</v>
      </c>
      <c r="DO6" s="15">
        <v>9</v>
      </c>
      <c r="DP6" s="15">
        <v>19</v>
      </c>
      <c r="DQ6" s="15">
        <v>5</v>
      </c>
      <c r="DR6" s="15">
        <v>1</v>
      </c>
      <c r="DS6" s="15">
        <v>14</v>
      </c>
      <c r="DT6" s="15">
        <v>20</v>
      </c>
      <c r="DU6" s="15">
        <v>1</v>
      </c>
      <c r="DV6" s="15" t="s">
        <v>22</v>
      </c>
      <c r="DW6" s="15" t="s">
        <v>22</v>
      </c>
      <c r="DX6" s="15" t="s">
        <v>22</v>
      </c>
      <c r="DY6" s="15" t="s">
        <v>22</v>
      </c>
      <c r="DZ6" s="15" t="s">
        <v>16</v>
      </c>
      <c r="EA6" s="15" t="s">
        <v>22</v>
      </c>
      <c r="EB6" s="15"/>
      <c r="EC6" s="15"/>
      <c r="ED6" s="15"/>
      <c r="EE6" s="15"/>
      <c r="EF6" s="15"/>
      <c r="EG6" s="15"/>
      <c r="EH6" s="15"/>
      <c r="EI6" s="15" t="s">
        <v>70</v>
      </c>
      <c r="EJ6" s="15" t="s">
        <v>16</v>
      </c>
      <c r="EK6" s="15" t="s">
        <v>75</v>
      </c>
      <c r="EL6" s="15" t="s">
        <v>79</v>
      </c>
      <c r="EM6" s="15" t="s">
        <v>78</v>
      </c>
      <c r="EN6" s="15"/>
      <c r="EO6" s="15" t="s">
        <v>84</v>
      </c>
      <c r="EP6" s="15" t="s">
        <v>16</v>
      </c>
      <c r="EQ6" s="15">
        <v>2</v>
      </c>
      <c r="ER6" s="15">
        <v>3</v>
      </c>
      <c r="ES6" s="15">
        <v>0</v>
      </c>
      <c r="ET6" s="15" t="s">
        <v>22</v>
      </c>
      <c r="EU6" s="15" t="s">
        <v>88</v>
      </c>
      <c r="EV6" s="15" t="s">
        <v>89</v>
      </c>
      <c r="EW6" s="15"/>
      <c r="EX6" s="15" t="s">
        <v>22</v>
      </c>
      <c r="EY6" s="15" t="s">
        <v>16</v>
      </c>
      <c r="EZ6" s="15" t="s">
        <v>16</v>
      </c>
      <c r="FA6" s="15" t="s">
        <v>22</v>
      </c>
      <c r="FB6" s="15" t="s">
        <v>22</v>
      </c>
      <c r="FC6" s="15" t="s">
        <v>22</v>
      </c>
      <c r="FD6" s="15" t="s">
        <v>22</v>
      </c>
      <c r="FE6" s="15" t="s">
        <v>22</v>
      </c>
      <c r="FF6" s="15" t="s">
        <v>22</v>
      </c>
      <c r="FG6" s="15" t="s">
        <v>22</v>
      </c>
      <c r="FH6" s="15" t="s">
        <v>81</v>
      </c>
      <c r="FI6" s="15" t="s">
        <v>81</v>
      </c>
      <c r="FJ6" s="15" t="s">
        <v>104</v>
      </c>
      <c r="FK6" s="15" t="s">
        <v>24</v>
      </c>
      <c r="FL6" s="15" t="s">
        <v>104</v>
      </c>
      <c r="FM6" s="13" t="s">
        <v>24</v>
      </c>
      <c r="FN6" s="13" t="s">
        <v>109</v>
      </c>
      <c r="FO6" s="13" t="s">
        <v>112</v>
      </c>
      <c r="FP6" s="13" t="s">
        <v>104</v>
      </c>
      <c r="FQ6" s="13" t="s">
        <v>109</v>
      </c>
      <c r="FR6" s="13" t="s">
        <v>370</v>
      </c>
      <c r="FS6" s="13" t="s">
        <v>370</v>
      </c>
      <c r="FT6" s="13" t="s">
        <v>373</v>
      </c>
      <c r="FU6" s="13" t="s">
        <v>24</v>
      </c>
      <c r="FV6" s="13" t="s">
        <v>374</v>
      </c>
      <c r="FW6" s="13" t="s">
        <v>368</v>
      </c>
      <c r="FX6" s="203" t="s">
        <v>933</v>
      </c>
      <c r="FY6" s="203" t="s">
        <v>1657</v>
      </c>
    </row>
    <row r="7" spans="1:181" ht="13.5" customHeight="1" x14ac:dyDescent="0.25">
      <c r="A7" s="14" t="s">
        <v>1369</v>
      </c>
      <c r="B7" s="14" t="s">
        <v>1677</v>
      </c>
      <c r="C7" s="15" t="s">
        <v>23</v>
      </c>
      <c r="D7" s="16"/>
      <c r="E7" s="17" t="s">
        <v>18</v>
      </c>
      <c r="F7" s="16"/>
      <c r="G7" s="14" t="s">
        <v>1692</v>
      </c>
      <c r="H7" s="14" t="s">
        <v>13</v>
      </c>
      <c r="I7" s="14" t="s">
        <v>14</v>
      </c>
      <c r="J7" s="14"/>
      <c r="K7" s="14"/>
      <c r="L7" s="14" t="s">
        <v>25</v>
      </c>
      <c r="M7" s="18" t="s">
        <v>19</v>
      </c>
      <c r="N7" s="18" t="s">
        <v>14</v>
      </c>
      <c r="O7" s="18"/>
      <c r="P7" s="18"/>
      <c r="Q7" s="13" t="s">
        <v>376</v>
      </c>
      <c r="R7" s="13" t="s">
        <v>377</v>
      </c>
      <c r="S7" s="19" t="s">
        <v>52</v>
      </c>
      <c r="T7" s="19" t="s">
        <v>1113</v>
      </c>
      <c r="U7" s="19" t="s">
        <v>265</v>
      </c>
      <c r="V7" s="19" t="s">
        <v>829</v>
      </c>
      <c r="W7" s="20">
        <v>97.399628000000007</v>
      </c>
      <c r="X7" s="20">
        <v>25.412313000000001</v>
      </c>
      <c r="Y7" s="17" t="s">
        <v>52</v>
      </c>
      <c r="Z7" s="13">
        <v>8</v>
      </c>
      <c r="AA7" s="15">
        <v>2011</v>
      </c>
      <c r="AB7" s="15" t="s">
        <v>16</v>
      </c>
      <c r="AC7" s="15" t="s">
        <v>16</v>
      </c>
      <c r="AD7" s="15" t="s">
        <v>16</v>
      </c>
      <c r="AE7" s="15" t="s">
        <v>16</v>
      </c>
      <c r="AF7" s="15" t="s">
        <v>16</v>
      </c>
      <c r="AG7" s="15" t="s">
        <v>16</v>
      </c>
      <c r="AH7" s="15" t="s">
        <v>16</v>
      </c>
      <c r="AI7" s="15" t="s">
        <v>16</v>
      </c>
      <c r="AJ7" s="15" t="s">
        <v>377</v>
      </c>
      <c r="AK7" s="15">
        <v>1</v>
      </c>
      <c r="AL7" s="15">
        <v>3</v>
      </c>
      <c r="AM7" s="15" t="s">
        <v>16</v>
      </c>
      <c r="AN7" s="15" t="s">
        <v>1370</v>
      </c>
      <c r="AO7" s="15" t="s">
        <v>1371</v>
      </c>
      <c r="AP7" s="17" t="s">
        <v>1372</v>
      </c>
      <c r="AQ7" s="15" t="s">
        <v>16</v>
      </c>
      <c r="AR7" s="15" t="s">
        <v>16</v>
      </c>
      <c r="AS7" s="15" t="s">
        <v>22</v>
      </c>
      <c r="AT7" s="15" t="s">
        <v>22</v>
      </c>
      <c r="AU7" s="15" t="s">
        <v>16</v>
      </c>
      <c r="AV7" s="15" t="s">
        <v>22</v>
      </c>
      <c r="AW7" s="15" t="s">
        <v>22</v>
      </c>
      <c r="AX7" s="15" t="s">
        <v>22</v>
      </c>
      <c r="AY7" s="15" t="s">
        <v>16</v>
      </c>
      <c r="AZ7" s="15" t="s">
        <v>16</v>
      </c>
      <c r="BA7" s="15" t="s">
        <v>16</v>
      </c>
      <c r="BB7" s="15" t="s">
        <v>16</v>
      </c>
      <c r="BC7" s="13">
        <v>3</v>
      </c>
      <c r="BD7" s="13">
        <v>3</v>
      </c>
      <c r="BE7" s="25">
        <v>6</v>
      </c>
      <c r="BF7" s="13">
        <v>14</v>
      </c>
      <c r="BG7" s="13">
        <v>7</v>
      </c>
      <c r="BH7" s="25">
        <v>21</v>
      </c>
      <c r="BI7" s="13">
        <v>20</v>
      </c>
      <c r="BJ7" s="13">
        <v>13</v>
      </c>
      <c r="BK7" s="25">
        <v>33</v>
      </c>
      <c r="BL7" s="13">
        <v>53</v>
      </c>
      <c r="BM7" s="13">
        <v>38</v>
      </c>
      <c r="BN7" s="25">
        <v>91</v>
      </c>
      <c r="BO7" s="13">
        <v>30</v>
      </c>
      <c r="BP7" s="13">
        <v>48</v>
      </c>
      <c r="BQ7" s="25">
        <v>78</v>
      </c>
      <c r="BR7" s="13">
        <v>31</v>
      </c>
      <c r="BS7" s="13">
        <v>48</v>
      </c>
      <c r="BT7" s="25">
        <v>79</v>
      </c>
      <c r="BU7" s="13">
        <v>23</v>
      </c>
      <c r="BV7" s="13">
        <v>41</v>
      </c>
      <c r="BW7" s="25">
        <v>64</v>
      </c>
      <c r="BX7" s="13">
        <v>6</v>
      </c>
      <c r="BY7" s="13">
        <v>16</v>
      </c>
      <c r="BZ7" s="25">
        <v>22</v>
      </c>
      <c r="CA7" s="13">
        <v>180</v>
      </c>
      <c r="CB7" s="13">
        <v>214</v>
      </c>
      <c r="CC7" s="25">
        <v>394</v>
      </c>
      <c r="CD7" s="13">
        <v>4</v>
      </c>
      <c r="CE7" s="13">
        <v>1</v>
      </c>
      <c r="CF7" s="25">
        <v>5</v>
      </c>
      <c r="CG7" s="13">
        <v>1</v>
      </c>
      <c r="CH7" s="13">
        <v>1</v>
      </c>
      <c r="CI7" s="25">
        <v>2</v>
      </c>
      <c r="CJ7" s="13">
        <v>1</v>
      </c>
      <c r="CK7" s="13">
        <v>3</v>
      </c>
      <c r="CL7" s="25">
        <v>4</v>
      </c>
      <c r="CM7" s="13">
        <v>0</v>
      </c>
      <c r="CN7" s="13">
        <v>0</v>
      </c>
      <c r="CO7" s="25">
        <v>0</v>
      </c>
      <c r="CP7" s="13">
        <v>0</v>
      </c>
      <c r="CQ7" s="13">
        <v>0</v>
      </c>
      <c r="CR7" s="25">
        <v>0</v>
      </c>
      <c r="CS7" s="13">
        <v>6</v>
      </c>
      <c r="CT7" s="13">
        <v>16</v>
      </c>
      <c r="CU7" s="25">
        <v>22</v>
      </c>
      <c r="CV7" s="13">
        <v>1</v>
      </c>
      <c r="CW7" s="13">
        <v>4</v>
      </c>
      <c r="CX7" s="25">
        <v>5</v>
      </c>
      <c r="CY7" s="13">
        <v>7</v>
      </c>
      <c r="CZ7" s="13">
        <v>1</v>
      </c>
      <c r="DA7" s="13">
        <v>0</v>
      </c>
      <c r="DB7" s="13">
        <v>3</v>
      </c>
      <c r="DC7" s="25">
        <v>3</v>
      </c>
      <c r="DD7" s="13">
        <v>0</v>
      </c>
      <c r="DE7" s="13">
        <v>0</v>
      </c>
      <c r="DF7" s="25">
        <v>0</v>
      </c>
      <c r="DG7" s="15">
        <v>94</v>
      </c>
      <c r="DH7" s="15">
        <v>394</v>
      </c>
      <c r="DI7" s="15">
        <v>14</v>
      </c>
      <c r="DJ7" s="15">
        <v>41</v>
      </c>
      <c r="DK7" s="15">
        <v>18</v>
      </c>
      <c r="DL7" s="15">
        <v>79</v>
      </c>
      <c r="DM7" s="15" t="s">
        <v>16</v>
      </c>
      <c r="DN7" s="15" t="s">
        <v>16</v>
      </c>
      <c r="DO7" s="15">
        <v>2</v>
      </c>
      <c r="DP7" s="15">
        <v>0</v>
      </c>
      <c r="DQ7" s="15">
        <v>16</v>
      </c>
      <c r="DR7" s="15">
        <v>1</v>
      </c>
      <c r="DS7" s="15">
        <v>18</v>
      </c>
      <c r="DT7" s="15">
        <v>1</v>
      </c>
      <c r="DU7" s="15">
        <v>2</v>
      </c>
      <c r="DV7" s="15" t="s">
        <v>16</v>
      </c>
      <c r="DW7" s="15" t="s">
        <v>16</v>
      </c>
      <c r="DX7" s="15" t="s">
        <v>16</v>
      </c>
      <c r="DY7" s="15" t="s">
        <v>22</v>
      </c>
      <c r="DZ7" s="15" t="s">
        <v>16</v>
      </c>
      <c r="EA7" s="15" t="s">
        <v>22</v>
      </c>
      <c r="EB7" s="15">
        <v>0.5</v>
      </c>
      <c r="EC7" s="15"/>
      <c r="ED7" s="15"/>
      <c r="EE7" s="15">
        <v>0.25</v>
      </c>
      <c r="EF7" s="15">
        <v>1</v>
      </c>
      <c r="EG7" s="15">
        <v>0.5</v>
      </c>
      <c r="EH7" s="15">
        <v>0.5</v>
      </c>
      <c r="EI7" s="15" t="s">
        <v>70</v>
      </c>
      <c r="EJ7" s="15" t="s">
        <v>1084</v>
      </c>
      <c r="EK7" s="15" t="s">
        <v>75</v>
      </c>
      <c r="EL7" s="15"/>
      <c r="EM7" s="15"/>
      <c r="EN7" s="15"/>
      <c r="EO7" s="15" t="s">
        <v>84</v>
      </c>
      <c r="EP7" s="15" t="s">
        <v>16</v>
      </c>
      <c r="EQ7" s="15">
        <v>6</v>
      </c>
      <c r="ER7" s="15">
        <v>6</v>
      </c>
      <c r="ES7" s="15">
        <v>0</v>
      </c>
      <c r="ET7" s="15" t="s">
        <v>16</v>
      </c>
      <c r="EU7" s="15" t="s">
        <v>86</v>
      </c>
      <c r="EV7" s="15" t="s">
        <v>90</v>
      </c>
      <c r="EW7" s="15"/>
      <c r="EX7" s="15" t="s">
        <v>22</v>
      </c>
      <c r="EY7" s="15" t="s">
        <v>1084</v>
      </c>
      <c r="EZ7" s="15" t="s">
        <v>22</v>
      </c>
      <c r="FA7" s="15" t="s">
        <v>22</v>
      </c>
      <c r="FB7" s="15" t="s">
        <v>22</v>
      </c>
      <c r="FC7" s="15" t="s">
        <v>22</v>
      </c>
      <c r="FD7" s="15" t="s">
        <v>22</v>
      </c>
      <c r="FE7" s="15" t="s">
        <v>22</v>
      </c>
      <c r="FF7" s="15" t="s">
        <v>22</v>
      </c>
      <c r="FG7" s="15" t="s">
        <v>22</v>
      </c>
      <c r="FH7" s="15" t="s">
        <v>81</v>
      </c>
      <c r="FI7" s="15" t="s">
        <v>81</v>
      </c>
      <c r="FJ7" s="15" t="s">
        <v>106</v>
      </c>
      <c r="FK7" s="15" t="s">
        <v>112</v>
      </c>
      <c r="FL7" s="15" t="s">
        <v>104</v>
      </c>
      <c r="FM7" s="13" t="s">
        <v>106</v>
      </c>
      <c r="FN7" s="13" t="s">
        <v>109</v>
      </c>
      <c r="FO7" s="13" t="s">
        <v>110</v>
      </c>
      <c r="FP7" s="13" t="s">
        <v>104</v>
      </c>
      <c r="FQ7" s="13" t="s">
        <v>106</v>
      </c>
      <c r="FR7" s="13" t="s">
        <v>374</v>
      </c>
      <c r="FS7" s="13" t="s">
        <v>353</v>
      </c>
      <c r="FT7" s="13" t="s">
        <v>372</v>
      </c>
      <c r="FU7" s="13" t="s">
        <v>356</v>
      </c>
      <c r="FV7" s="13" t="s">
        <v>367</v>
      </c>
      <c r="FW7" s="13" t="s">
        <v>355</v>
      </c>
      <c r="FX7" s="203" t="s">
        <v>26</v>
      </c>
      <c r="FY7" s="203" t="s">
        <v>933</v>
      </c>
    </row>
    <row r="8" spans="1:181" ht="13.5" customHeight="1" x14ac:dyDescent="0.25">
      <c r="A8" s="14" t="s">
        <v>1111</v>
      </c>
      <c r="B8" s="14" t="s">
        <v>1678</v>
      </c>
      <c r="C8" s="15" t="s">
        <v>447</v>
      </c>
      <c r="D8" s="16"/>
      <c r="E8" s="17" t="s">
        <v>18</v>
      </c>
      <c r="F8" s="16"/>
      <c r="G8" s="14" t="s">
        <v>1693</v>
      </c>
      <c r="H8" s="14" t="s">
        <v>13</v>
      </c>
      <c r="I8" s="14" t="s">
        <v>14</v>
      </c>
      <c r="J8" s="14"/>
      <c r="K8" s="14"/>
      <c r="L8" s="14" t="s">
        <v>1112</v>
      </c>
      <c r="M8" s="18"/>
      <c r="N8" s="18"/>
      <c r="O8" s="18"/>
      <c r="P8" s="18"/>
      <c r="Q8" s="13" t="s">
        <v>376</v>
      </c>
      <c r="R8" s="13" t="s">
        <v>377</v>
      </c>
      <c r="S8" s="19" t="s">
        <v>52</v>
      </c>
      <c r="T8" s="19" t="s">
        <v>1113</v>
      </c>
      <c r="U8" s="19" t="s">
        <v>266</v>
      </c>
      <c r="V8" s="19" t="s">
        <v>830</v>
      </c>
      <c r="W8" s="20">
        <v>97.418004999999994</v>
      </c>
      <c r="X8" s="20">
        <v>25.423817</v>
      </c>
      <c r="Y8" s="17" t="s">
        <v>52</v>
      </c>
      <c r="Z8" s="13">
        <v>1</v>
      </c>
      <c r="AA8" s="15">
        <v>2012</v>
      </c>
      <c r="AB8" s="15" t="s">
        <v>16</v>
      </c>
      <c r="AC8" s="15" t="s">
        <v>16</v>
      </c>
      <c r="AD8" s="15" t="s">
        <v>16</v>
      </c>
      <c r="AE8" s="15" t="s">
        <v>16</v>
      </c>
      <c r="AF8" s="15" t="s">
        <v>16</v>
      </c>
      <c r="AG8" s="15" t="s">
        <v>16</v>
      </c>
      <c r="AH8" s="15" t="s">
        <v>16</v>
      </c>
      <c r="AI8" s="15" t="s">
        <v>16</v>
      </c>
      <c r="AJ8" s="15" t="s">
        <v>377</v>
      </c>
      <c r="AK8" s="15">
        <v>5</v>
      </c>
      <c r="AL8" s="15"/>
      <c r="AM8" s="15" t="s">
        <v>16</v>
      </c>
      <c r="AN8" s="15" t="s">
        <v>447</v>
      </c>
      <c r="AO8" s="15" t="s">
        <v>1114</v>
      </c>
      <c r="AP8" s="17" t="s">
        <v>1354</v>
      </c>
      <c r="AQ8" s="15" t="s">
        <v>16</v>
      </c>
      <c r="AR8" s="15" t="s">
        <v>16</v>
      </c>
      <c r="AS8" s="15" t="s">
        <v>22</v>
      </c>
      <c r="AT8" s="15" t="s">
        <v>22</v>
      </c>
      <c r="AU8" s="15" t="s">
        <v>22</v>
      </c>
      <c r="AV8" s="15" t="s">
        <v>22</v>
      </c>
      <c r="AW8" s="15" t="s">
        <v>1084</v>
      </c>
      <c r="AX8" s="15" t="s">
        <v>22</v>
      </c>
      <c r="AY8" s="15" t="s">
        <v>22</v>
      </c>
      <c r="AZ8" s="15" t="s">
        <v>16</v>
      </c>
      <c r="BA8" s="15" t="s">
        <v>16</v>
      </c>
      <c r="BB8" s="15" t="s">
        <v>1084</v>
      </c>
      <c r="BC8" s="13">
        <v>0</v>
      </c>
      <c r="BD8" s="13">
        <v>1</v>
      </c>
      <c r="BE8" s="25">
        <v>1</v>
      </c>
      <c r="BF8" s="13">
        <v>1</v>
      </c>
      <c r="BG8" s="13">
        <v>0</v>
      </c>
      <c r="BH8" s="25">
        <v>1</v>
      </c>
      <c r="BI8" s="13">
        <v>1</v>
      </c>
      <c r="BJ8" s="13">
        <v>4</v>
      </c>
      <c r="BK8" s="25">
        <v>5</v>
      </c>
      <c r="BL8" s="13">
        <v>5</v>
      </c>
      <c r="BM8" s="13">
        <v>5</v>
      </c>
      <c r="BN8" s="25">
        <v>10</v>
      </c>
      <c r="BO8" s="13">
        <v>11</v>
      </c>
      <c r="BP8" s="13">
        <v>8</v>
      </c>
      <c r="BQ8" s="25">
        <v>19</v>
      </c>
      <c r="BR8" s="13">
        <v>7</v>
      </c>
      <c r="BS8" s="13">
        <v>5</v>
      </c>
      <c r="BT8" s="25">
        <v>12</v>
      </c>
      <c r="BU8" s="13">
        <v>9</v>
      </c>
      <c r="BV8" s="13">
        <v>11</v>
      </c>
      <c r="BW8" s="25">
        <v>20</v>
      </c>
      <c r="BX8" s="13">
        <v>2</v>
      </c>
      <c r="BY8" s="13">
        <v>4</v>
      </c>
      <c r="BZ8" s="25">
        <v>6</v>
      </c>
      <c r="CA8" s="13">
        <v>36</v>
      </c>
      <c r="CB8" s="13">
        <v>38</v>
      </c>
      <c r="CC8" s="25">
        <v>74</v>
      </c>
      <c r="CD8" s="13">
        <v>0</v>
      </c>
      <c r="CE8" s="13">
        <v>0</v>
      </c>
      <c r="CF8" s="25">
        <v>0</v>
      </c>
      <c r="CG8" s="13">
        <v>0</v>
      </c>
      <c r="CH8" s="13">
        <v>0</v>
      </c>
      <c r="CI8" s="25">
        <v>0</v>
      </c>
      <c r="CJ8" s="13">
        <v>0</v>
      </c>
      <c r="CK8" s="13">
        <v>0</v>
      </c>
      <c r="CL8" s="25">
        <v>0</v>
      </c>
      <c r="CM8" s="13">
        <v>0</v>
      </c>
      <c r="CN8" s="13">
        <v>0</v>
      </c>
      <c r="CO8" s="25">
        <v>0</v>
      </c>
      <c r="CP8" s="13">
        <v>1</v>
      </c>
      <c r="CQ8" s="13">
        <v>3</v>
      </c>
      <c r="CR8" s="25">
        <v>4</v>
      </c>
      <c r="CS8" s="13">
        <v>0</v>
      </c>
      <c r="CT8" s="13">
        <v>0</v>
      </c>
      <c r="CU8" s="25">
        <v>0</v>
      </c>
      <c r="CV8" s="13">
        <v>0</v>
      </c>
      <c r="CW8" s="13">
        <v>0</v>
      </c>
      <c r="CX8" s="25">
        <v>0</v>
      </c>
      <c r="CY8" s="13">
        <v>0</v>
      </c>
      <c r="CZ8" s="13">
        <v>1</v>
      </c>
      <c r="DA8" s="13">
        <v>0</v>
      </c>
      <c r="DB8" s="13">
        <v>1</v>
      </c>
      <c r="DC8" s="25">
        <v>1</v>
      </c>
      <c r="DD8" s="13">
        <v>0</v>
      </c>
      <c r="DE8" s="13">
        <v>0</v>
      </c>
      <c r="DF8" s="25">
        <v>0</v>
      </c>
      <c r="DG8" s="15">
        <v>15</v>
      </c>
      <c r="DH8" s="15">
        <v>74</v>
      </c>
      <c r="DI8" s="15">
        <v>1</v>
      </c>
      <c r="DJ8" s="15">
        <v>3</v>
      </c>
      <c r="DK8" s="15">
        <v>2</v>
      </c>
      <c r="DL8" s="15">
        <v>6</v>
      </c>
      <c r="DM8" s="15" t="s">
        <v>1084</v>
      </c>
      <c r="DN8" s="15" t="s">
        <v>1084</v>
      </c>
      <c r="DO8" s="15">
        <v>1</v>
      </c>
      <c r="DP8" s="15">
        <v>1</v>
      </c>
      <c r="DQ8" s="15">
        <v>3</v>
      </c>
      <c r="DR8" s="15">
        <v>1</v>
      </c>
      <c r="DS8" s="15">
        <v>4</v>
      </c>
      <c r="DT8" s="15">
        <v>2</v>
      </c>
      <c r="DU8" s="15">
        <v>1</v>
      </c>
      <c r="DV8" s="15" t="s">
        <v>16</v>
      </c>
      <c r="DW8" s="15" t="s">
        <v>16</v>
      </c>
      <c r="DX8" s="15" t="s">
        <v>16</v>
      </c>
      <c r="DY8" s="15" t="s">
        <v>16</v>
      </c>
      <c r="DZ8" s="15" t="s">
        <v>16</v>
      </c>
      <c r="EA8" s="15" t="s">
        <v>22</v>
      </c>
      <c r="EB8" s="15">
        <v>0.5</v>
      </c>
      <c r="EC8" s="15"/>
      <c r="ED8" s="15"/>
      <c r="EE8" s="15"/>
      <c r="EF8" s="15"/>
      <c r="EG8" s="15"/>
      <c r="EH8" s="15"/>
      <c r="EI8" s="15" t="s">
        <v>70</v>
      </c>
      <c r="EJ8" s="15" t="s">
        <v>1084</v>
      </c>
      <c r="EK8" s="15" t="s">
        <v>74</v>
      </c>
      <c r="EL8" s="15" t="s">
        <v>1979</v>
      </c>
      <c r="EM8" s="15" t="s">
        <v>76</v>
      </c>
      <c r="EN8" s="15" t="s">
        <v>1084</v>
      </c>
      <c r="EO8" s="15" t="s">
        <v>82</v>
      </c>
      <c r="EP8" s="15" t="s">
        <v>1084</v>
      </c>
      <c r="EQ8" s="15">
        <v>0</v>
      </c>
      <c r="ER8" s="15">
        <v>0</v>
      </c>
      <c r="ES8" s="15">
        <v>0</v>
      </c>
      <c r="ET8" s="15" t="s">
        <v>22</v>
      </c>
      <c r="EU8" s="15" t="s">
        <v>85</v>
      </c>
      <c r="EV8" s="15" t="s">
        <v>90</v>
      </c>
      <c r="EW8" s="15"/>
      <c r="EX8" s="15" t="s">
        <v>22</v>
      </c>
      <c r="EY8" s="15" t="s">
        <v>1084</v>
      </c>
      <c r="EZ8" s="15" t="s">
        <v>22</v>
      </c>
      <c r="FA8" s="15" t="s">
        <v>22</v>
      </c>
      <c r="FB8" s="15" t="s">
        <v>16</v>
      </c>
      <c r="FC8" s="15" t="s">
        <v>16</v>
      </c>
      <c r="FD8" s="15" t="s">
        <v>22</v>
      </c>
      <c r="FE8" s="15" t="s">
        <v>22</v>
      </c>
      <c r="FF8" s="15" t="s">
        <v>1084</v>
      </c>
      <c r="FG8" s="15" t="s">
        <v>22</v>
      </c>
      <c r="FH8" s="15" t="s">
        <v>81</v>
      </c>
      <c r="FI8" s="15" t="s">
        <v>80</v>
      </c>
      <c r="FJ8" s="15" t="s">
        <v>106</v>
      </c>
      <c r="FK8" s="15" t="s">
        <v>24</v>
      </c>
      <c r="FL8" s="15" t="s">
        <v>106</v>
      </c>
      <c r="FM8" s="13" t="s">
        <v>104</v>
      </c>
      <c r="FN8" s="13" t="s">
        <v>106</v>
      </c>
      <c r="FO8" s="13" t="s">
        <v>24</v>
      </c>
      <c r="FP8" s="13" t="s">
        <v>106</v>
      </c>
      <c r="FQ8" s="13"/>
      <c r="FR8" s="13" t="s">
        <v>353</v>
      </c>
      <c r="FS8" s="13" t="s">
        <v>373</v>
      </c>
      <c r="FT8" s="13" t="s">
        <v>355</v>
      </c>
      <c r="FU8" s="13" t="s">
        <v>372</v>
      </c>
      <c r="FV8" s="13" t="s">
        <v>372</v>
      </c>
      <c r="FW8" s="13" t="s">
        <v>353</v>
      </c>
      <c r="FX8" s="203" t="s">
        <v>1637</v>
      </c>
      <c r="FY8" s="203"/>
    </row>
    <row r="9" spans="1:181" ht="13.5" customHeight="1" x14ac:dyDescent="0.25">
      <c r="A9" s="14" t="s">
        <v>1587</v>
      </c>
      <c r="B9" s="14" t="s">
        <v>1677</v>
      </c>
      <c r="C9" s="15" t="s">
        <v>11</v>
      </c>
      <c r="D9" s="16"/>
      <c r="E9" s="17" t="s">
        <v>12</v>
      </c>
      <c r="F9" s="16"/>
      <c r="G9" s="14" t="s">
        <v>1688</v>
      </c>
      <c r="H9" s="14" t="s">
        <v>13</v>
      </c>
      <c r="I9" s="14" t="s">
        <v>14</v>
      </c>
      <c r="J9" s="14"/>
      <c r="K9" s="14"/>
      <c r="L9" s="14" t="s">
        <v>25</v>
      </c>
      <c r="M9" s="18"/>
      <c r="N9" s="18"/>
      <c r="O9" s="18"/>
      <c r="P9" s="18"/>
      <c r="Q9" s="13" t="s">
        <v>376</v>
      </c>
      <c r="R9" s="13" t="s">
        <v>377</v>
      </c>
      <c r="S9" s="19" t="s">
        <v>1588</v>
      </c>
      <c r="T9" s="19" t="s">
        <v>1589</v>
      </c>
      <c r="U9" s="19" t="s">
        <v>257</v>
      </c>
      <c r="V9" s="19" t="s">
        <v>822</v>
      </c>
      <c r="W9" s="20">
        <v>97.418694000000002</v>
      </c>
      <c r="X9" s="20">
        <v>25.428910999999999</v>
      </c>
      <c r="Y9" s="17" t="s">
        <v>52</v>
      </c>
      <c r="Z9" s="13">
        <v>7</v>
      </c>
      <c r="AA9" s="15">
        <v>2011</v>
      </c>
      <c r="AB9" s="15" t="s">
        <v>16</v>
      </c>
      <c r="AC9" s="15" t="s">
        <v>16</v>
      </c>
      <c r="AD9" s="15" t="s">
        <v>16</v>
      </c>
      <c r="AE9" s="15" t="s">
        <v>22</v>
      </c>
      <c r="AF9" s="15" t="s">
        <v>16</v>
      </c>
      <c r="AG9" s="15" t="s">
        <v>16</v>
      </c>
      <c r="AH9" s="15" t="s">
        <v>16</v>
      </c>
      <c r="AI9" s="15" t="s">
        <v>22</v>
      </c>
      <c r="AJ9" s="15" t="s">
        <v>377</v>
      </c>
      <c r="AK9" s="15">
        <v>4</v>
      </c>
      <c r="AL9" s="15">
        <v>15</v>
      </c>
      <c r="AM9" s="15" t="s">
        <v>16</v>
      </c>
      <c r="AN9" s="15" t="s">
        <v>23</v>
      </c>
      <c r="AO9" s="15" t="s">
        <v>1291</v>
      </c>
      <c r="AP9" s="17" t="s">
        <v>1590</v>
      </c>
      <c r="AQ9" s="15" t="s">
        <v>16</v>
      </c>
      <c r="AR9" s="15" t="s">
        <v>22</v>
      </c>
      <c r="AS9" s="15" t="s">
        <v>22</v>
      </c>
      <c r="AT9" s="15" t="s">
        <v>16</v>
      </c>
      <c r="AU9" s="15" t="s">
        <v>22</v>
      </c>
      <c r="AV9" s="15" t="s">
        <v>22</v>
      </c>
      <c r="AW9" s="15" t="s">
        <v>16</v>
      </c>
      <c r="AX9" s="15" t="s">
        <v>22</v>
      </c>
      <c r="AY9" s="15" t="s">
        <v>22</v>
      </c>
      <c r="AZ9" s="15" t="s">
        <v>16</v>
      </c>
      <c r="BA9" s="15" t="s">
        <v>16</v>
      </c>
      <c r="BB9" s="15" t="s">
        <v>16</v>
      </c>
      <c r="BC9" s="13">
        <v>2</v>
      </c>
      <c r="BD9" s="13">
        <v>2</v>
      </c>
      <c r="BE9" s="25">
        <v>4</v>
      </c>
      <c r="BF9" s="13">
        <v>3</v>
      </c>
      <c r="BG9" s="13">
        <v>1</v>
      </c>
      <c r="BH9" s="25">
        <v>4</v>
      </c>
      <c r="BI9" s="13">
        <v>27</v>
      </c>
      <c r="BJ9" s="13">
        <v>22</v>
      </c>
      <c r="BK9" s="25">
        <v>49</v>
      </c>
      <c r="BL9" s="13">
        <v>36</v>
      </c>
      <c r="BM9" s="13">
        <v>50</v>
      </c>
      <c r="BN9" s="25">
        <v>86</v>
      </c>
      <c r="BO9" s="13">
        <v>35</v>
      </c>
      <c r="BP9" s="13">
        <v>31</v>
      </c>
      <c r="BQ9" s="25">
        <v>66</v>
      </c>
      <c r="BR9" s="13">
        <v>32</v>
      </c>
      <c r="BS9" s="13">
        <v>54</v>
      </c>
      <c r="BT9" s="25">
        <v>86</v>
      </c>
      <c r="BU9" s="13">
        <v>3</v>
      </c>
      <c r="BV9" s="13">
        <v>20</v>
      </c>
      <c r="BW9" s="25">
        <v>23</v>
      </c>
      <c r="BX9" s="13">
        <v>32</v>
      </c>
      <c r="BY9" s="13">
        <v>44</v>
      </c>
      <c r="BZ9" s="25">
        <v>76</v>
      </c>
      <c r="CA9" s="13">
        <v>170</v>
      </c>
      <c r="CB9" s="13">
        <v>224</v>
      </c>
      <c r="CC9" s="25">
        <v>394</v>
      </c>
      <c r="CD9" s="13">
        <v>0</v>
      </c>
      <c r="CE9" s="13">
        <v>0</v>
      </c>
      <c r="CF9" s="25">
        <v>0</v>
      </c>
      <c r="CG9" s="13">
        <v>0</v>
      </c>
      <c r="CH9" s="13">
        <v>0</v>
      </c>
      <c r="CI9" s="25">
        <v>0</v>
      </c>
      <c r="CJ9" s="13">
        <v>0</v>
      </c>
      <c r="CK9" s="13">
        <v>1</v>
      </c>
      <c r="CL9" s="25">
        <v>1</v>
      </c>
      <c r="CM9" s="13">
        <v>0</v>
      </c>
      <c r="CN9" s="13">
        <v>3</v>
      </c>
      <c r="CO9" s="25">
        <v>3</v>
      </c>
      <c r="CP9" s="13">
        <v>1</v>
      </c>
      <c r="CQ9" s="13">
        <v>1</v>
      </c>
      <c r="CR9" s="25">
        <v>2</v>
      </c>
      <c r="CS9" s="13">
        <v>0</v>
      </c>
      <c r="CT9" s="13">
        <v>0</v>
      </c>
      <c r="CU9" s="25">
        <v>0</v>
      </c>
      <c r="CV9" s="13">
        <v>0</v>
      </c>
      <c r="CW9" s="13">
        <v>3</v>
      </c>
      <c r="CX9" s="25">
        <v>3</v>
      </c>
      <c r="CY9" s="13">
        <v>8</v>
      </c>
      <c r="CZ9" s="13">
        <v>5</v>
      </c>
      <c r="DA9" s="13">
        <v>2</v>
      </c>
      <c r="DB9" s="13">
        <v>0</v>
      </c>
      <c r="DC9" s="25">
        <v>2</v>
      </c>
      <c r="DD9" s="13">
        <v>1</v>
      </c>
      <c r="DE9" s="13">
        <v>1</v>
      </c>
      <c r="DF9" s="25">
        <v>2</v>
      </c>
      <c r="DG9" s="15">
        <v>93</v>
      </c>
      <c r="DH9" s="15">
        <v>394</v>
      </c>
      <c r="DI9" s="15">
        <v>7</v>
      </c>
      <c r="DJ9" s="15">
        <v>31</v>
      </c>
      <c r="DK9" s="15">
        <v>1</v>
      </c>
      <c r="DL9" s="15">
        <v>6</v>
      </c>
      <c r="DM9" s="15" t="s">
        <v>16</v>
      </c>
      <c r="DN9" s="15" t="s">
        <v>16</v>
      </c>
      <c r="DO9" s="15">
        <v>3</v>
      </c>
      <c r="DP9" s="15">
        <v>11</v>
      </c>
      <c r="DQ9" s="15">
        <v>10</v>
      </c>
      <c r="DR9" s="15">
        <v>4</v>
      </c>
      <c r="DS9" s="15">
        <v>13</v>
      </c>
      <c r="DT9" s="15">
        <v>15</v>
      </c>
      <c r="DU9" s="15">
        <v>2</v>
      </c>
      <c r="DV9" s="15" t="s">
        <v>22</v>
      </c>
      <c r="DW9" s="15" t="s">
        <v>22</v>
      </c>
      <c r="DX9" s="15" t="s">
        <v>22</v>
      </c>
      <c r="DY9" s="15" t="s">
        <v>22</v>
      </c>
      <c r="DZ9" s="15" t="s">
        <v>16</v>
      </c>
      <c r="EA9" s="15" t="s">
        <v>22</v>
      </c>
      <c r="EB9" s="15"/>
      <c r="EC9" s="15"/>
      <c r="ED9" s="15"/>
      <c r="EE9" s="15"/>
      <c r="EF9" s="15">
        <v>0.125</v>
      </c>
      <c r="EG9" s="15"/>
      <c r="EH9" s="15"/>
      <c r="EI9" s="15" t="s">
        <v>70</v>
      </c>
      <c r="EJ9" s="15" t="s">
        <v>22</v>
      </c>
      <c r="EK9" s="15" t="s">
        <v>75</v>
      </c>
      <c r="EL9" s="15" t="s">
        <v>80</v>
      </c>
      <c r="EM9" s="15" t="s">
        <v>80</v>
      </c>
      <c r="EN9" s="15" t="s">
        <v>16</v>
      </c>
      <c r="EO9" s="15" t="s">
        <v>82</v>
      </c>
      <c r="EP9" s="15" t="s">
        <v>16</v>
      </c>
      <c r="EQ9" s="15">
        <v>5</v>
      </c>
      <c r="ER9" s="15">
        <v>9</v>
      </c>
      <c r="ES9" s="15">
        <v>0</v>
      </c>
      <c r="ET9" s="15" t="s">
        <v>22</v>
      </c>
      <c r="EU9" s="15" t="s">
        <v>88</v>
      </c>
      <c r="EV9" s="15" t="s">
        <v>89</v>
      </c>
      <c r="EW9" s="15"/>
      <c r="EX9" s="15" t="s">
        <v>16</v>
      </c>
      <c r="EY9" s="15" t="s">
        <v>16</v>
      </c>
      <c r="EZ9" s="15" t="s">
        <v>16</v>
      </c>
      <c r="FA9" s="15" t="s">
        <v>22</v>
      </c>
      <c r="FB9" s="15" t="s">
        <v>16</v>
      </c>
      <c r="FC9" s="15" t="s">
        <v>16</v>
      </c>
      <c r="FD9" s="15" t="s">
        <v>16</v>
      </c>
      <c r="FE9" s="15" t="s">
        <v>16</v>
      </c>
      <c r="FF9" s="15" t="s">
        <v>16</v>
      </c>
      <c r="FG9" s="15" t="s">
        <v>22</v>
      </c>
      <c r="FH9" s="15" t="s">
        <v>81</v>
      </c>
      <c r="FI9" s="15" t="s">
        <v>81</v>
      </c>
      <c r="FJ9" s="13" t="s">
        <v>104</v>
      </c>
      <c r="FK9" s="13" t="s">
        <v>109</v>
      </c>
      <c r="FL9" s="13" t="s">
        <v>112</v>
      </c>
      <c r="FM9" s="13" t="s">
        <v>112</v>
      </c>
      <c r="FN9" s="13" t="s">
        <v>110</v>
      </c>
      <c r="FO9" s="13" t="s">
        <v>24</v>
      </c>
      <c r="FP9" s="13" t="s">
        <v>104</v>
      </c>
      <c r="FQ9" s="13" t="s">
        <v>106</v>
      </c>
      <c r="FR9" s="13" t="s">
        <v>373</v>
      </c>
      <c r="FS9" s="13" t="s">
        <v>373</v>
      </c>
      <c r="FT9" s="13" t="s">
        <v>374</v>
      </c>
      <c r="FU9" s="13" t="s">
        <v>374</v>
      </c>
      <c r="FV9" s="13" t="s">
        <v>372</v>
      </c>
      <c r="FW9" s="13" t="s">
        <v>355</v>
      </c>
      <c r="FX9" s="203" t="s">
        <v>933</v>
      </c>
      <c r="FY9" s="203" t="s">
        <v>26</v>
      </c>
    </row>
    <row r="10" spans="1:181" ht="13.5" customHeight="1" x14ac:dyDescent="0.25">
      <c r="A10" s="14" t="s">
        <v>1376</v>
      </c>
      <c r="B10" s="14" t="s">
        <v>1677</v>
      </c>
      <c r="C10" s="15" t="s">
        <v>23</v>
      </c>
      <c r="D10" s="16"/>
      <c r="E10" s="17"/>
      <c r="F10" s="16"/>
      <c r="G10" s="14" t="s">
        <v>1694</v>
      </c>
      <c r="H10" s="14" t="s">
        <v>13</v>
      </c>
      <c r="I10" s="14" t="s">
        <v>14</v>
      </c>
      <c r="J10" s="14"/>
      <c r="K10" s="14"/>
      <c r="L10" s="14" t="s">
        <v>25</v>
      </c>
      <c r="M10" s="18"/>
      <c r="N10" s="18"/>
      <c r="O10" s="18"/>
      <c r="P10" s="18"/>
      <c r="Q10" s="13" t="s">
        <v>376</v>
      </c>
      <c r="R10" s="13" t="s">
        <v>377</v>
      </c>
      <c r="S10" s="19" t="s">
        <v>52</v>
      </c>
      <c r="T10" s="19" t="s">
        <v>1377</v>
      </c>
      <c r="U10" s="19" t="s">
        <v>267</v>
      </c>
      <c r="V10" s="19" t="s">
        <v>831</v>
      </c>
      <c r="W10" s="20">
        <v>97.419403000000003</v>
      </c>
      <c r="X10" s="20">
        <v>25.440928</v>
      </c>
      <c r="Y10" s="17" t="s">
        <v>52</v>
      </c>
      <c r="Z10" s="13">
        <v>7</v>
      </c>
      <c r="AA10" s="15">
        <v>2011</v>
      </c>
      <c r="AB10" s="15" t="s">
        <v>16</v>
      </c>
      <c r="AC10" s="15" t="s">
        <v>16</v>
      </c>
      <c r="AD10" s="15" t="s">
        <v>16</v>
      </c>
      <c r="AE10" s="15" t="s">
        <v>16</v>
      </c>
      <c r="AF10" s="15" t="s">
        <v>16</v>
      </c>
      <c r="AG10" s="15" t="s">
        <v>16</v>
      </c>
      <c r="AH10" s="15" t="s">
        <v>16</v>
      </c>
      <c r="AI10" s="15" t="s">
        <v>16</v>
      </c>
      <c r="AJ10" s="15" t="s">
        <v>377</v>
      </c>
      <c r="AK10" s="15">
        <v>5</v>
      </c>
      <c r="AL10" s="15"/>
      <c r="AM10" s="15" t="s">
        <v>16</v>
      </c>
      <c r="AN10" s="15" t="s">
        <v>23</v>
      </c>
      <c r="AO10" s="15" t="s">
        <v>1378</v>
      </c>
      <c r="AP10" s="17" t="s">
        <v>1379</v>
      </c>
      <c r="AQ10" s="15" t="s">
        <v>16</v>
      </c>
      <c r="AR10" s="15" t="s">
        <v>22</v>
      </c>
      <c r="AS10" s="15" t="s">
        <v>22</v>
      </c>
      <c r="AT10" s="15" t="s">
        <v>16</v>
      </c>
      <c r="AU10" s="15" t="s">
        <v>22</v>
      </c>
      <c r="AV10" s="15" t="s">
        <v>22</v>
      </c>
      <c r="AW10" s="15" t="s">
        <v>22</v>
      </c>
      <c r="AX10" s="15" t="s">
        <v>22</v>
      </c>
      <c r="AY10" s="15" t="s">
        <v>16</v>
      </c>
      <c r="AZ10" s="15" t="s">
        <v>16</v>
      </c>
      <c r="BA10" s="15" t="s">
        <v>16</v>
      </c>
      <c r="BB10" s="15" t="s">
        <v>16</v>
      </c>
      <c r="BC10" s="13">
        <v>1</v>
      </c>
      <c r="BD10" s="13">
        <v>0</v>
      </c>
      <c r="BE10" s="25">
        <v>1</v>
      </c>
      <c r="BF10" s="13">
        <v>9</v>
      </c>
      <c r="BG10" s="13">
        <v>2</v>
      </c>
      <c r="BH10" s="25">
        <v>11</v>
      </c>
      <c r="BI10" s="13">
        <v>19</v>
      </c>
      <c r="BJ10" s="13">
        <v>25</v>
      </c>
      <c r="BK10" s="25">
        <v>44</v>
      </c>
      <c r="BL10" s="13">
        <v>23</v>
      </c>
      <c r="BM10" s="13">
        <v>34</v>
      </c>
      <c r="BN10" s="25">
        <v>57</v>
      </c>
      <c r="BO10" s="13">
        <v>38</v>
      </c>
      <c r="BP10" s="13">
        <v>53</v>
      </c>
      <c r="BQ10" s="25">
        <v>91</v>
      </c>
      <c r="BR10" s="13">
        <v>35</v>
      </c>
      <c r="BS10" s="13">
        <v>50</v>
      </c>
      <c r="BT10" s="25">
        <v>85</v>
      </c>
      <c r="BU10" s="13">
        <v>20</v>
      </c>
      <c r="BV10" s="13">
        <v>40</v>
      </c>
      <c r="BW10" s="25">
        <v>60</v>
      </c>
      <c r="BX10" s="13">
        <v>15</v>
      </c>
      <c r="BY10" s="13">
        <v>20</v>
      </c>
      <c r="BZ10" s="25">
        <v>35</v>
      </c>
      <c r="CA10" s="13">
        <v>160</v>
      </c>
      <c r="CB10" s="13">
        <v>224</v>
      </c>
      <c r="CC10" s="25">
        <v>384</v>
      </c>
      <c r="CD10" s="13">
        <v>1</v>
      </c>
      <c r="CE10" s="13">
        <v>1</v>
      </c>
      <c r="CF10" s="25">
        <v>2</v>
      </c>
      <c r="CG10" s="13">
        <v>0</v>
      </c>
      <c r="CH10" s="13">
        <v>0</v>
      </c>
      <c r="CI10" s="25">
        <v>0</v>
      </c>
      <c r="CJ10" s="13">
        <v>1</v>
      </c>
      <c r="CK10" s="13">
        <v>0</v>
      </c>
      <c r="CL10" s="25">
        <v>1</v>
      </c>
      <c r="CM10" s="13">
        <v>2</v>
      </c>
      <c r="CN10" s="13">
        <v>0</v>
      </c>
      <c r="CO10" s="25">
        <v>2</v>
      </c>
      <c r="CP10" s="13">
        <v>0</v>
      </c>
      <c r="CQ10" s="13">
        <v>0</v>
      </c>
      <c r="CR10" s="25">
        <v>0</v>
      </c>
      <c r="CS10" s="13">
        <v>0</v>
      </c>
      <c r="CT10" s="13">
        <v>0</v>
      </c>
      <c r="CU10" s="25">
        <v>0</v>
      </c>
      <c r="CV10" s="13">
        <v>0</v>
      </c>
      <c r="CW10" s="13">
        <v>1</v>
      </c>
      <c r="CX10" s="25">
        <v>1</v>
      </c>
      <c r="CY10" s="13">
        <v>6</v>
      </c>
      <c r="CZ10" s="13">
        <v>13</v>
      </c>
      <c r="DA10" s="13">
        <v>0</v>
      </c>
      <c r="DB10" s="13">
        <v>0</v>
      </c>
      <c r="DC10" s="25">
        <v>0</v>
      </c>
      <c r="DD10" s="13">
        <v>0</v>
      </c>
      <c r="DE10" s="13">
        <v>1</v>
      </c>
      <c r="DF10" s="25">
        <v>1</v>
      </c>
      <c r="DG10" s="15">
        <v>79</v>
      </c>
      <c r="DH10" s="15">
        <v>384</v>
      </c>
      <c r="DI10" s="15">
        <v>0</v>
      </c>
      <c r="DJ10" s="15">
        <v>0</v>
      </c>
      <c r="DK10" s="15">
        <v>3</v>
      </c>
      <c r="DL10" s="15">
        <v>12</v>
      </c>
      <c r="DM10" s="15" t="s">
        <v>1084</v>
      </c>
      <c r="DN10" s="15" t="s">
        <v>1084</v>
      </c>
      <c r="DO10" s="15">
        <v>1</v>
      </c>
      <c r="DP10" s="15">
        <v>1</v>
      </c>
      <c r="DQ10" s="15">
        <v>2</v>
      </c>
      <c r="DR10" s="15">
        <v>5</v>
      </c>
      <c r="DS10" s="15">
        <v>3</v>
      </c>
      <c r="DT10" s="15">
        <v>6</v>
      </c>
      <c r="DU10" s="15">
        <v>3</v>
      </c>
      <c r="DV10" s="15" t="s">
        <v>22</v>
      </c>
      <c r="DW10" s="15" t="s">
        <v>22</v>
      </c>
      <c r="DX10" s="15" t="s">
        <v>22</v>
      </c>
      <c r="DY10" s="15" t="s">
        <v>22</v>
      </c>
      <c r="DZ10" s="15" t="s">
        <v>22</v>
      </c>
      <c r="EA10" s="15" t="s">
        <v>22</v>
      </c>
      <c r="EB10" s="15"/>
      <c r="EC10" s="15"/>
      <c r="ED10" s="15"/>
      <c r="EE10" s="15"/>
      <c r="EF10" s="15"/>
      <c r="EG10" s="15"/>
      <c r="EH10" s="15"/>
      <c r="EI10" s="15" t="s">
        <v>70</v>
      </c>
      <c r="EJ10" s="15" t="s">
        <v>1084</v>
      </c>
      <c r="EK10" s="15" t="s">
        <v>75</v>
      </c>
      <c r="EL10" s="15"/>
      <c r="EM10" s="15"/>
      <c r="EN10" s="15"/>
      <c r="EO10" s="15" t="s">
        <v>82</v>
      </c>
      <c r="EP10" s="15" t="s">
        <v>16</v>
      </c>
      <c r="EQ10" s="15">
        <v>0</v>
      </c>
      <c r="ER10" s="15">
        <v>0</v>
      </c>
      <c r="ES10" s="15">
        <v>0</v>
      </c>
      <c r="ET10" s="15" t="s">
        <v>16</v>
      </c>
      <c r="EU10" s="15" t="s">
        <v>86</v>
      </c>
      <c r="EV10" s="15" t="s">
        <v>91</v>
      </c>
      <c r="EW10" s="15"/>
      <c r="EX10" s="15" t="s">
        <v>22</v>
      </c>
      <c r="EY10" s="15" t="s">
        <v>22</v>
      </c>
      <c r="EZ10" s="15" t="s">
        <v>16</v>
      </c>
      <c r="FA10" s="15" t="s">
        <v>22</v>
      </c>
      <c r="FB10" s="15" t="s">
        <v>22</v>
      </c>
      <c r="FC10" s="15" t="s">
        <v>22</v>
      </c>
      <c r="FD10" s="15" t="s">
        <v>22</v>
      </c>
      <c r="FE10" s="15" t="s">
        <v>22</v>
      </c>
      <c r="FF10" s="15" t="s">
        <v>22</v>
      </c>
      <c r="FG10" s="15" t="s">
        <v>22</v>
      </c>
      <c r="FH10" s="15" t="s">
        <v>81</v>
      </c>
      <c r="FI10" s="15" t="s">
        <v>81</v>
      </c>
      <c r="FJ10" s="15" t="s">
        <v>112</v>
      </c>
      <c r="FK10" s="15" t="s">
        <v>112</v>
      </c>
      <c r="FL10" s="15" t="s">
        <v>104</v>
      </c>
      <c r="FM10" s="13" t="s">
        <v>24</v>
      </c>
      <c r="FN10" s="13" t="s">
        <v>112</v>
      </c>
      <c r="FO10" s="13" t="s">
        <v>112</v>
      </c>
      <c r="FP10" s="13" t="s">
        <v>104</v>
      </c>
      <c r="FQ10" s="13" t="s">
        <v>24</v>
      </c>
      <c r="FR10" s="13" t="s">
        <v>354</v>
      </c>
      <c r="FS10" s="13" t="s">
        <v>372</v>
      </c>
      <c r="FT10" s="13" t="s">
        <v>373</v>
      </c>
      <c r="FU10" s="13" t="s">
        <v>374</v>
      </c>
      <c r="FV10" s="13" t="s">
        <v>356</v>
      </c>
      <c r="FW10" s="13" t="s">
        <v>359</v>
      </c>
      <c r="FX10" s="203" t="s">
        <v>1636</v>
      </c>
      <c r="FY10" s="203" t="s">
        <v>933</v>
      </c>
    </row>
    <row r="11" spans="1:181" ht="13.5" customHeight="1" x14ac:dyDescent="0.25">
      <c r="A11" s="14" t="s">
        <v>1512</v>
      </c>
      <c r="B11" s="14" t="s">
        <v>1677</v>
      </c>
      <c r="C11" s="15" t="s">
        <v>23</v>
      </c>
      <c r="D11" s="16"/>
      <c r="E11" s="17" t="s">
        <v>18</v>
      </c>
      <c r="F11" s="16"/>
      <c r="G11" s="14" t="s">
        <v>1695</v>
      </c>
      <c r="H11" s="14" t="s">
        <v>13</v>
      </c>
      <c r="I11" s="14" t="s">
        <v>14</v>
      </c>
      <c r="J11" s="14"/>
      <c r="K11" s="14"/>
      <c r="L11" s="14" t="s">
        <v>25</v>
      </c>
      <c r="M11" s="18"/>
      <c r="N11" s="18"/>
      <c r="O11" s="18"/>
      <c r="P11" s="18"/>
      <c r="Q11" s="13" t="s">
        <v>376</v>
      </c>
      <c r="R11" s="13" t="s">
        <v>377</v>
      </c>
      <c r="S11" s="19" t="s">
        <v>52</v>
      </c>
      <c r="T11" s="19" t="s">
        <v>1513</v>
      </c>
      <c r="U11" s="19" t="s">
        <v>249</v>
      </c>
      <c r="V11" s="19" t="s">
        <v>814</v>
      </c>
      <c r="W11" s="20">
        <v>97.383056999999994</v>
      </c>
      <c r="X11" s="20">
        <v>25.395994000000002</v>
      </c>
      <c r="Y11" s="17" t="s">
        <v>52</v>
      </c>
      <c r="Z11" s="13">
        <v>6</v>
      </c>
      <c r="AA11" s="15">
        <v>2011</v>
      </c>
      <c r="AB11" s="15" t="s">
        <v>16</v>
      </c>
      <c r="AC11" s="15" t="s">
        <v>16</v>
      </c>
      <c r="AD11" s="15" t="s">
        <v>16</v>
      </c>
      <c r="AE11" s="15" t="s">
        <v>22</v>
      </c>
      <c r="AF11" s="15" t="s">
        <v>16</v>
      </c>
      <c r="AG11" s="15" t="s">
        <v>16</v>
      </c>
      <c r="AH11" s="15" t="s">
        <v>16</v>
      </c>
      <c r="AI11" s="15" t="s">
        <v>22</v>
      </c>
      <c r="AJ11" s="15" t="s">
        <v>377</v>
      </c>
      <c r="AK11" s="15">
        <v>1</v>
      </c>
      <c r="AL11" s="15">
        <v>10</v>
      </c>
      <c r="AM11" s="15" t="s">
        <v>16</v>
      </c>
      <c r="AN11" s="15" t="s">
        <v>23</v>
      </c>
      <c r="AO11" s="15" t="s">
        <v>1514</v>
      </c>
      <c r="AP11" s="17"/>
      <c r="AQ11" s="15" t="s">
        <v>16</v>
      </c>
      <c r="AR11" s="15" t="s">
        <v>22</v>
      </c>
      <c r="AS11" s="15" t="s">
        <v>16</v>
      </c>
      <c r="AT11" s="15" t="s">
        <v>22</v>
      </c>
      <c r="AU11" s="15" t="s">
        <v>22</v>
      </c>
      <c r="AV11" s="15" t="s">
        <v>22</v>
      </c>
      <c r="AW11" s="15" t="s">
        <v>22</v>
      </c>
      <c r="AX11" s="15" t="s">
        <v>22</v>
      </c>
      <c r="AY11" s="15" t="s">
        <v>16</v>
      </c>
      <c r="AZ11" s="15" t="s">
        <v>16</v>
      </c>
      <c r="BA11" s="15" t="s">
        <v>16</v>
      </c>
      <c r="BB11" s="15" t="s">
        <v>16</v>
      </c>
      <c r="BC11" s="13">
        <v>0</v>
      </c>
      <c r="BD11" s="13">
        <v>0</v>
      </c>
      <c r="BE11" s="25">
        <v>0</v>
      </c>
      <c r="BF11" s="13">
        <v>1</v>
      </c>
      <c r="BG11" s="13">
        <v>0</v>
      </c>
      <c r="BH11" s="25">
        <v>1</v>
      </c>
      <c r="BI11" s="13">
        <v>2</v>
      </c>
      <c r="BJ11" s="13">
        <v>0</v>
      </c>
      <c r="BK11" s="25">
        <v>2</v>
      </c>
      <c r="BL11" s="13">
        <v>2</v>
      </c>
      <c r="BM11" s="13">
        <v>2</v>
      </c>
      <c r="BN11" s="25">
        <v>4</v>
      </c>
      <c r="BO11" s="13">
        <v>5</v>
      </c>
      <c r="BP11" s="13">
        <v>6</v>
      </c>
      <c r="BQ11" s="25">
        <v>11</v>
      </c>
      <c r="BR11" s="13">
        <v>3</v>
      </c>
      <c r="BS11" s="13">
        <v>2</v>
      </c>
      <c r="BT11" s="25">
        <v>5</v>
      </c>
      <c r="BU11" s="13">
        <v>5</v>
      </c>
      <c r="BV11" s="13">
        <v>6</v>
      </c>
      <c r="BW11" s="25">
        <v>11</v>
      </c>
      <c r="BX11" s="13">
        <v>1</v>
      </c>
      <c r="BY11" s="13">
        <v>1</v>
      </c>
      <c r="BZ11" s="25">
        <v>2</v>
      </c>
      <c r="CA11" s="13">
        <v>19</v>
      </c>
      <c r="CB11" s="13">
        <v>17</v>
      </c>
      <c r="CC11" s="25">
        <v>36</v>
      </c>
      <c r="CD11" s="13">
        <v>0</v>
      </c>
      <c r="CE11" s="13">
        <v>0</v>
      </c>
      <c r="CF11" s="25">
        <v>0</v>
      </c>
      <c r="CG11" s="13">
        <v>0</v>
      </c>
      <c r="CH11" s="13">
        <v>0</v>
      </c>
      <c r="CI11" s="25">
        <v>0</v>
      </c>
      <c r="CJ11" s="13">
        <v>0</v>
      </c>
      <c r="CK11" s="13">
        <v>1</v>
      </c>
      <c r="CL11" s="25">
        <v>1</v>
      </c>
      <c r="CM11" s="13">
        <v>0</v>
      </c>
      <c r="CN11" s="13">
        <v>1</v>
      </c>
      <c r="CO11" s="25">
        <v>1</v>
      </c>
      <c r="CP11" s="13">
        <v>0</v>
      </c>
      <c r="CQ11" s="13">
        <v>0</v>
      </c>
      <c r="CR11" s="25">
        <v>0</v>
      </c>
      <c r="CS11" s="13">
        <v>0</v>
      </c>
      <c r="CT11" s="13">
        <v>0</v>
      </c>
      <c r="CU11" s="25">
        <v>0</v>
      </c>
      <c r="CV11" s="13">
        <v>0</v>
      </c>
      <c r="CW11" s="13">
        <v>1</v>
      </c>
      <c r="CX11" s="25">
        <v>1</v>
      </c>
      <c r="CY11" s="13">
        <v>0</v>
      </c>
      <c r="CZ11" s="13">
        <v>0</v>
      </c>
      <c r="DA11" s="13">
        <v>0</v>
      </c>
      <c r="DB11" s="13">
        <v>0</v>
      </c>
      <c r="DC11" s="25">
        <v>0</v>
      </c>
      <c r="DD11" s="13">
        <v>0</v>
      </c>
      <c r="DE11" s="13">
        <v>0</v>
      </c>
      <c r="DF11" s="25">
        <v>0</v>
      </c>
      <c r="DG11" s="15">
        <v>6</v>
      </c>
      <c r="DH11" s="15">
        <v>36</v>
      </c>
      <c r="DI11" s="15">
        <v>6</v>
      </c>
      <c r="DJ11" s="15">
        <v>36</v>
      </c>
      <c r="DK11" s="15">
        <v>3</v>
      </c>
      <c r="DL11" s="15">
        <v>16</v>
      </c>
      <c r="DM11" s="15" t="s">
        <v>22</v>
      </c>
      <c r="DN11" s="15" t="s">
        <v>22</v>
      </c>
      <c r="DO11" s="15">
        <v>0</v>
      </c>
      <c r="DP11" s="15">
        <v>0</v>
      </c>
      <c r="DQ11" s="15">
        <v>0</v>
      </c>
      <c r="DR11" s="15">
        <v>0</v>
      </c>
      <c r="DS11" s="15">
        <v>0</v>
      </c>
      <c r="DT11" s="15">
        <v>0</v>
      </c>
      <c r="DU11" s="15">
        <v>0</v>
      </c>
      <c r="DV11" s="15" t="s">
        <v>22</v>
      </c>
      <c r="DW11" s="15" t="s">
        <v>22</v>
      </c>
      <c r="DX11" s="15" t="s">
        <v>22</v>
      </c>
      <c r="DY11" s="15" t="s">
        <v>22</v>
      </c>
      <c r="DZ11" s="15" t="s">
        <v>22</v>
      </c>
      <c r="EA11" s="15" t="s">
        <v>22</v>
      </c>
      <c r="EB11" s="15">
        <v>1</v>
      </c>
      <c r="EC11" s="15"/>
      <c r="ED11" s="15">
        <v>1</v>
      </c>
      <c r="EE11" s="15"/>
      <c r="EF11" s="15"/>
      <c r="EG11" s="15"/>
      <c r="EH11" s="15"/>
      <c r="EI11" s="15" t="s">
        <v>70</v>
      </c>
      <c r="EJ11" s="15" t="s">
        <v>16</v>
      </c>
      <c r="EK11" s="15" t="s">
        <v>75</v>
      </c>
      <c r="EL11" s="15" t="s">
        <v>76</v>
      </c>
      <c r="EM11" s="15" t="s">
        <v>76</v>
      </c>
      <c r="EN11" s="15" t="s">
        <v>16</v>
      </c>
      <c r="EO11" s="15" t="s">
        <v>84</v>
      </c>
      <c r="EP11" s="15" t="s">
        <v>16</v>
      </c>
      <c r="EQ11" s="15">
        <v>0</v>
      </c>
      <c r="ER11" s="15">
        <v>0</v>
      </c>
      <c r="ES11" s="15">
        <v>0</v>
      </c>
      <c r="ET11" s="15" t="s">
        <v>22</v>
      </c>
      <c r="EU11" s="15" t="s">
        <v>86</v>
      </c>
      <c r="EV11" s="15" t="s">
        <v>90</v>
      </c>
      <c r="EW11" s="15"/>
      <c r="EX11" s="15" t="s">
        <v>16</v>
      </c>
      <c r="EY11" s="15" t="s">
        <v>16</v>
      </c>
      <c r="EZ11" s="15" t="s">
        <v>16</v>
      </c>
      <c r="FA11" s="15" t="s">
        <v>16</v>
      </c>
      <c r="FB11" s="15" t="s">
        <v>16</v>
      </c>
      <c r="FC11" s="15" t="s">
        <v>16</v>
      </c>
      <c r="FD11" s="15" t="s">
        <v>16</v>
      </c>
      <c r="FE11" s="15" t="s">
        <v>16</v>
      </c>
      <c r="FF11" s="15" t="s">
        <v>22</v>
      </c>
      <c r="FG11" s="15" t="s">
        <v>22</v>
      </c>
      <c r="FH11" s="15" t="s">
        <v>1979</v>
      </c>
      <c r="FI11" s="15" t="s">
        <v>1979</v>
      </c>
      <c r="FJ11" s="13" t="s">
        <v>108</v>
      </c>
      <c r="FK11" s="13" t="s">
        <v>112</v>
      </c>
      <c r="FL11" s="13" t="s">
        <v>104</v>
      </c>
      <c r="FM11" s="13" t="s">
        <v>106</v>
      </c>
      <c r="FN11" s="13" t="s">
        <v>112</v>
      </c>
      <c r="FO11" s="13" t="s">
        <v>112</v>
      </c>
      <c r="FP11" s="13" t="s">
        <v>104</v>
      </c>
      <c r="FQ11" s="13" t="s">
        <v>106</v>
      </c>
      <c r="FR11" s="13" t="s">
        <v>371</v>
      </c>
      <c r="FS11" s="13" t="s">
        <v>367</v>
      </c>
      <c r="FT11" s="13" t="s">
        <v>369</v>
      </c>
      <c r="FU11" s="13" t="s">
        <v>370</v>
      </c>
      <c r="FV11" s="13" t="s">
        <v>373</v>
      </c>
      <c r="FW11" s="13" t="s">
        <v>364</v>
      </c>
      <c r="FX11" s="203" t="s">
        <v>933</v>
      </c>
      <c r="FY11" s="203" t="s">
        <v>933</v>
      </c>
    </row>
    <row r="12" spans="1:181" ht="13.5" customHeight="1" x14ac:dyDescent="0.25">
      <c r="A12" s="14" t="s">
        <v>1517</v>
      </c>
      <c r="B12" s="14" t="s">
        <v>1677</v>
      </c>
      <c r="C12" s="15" t="s">
        <v>23</v>
      </c>
      <c r="D12" s="16"/>
      <c r="E12" s="17" t="s">
        <v>18</v>
      </c>
      <c r="F12" s="16"/>
      <c r="G12" s="14" t="s">
        <v>1695</v>
      </c>
      <c r="H12" s="14" t="s">
        <v>13</v>
      </c>
      <c r="I12" s="14" t="s">
        <v>14</v>
      </c>
      <c r="J12" s="14"/>
      <c r="K12" s="14"/>
      <c r="L12" s="14" t="s">
        <v>25</v>
      </c>
      <c r="M12" s="18"/>
      <c r="N12" s="18"/>
      <c r="O12" s="18"/>
      <c r="P12" s="18"/>
      <c r="Q12" s="13" t="s">
        <v>376</v>
      </c>
      <c r="R12" s="13" t="s">
        <v>377</v>
      </c>
      <c r="S12" s="19" t="s">
        <v>52</v>
      </c>
      <c r="T12" s="19" t="s">
        <v>1518</v>
      </c>
      <c r="U12" s="19" t="s">
        <v>250</v>
      </c>
      <c r="V12" s="19" t="s">
        <v>815</v>
      </c>
      <c r="W12" s="20">
        <v>97.381195000000005</v>
      </c>
      <c r="X12" s="20">
        <v>25.396363999999998</v>
      </c>
      <c r="Y12" s="17" t="s">
        <v>52</v>
      </c>
      <c r="Z12" s="13">
        <v>6</v>
      </c>
      <c r="AA12" s="15">
        <v>2011</v>
      </c>
      <c r="AB12" s="15" t="s">
        <v>16</v>
      </c>
      <c r="AC12" s="15" t="s">
        <v>16</v>
      </c>
      <c r="AD12" s="15" t="s">
        <v>16</v>
      </c>
      <c r="AE12" s="15" t="s">
        <v>22</v>
      </c>
      <c r="AF12" s="15" t="s">
        <v>16</v>
      </c>
      <c r="AG12" s="15" t="s">
        <v>16</v>
      </c>
      <c r="AH12" s="15" t="s">
        <v>16</v>
      </c>
      <c r="AI12" s="15" t="s">
        <v>22</v>
      </c>
      <c r="AJ12" s="15" t="s">
        <v>377</v>
      </c>
      <c r="AK12" s="15">
        <v>1</v>
      </c>
      <c r="AL12" s="15">
        <v>15</v>
      </c>
      <c r="AM12" s="15" t="s">
        <v>16</v>
      </c>
      <c r="AN12" s="15" t="s">
        <v>23</v>
      </c>
      <c r="AO12" s="15" t="s">
        <v>1514</v>
      </c>
      <c r="AP12" s="17"/>
      <c r="AQ12" s="15" t="s">
        <v>16</v>
      </c>
      <c r="AR12" s="15" t="s">
        <v>22</v>
      </c>
      <c r="AS12" s="15" t="s">
        <v>22</v>
      </c>
      <c r="AT12" s="15" t="s">
        <v>16</v>
      </c>
      <c r="AU12" s="15" t="s">
        <v>22</v>
      </c>
      <c r="AV12" s="15" t="s">
        <v>22</v>
      </c>
      <c r="AW12" s="15" t="s">
        <v>22</v>
      </c>
      <c r="AX12" s="15" t="s">
        <v>22</v>
      </c>
      <c r="AY12" s="15" t="s">
        <v>16</v>
      </c>
      <c r="AZ12" s="15" t="s">
        <v>16</v>
      </c>
      <c r="BA12" s="15" t="s">
        <v>16</v>
      </c>
      <c r="BB12" s="15" t="s">
        <v>16</v>
      </c>
      <c r="BC12" s="13">
        <v>0</v>
      </c>
      <c r="BD12" s="13">
        <v>0</v>
      </c>
      <c r="BE12" s="25">
        <v>0</v>
      </c>
      <c r="BF12" s="13">
        <v>0</v>
      </c>
      <c r="BG12" s="13">
        <v>1</v>
      </c>
      <c r="BH12" s="25">
        <v>1</v>
      </c>
      <c r="BI12" s="13">
        <v>1</v>
      </c>
      <c r="BJ12" s="13">
        <v>0</v>
      </c>
      <c r="BK12" s="25">
        <v>1</v>
      </c>
      <c r="BL12" s="13">
        <v>5</v>
      </c>
      <c r="BM12" s="13">
        <v>2</v>
      </c>
      <c r="BN12" s="25">
        <v>7</v>
      </c>
      <c r="BO12" s="13">
        <v>3</v>
      </c>
      <c r="BP12" s="13">
        <v>3</v>
      </c>
      <c r="BQ12" s="25">
        <v>6</v>
      </c>
      <c r="BR12" s="13">
        <v>1</v>
      </c>
      <c r="BS12" s="13">
        <v>1</v>
      </c>
      <c r="BT12" s="25">
        <v>2</v>
      </c>
      <c r="BU12" s="13">
        <v>3</v>
      </c>
      <c r="BV12" s="13">
        <v>4</v>
      </c>
      <c r="BW12" s="25">
        <v>7</v>
      </c>
      <c r="BX12" s="13">
        <v>2</v>
      </c>
      <c r="BY12" s="13">
        <v>3</v>
      </c>
      <c r="BZ12" s="25">
        <v>5</v>
      </c>
      <c r="CA12" s="13">
        <v>15</v>
      </c>
      <c r="CB12" s="13">
        <v>14</v>
      </c>
      <c r="CC12" s="25">
        <v>29</v>
      </c>
      <c r="CD12" s="13">
        <v>0</v>
      </c>
      <c r="CE12" s="13">
        <v>0</v>
      </c>
      <c r="CF12" s="25">
        <v>0</v>
      </c>
      <c r="CG12" s="13">
        <v>0</v>
      </c>
      <c r="CH12" s="13">
        <v>0</v>
      </c>
      <c r="CI12" s="25">
        <v>0</v>
      </c>
      <c r="CJ12" s="13">
        <v>1</v>
      </c>
      <c r="CK12" s="13">
        <v>0</v>
      </c>
      <c r="CL12" s="25">
        <v>1</v>
      </c>
      <c r="CM12" s="13">
        <v>0</v>
      </c>
      <c r="CN12" s="13">
        <v>0</v>
      </c>
      <c r="CO12" s="25">
        <v>0</v>
      </c>
      <c r="CP12" s="13">
        <v>0</v>
      </c>
      <c r="CQ12" s="13">
        <v>0</v>
      </c>
      <c r="CR12" s="25">
        <v>0</v>
      </c>
      <c r="CS12" s="13">
        <v>0</v>
      </c>
      <c r="CT12" s="13">
        <v>0</v>
      </c>
      <c r="CU12" s="25">
        <v>0</v>
      </c>
      <c r="CV12" s="13">
        <v>2</v>
      </c>
      <c r="CW12" s="13">
        <v>1</v>
      </c>
      <c r="CX12" s="25">
        <v>3</v>
      </c>
      <c r="CY12" s="13">
        <v>0</v>
      </c>
      <c r="CZ12" s="13">
        <v>1</v>
      </c>
      <c r="DA12" s="13">
        <v>0</v>
      </c>
      <c r="DB12" s="13">
        <v>0</v>
      </c>
      <c r="DC12" s="25">
        <v>0</v>
      </c>
      <c r="DD12" s="13">
        <v>0</v>
      </c>
      <c r="DE12" s="13">
        <v>0</v>
      </c>
      <c r="DF12" s="25">
        <v>0</v>
      </c>
      <c r="DG12" s="15">
        <v>8</v>
      </c>
      <c r="DH12" s="15">
        <v>29</v>
      </c>
      <c r="DI12" s="15">
        <v>8</v>
      </c>
      <c r="DJ12" s="15">
        <v>29</v>
      </c>
      <c r="DK12" s="15">
        <v>0</v>
      </c>
      <c r="DL12" s="15">
        <v>0</v>
      </c>
      <c r="DM12" s="15" t="s">
        <v>22</v>
      </c>
      <c r="DN12" s="15" t="s">
        <v>22</v>
      </c>
      <c r="DO12" s="15">
        <v>0</v>
      </c>
      <c r="DP12" s="15">
        <v>0</v>
      </c>
      <c r="DQ12" s="15">
        <v>0</v>
      </c>
      <c r="DR12" s="15">
        <v>0</v>
      </c>
      <c r="DS12" s="15">
        <v>0</v>
      </c>
      <c r="DT12" s="15">
        <v>0</v>
      </c>
      <c r="DU12" s="15">
        <v>0</v>
      </c>
      <c r="DV12" s="15" t="s">
        <v>22</v>
      </c>
      <c r="DW12" s="15" t="s">
        <v>22</v>
      </c>
      <c r="DX12" s="15" t="s">
        <v>22</v>
      </c>
      <c r="DY12" s="15" t="s">
        <v>22</v>
      </c>
      <c r="DZ12" s="15" t="s">
        <v>22</v>
      </c>
      <c r="EA12" s="15" t="s">
        <v>22</v>
      </c>
      <c r="EB12" s="15"/>
      <c r="EC12" s="15"/>
      <c r="ED12" s="15"/>
      <c r="EE12" s="15"/>
      <c r="EF12" s="15"/>
      <c r="EG12" s="15"/>
      <c r="EH12" s="15"/>
      <c r="EI12" s="15" t="s">
        <v>70</v>
      </c>
      <c r="EJ12" s="15" t="s">
        <v>22</v>
      </c>
      <c r="EK12" s="15" t="s">
        <v>75</v>
      </c>
      <c r="EL12" s="15" t="s">
        <v>76</v>
      </c>
      <c r="EM12" s="15" t="s">
        <v>76</v>
      </c>
      <c r="EN12" s="15" t="s">
        <v>16</v>
      </c>
      <c r="EO12" s="15" t="s">
        <v>84</v>
      </c>
      <c r="EP12" s="15" t="s">
        <v>16</v>
      </c>
      <c r="EQ12" s="15">
        <v>1</v>
      </c>
      <c r="ER12" s="15">
        <v>1</v>
      </c>
      <c r="ES12" s="15">
        <v>0</v>
      </c>
      <c r="ET12" s="15" t="s">
        <v>22</v>
      </c>
      <c r="EU12" s="15" t="s">
        <v>86</v>
      </c>
      <c r="EV12" s="15" t="s">
        <v>90</v>
      </c>
      <c r="EW12" s="15"/>
      <c r="EX12" s="15" t="s">
        <v>16</v>
      </c>
      <c r="EY12" s="15" t="s">
        <v>16</v>
      </c>
      <c r="EZ12" s="15" t="s">
        <v>16</v>
      </c>
      <c r="FA12" s="15" t="s">
        <v>16</v>
      </c>
      <c r="FB12" s="15" t="s">
        <v>16</v>
      </c>
      <c r="FC12" s="15" t="s">
        <v>16</v>
      </c>
      <c r="FD12" s="15" t="s">
        <v>16</v>
      </c>
      <c r="FE12" s="15" t="s">
        <v>16</v>
      </c>
      <c r="FF12" s="15" t="s">
        <v>22</v>
      </c>
      <c r="FG12" s="15" t="s">
        <v>22</v>
      </c>
      <c r="FH12" s="15" t="s">
        <v>1979</v>
      </c>
      <c r="FI12" s="15" t="s">
        <v>1979</v>
      </c>
      <c r="FJ12" s="13" t="s">
        <v>24</v>
      </c>
      <c r="FK12" s="13" t="s">
        <v>112</v>
      </c>
      <c r="FL12" s="13" t="s">
        <v>104</v>
      </c>
      <c r="FM12" s="13" t="s">
        <v>106</v>
      </c>
      <c r="FN12" s="13" t="s">
        <v>24</v>
      </c>
      <c r="FO12" s="13" t="s">
        <v>112</v>
      </c>
      <c r="FP12" s="13" t="s">
        <v>104</v>
      </c>
      <c r="FQ12" s="13" t="s">
        <v>106</v>
      </c>
      <c r="FR12" s="13" t="s">
        <v>370</v>
      </c>
      <c r="FS12" s="13" t="s">
        <v>373</v>
      </c>
      <c r="FT12" s="13" t="s">
        <v>369</v>
      </c>
      <c r="FU12" s="13" t="s">
        <v>368</v>
      </c>
      <c r="FV12" s="13" t="s">
        <v>358</v>
      </c>
      <c r="FW12" s="13" t="s">
        <v>364</v>
      </c>
      <c r="FX12" s="203" t="s">
        <v>933</v>
      </c>
      <c r="FY12" s="203" t="s">
        <v>933</v>
      </c>
    </row>
    <row r="13" spans="1:181" ht="13.5" customHeight="1" x14ac:dyDescent="0.25">
      <c r="A13" s="14" t="s">
        <v>1515</v>
      </c>
      <c r="B13" s="14" t="s">
        <v>1677</v>
      </c>
      <c r="C13" s="15" t="s">
        <v>23</v>
      </c>
      <c r="D13" s="16"/>
      <c r="E13" s="17" t="s">
        <v>18</v>
      </c>
      <c r="F13" s="16"/>
      <c r="G13" s="14" t="s">
        <v>1695</v>
      </c>
      <c r="H13" s="14" t="s">
        <v>13</v>
      </c>
      <c r="I13" s="14" t="s">
        <v>14</v>
      </c>
      <c r="J13" s="14"/>
      <c r="K13" s="14"/>
      <c r="L13" s="14" t="s">
        <v>25</v>
      </c>
      <c r="M13" s="18"/>
      <c r="N13" s="18"/>
      <c r="O13" s="18"/>
      <c r="P13" s="18"/>
      <c r="Q13" s="13" t="s">
        <v>376</v>
      </c>
      <c r="R13" s="13" t="s">
        <v>377</v>
      </c>
      <c r="S13" s="19" t="s">
        <v>52</v>
      </c>
      <c r="T13" s="19" t="s">
        <v>1516</v>
      </c>
      <c r="U13" s="19" t="s">
        <v>248</v>
      </c>
      <c r="V13" s="19" t="s">
        <v>813</v>
      </c>
      <c r="W13" s="20">
        <v>97.385101000000006</v>
      </c>
      <c r="X13" s="20">
        <v>25.399795999999998</v>
      </c>
      <c r="Y13" s="17" t="s">
        <v>52</v>
      </c>
      <c r="Z13" s="13">
        <v>6</v>
      </c>
      <c r="AA13" s="15">
        <v>2011</v>
      </c>
      <c r="AB13" s="15" t="s">
        <v>16</v>
      </c>
      <c r="AC13" s="15" t="s">
        <v>16</v>
      </c>
      <c r="AD13" s="15" t="s">
        <v>16</v>
      </c>
      <c r="AE13" s="15" t="s">
        <v>22</v>
      </c>
      <c r="AF13" s="15" t="s">
        <v>16</v>
      </c>
      <c r="AG13" s="15" t="s">
        <v>16</v>
      </c>
      <c r="AH13" s="15" t="s">
        <v>16</v>
      </c>
      <c r="AI13" s="15" t="s">
        <v>22</v>
      </c>
      <c r="AJ13" s="15" t="s">
        <v>377</v>
      </c>
      <c r="AK13" s="15">
        <v>1</v>
      </c>
      <c r="AL13" s="15">
        <v>15</v>
      </c>
      <c r="AM13" s="15" t="s">
        <v>16</v>
      </c>
      <c r="AN13" s="15" t="s">
        <v>23</v>
      </c>
      <c r="AO13" s="15" t="s">
        <v>1514</v>
      </c>
      <c r="AP13" s="17"/>
      <c r="AQ13" s="15" t="s">
        <v>16</v>
      </c>
      <c r="AR13" s="15" t="s">
        <v>22</v>
      </c>
      <c r="AS13" s="15" t="s">
        <v>16</v>
      </c>
      <c r="AT13" s="15" t="s">
        <v>22</v>
      </c>
      <c r="AU13" s="15" t="s">
        <v>22</v>
      </c>
      <c r="AV13" s="15" t="s">
        <v>22</v>
      </c>
      <c r="AW13" s="15" t="s">
        <v>22</v>
      </c>
      <c r="AX13" s="15" t="s">
        <v>22</v>
      </c>
      <c r="AY13" s="15" t="s">
        <v>16</v>
      </c>
      <c r="AZ13" s="15" t="s">
        <v>16</v>
      </c>
      <c r="BA13" s="15" t="s">
        <v>16</v>
      </c>
      <c r="BB13" s="15" t="s">
        <v>16</v>
      </c>
      <c r="BC13" s="13">
        <v>0</v>
      </c>
      <c r="BD13" s="13">
        <v>0</v>
      </c>
      <c r="BE13" s="25">
        <v>0</v>
      </c>
      <c r="BF13" s="13">
        <v>0</v>
      </c>
      <c r="BG13" s="13">
        <v>0</v>
      </c>
      <c r="BH13" s="25">
        <v>0</v>
      </c>
      <c r="BI13" s="13">
        <v>0</v>
      </c>
      <c r="BJ13" s="13">
        <v>2</v>
      </c>
      <c r="BK13" s="25">
        <v>2</v>
      </c>
      <c r="BL13" s="13">
        <v>3</v>
      </c>
      <c r="BM13" s="13">
        <v>1</v>
      </c>
      <c r="BN13" s="25">
        <v>4</v>
      </c>
      <c r="BO13" s="13">
        <v>1</v>
      </c>
      <c r="BP13" s="13">
        <v>2</v>
      </c>
      <c r="BQ13" s="25">
        <v>3</v>
      </c>
      <c r="BR13" s="13">
        <v>1</v>
      </c>
      <c r="BS13" s="13">
        <v>3</v>
      </c>
      <c r="BT13" s="25">
        <v>4</v>
      </c>
      <c r="BU13" s="13">
        <v>2</v>
      </c>
      <c r="BV13" s="13">
        <v>4</v>
      </c>
      <c r="BW13" s="25">
        <v>6</v>
      </c>
      <c r="BX13" s="13">
        <v>1</v>
      </c>
      <c r="BY13" s="13">
        <v>2</v>
      </c>
      <c r="BZ13" s="25">
        <v>3</v>
      </c>
      <c r="CA13" s="13">
        <v>8</v>
      </c>
      <c r="CB13" s="13">
        <v>14</v>
      </c>
      <c r="CC13" s="25">
        <v>22</v>
      </c>
      <c r="CD13" s="13">
        <v>1</v>
      </c>
      <c r="CE13" s="13">
        <v>0</v>
      </c>
      <c r="CF13" s="25">
        <v>1</v>
      </c>
      <c r="CG13" s="13">
        <v>0</v>
      </c>
      <c r="CH13" s="13">
        <v>0</v>
      </c>
      <c r="CI13" s="25">
        <v>0</v>
      </c>
      <c r="CJ13" s="13">
        <v>1</v>
      </c>
      <c r="CK13" s="13">
        <v>2</v>
      </c>
      <c r="CL13" s="25">
        <v>3</v>
      </c>
      <c r="CM13" s="13">
        <v>0</v>
      </c>
      <c r="CN13" s="13">
        <v>0</v>
      </c>
      <c r="CO13" s="25">
        <v>0</v>
      </c>
      <c r="CP13" s="13">
        <v>1</v>
      </c>
      <c r="CQ13" s="13">
        <v>0</v>
      </c>
      <c r="CR13" s="25">
        <v>1</v>
      </c>
      <c r="CS13" s="13">
        <v>0</v>
      </c>
      <c r="CT13" s="13">
        <v>0</v>
      </c>
      <c r="CU13" s="25">
        <v>0</v>
      </c>
      <c r="CV13" s="13">
        <v>0</v>
      </c>
      <c r="CW13" s="13">
        <v>1</v>
      </c>
      <c r="CX13" s="25">
        <v>1</v>
      </c>
      <c r="CY13" s="13">
        <v>0</v>
      </c>
      <c r="CZ13" s="13">
        <v>0</v>
      </c>
      <c r="DA13" s="13">
        <v>0</v>
      </c>
      <c r="DB13" s="13">
        <v>0</v>
      </c>
      <c r="DC13" s="25">
        <v>0</v>
      </c>
      <c r="DD13" s="13">
        <v>0</v>
      </c>
      <c r="DE13" s="13">
        <v>1</v>
      </c>
      <c r="DF13" s="25">
        <v>1</v>
      </c>
      <c r="DG13" s="15">
        <v>6</v>
      </c>
      <c r="DH13" s="15">
        <v>22</v>
      </c>
      <c r="DI13" s="15">
        <v>6</v>
      </c>
      <c r="DJ13" s="15">
        <v>33</v>
      </c>
      <c r="DK13" s="15">
        <v>6</v>
      </c>
      <c r="DL13" s="15">
        <v>23</v>
      </c>
      <c r="DM13" s="15" t="s">
        <v>22</v>
      </c>
      <c r="DN13" s="15" t="s">
        <v>22</v>
      </c>
      <c r="DO13" s="15">
        <v>0</v>
      </c>
      <c r="DP13" s="15">
        <v>0</v>
      </c>
      <c r="DQ13" s="15">
        <v>0</v>
      </c>
      <c r="DR13" s="15">
        <v>0</v>
      </c>
      <c r="DS13" s="15">
        <v>0</v>
      </c>
      <c r="DT13" s="15">
        <v>0</v>
      </c>
      <c r="DU13" s="15">
        <v>0</v>
      </c>
      <c r="DV13" s="15" t="s">
        <v>22</v>
      </c>
      <c r="DW13" s="15" t="s">
        <v>22</v>
      </c>
      <c r="DX13" s="15" t="s">
        <v>22</v>
      </c>
      <c r="DY13" s="15" t="s">
        <v>22</v>
      </c>
      <c r="DZ13" s="15" t="s">
        <v>22</v>
      </c>
      <c r="EA13" s="15" t="s">
        <v>22</v>
      </c>
      <c r="EB13" s="15"/>
      <c r="EC13" s="15"/>
      <c r="ED13" s="15">
        <v>5</v>
      </c>
      <c r="EE13" s="15"/>
      <c r="EF13" s="15"/>
      <c r="EG13" s="15"/>
      <c r="EH13" s="15"/>
      <c r="EI13" s="15" t="s">
        <v>70</v>
      </c>
      <c r="EJ13" s="15" t="s">
        <v>16</v>
      </c>
      <c r="EK13" s="15" t="s">
        <v>75</v>
      </c>
      <c r="EL13" s="15" t="s">
        <v>1979</v>
      </c>
      <c r="EM13" s="15" t="s">
        <v>76</v>
      </c>
      <c r="EN13" s="15"/>
      <c r="EO13" s="15" t="s">
        <v>84</v>
      </c>
      <c r="EP13" s="15" t="s">
        <v>16</v>
      </c>
      <c r="EQ13" s="15">
        <v>0</v>
      </c>
      <c r="ER13" s="15">
        <v>0</v>
      </c>
      <c r="ES13" s="15">
        <v>2</v>
      </c>
      <c r="ET13" s="15" t="s">
        <v>22</v>
      </c>
      <c r="EU13" s="15" t="s">
        <v>86</v>
      </c>
      <c r="EV13" s="15" t="s">
        <v>90</v>
      </c>
      <c r="EW13" s="15"/>
      <c r="EX13" s="15" t="s">
        <v>16</v>
      </c>
      <c r="EY13" s="15" t="s">
        <v>16</v>
      </c>
      <c r="EZ13" s="15" t="s">
        <v>16</v>
      </c>
      <c r="FA13" s="15" t="s">
        <v>16</v>
      </c>
      <c r="FB13" s="15" t="s">
        <v>16</v>
      </c>
      <c r="FC13" s="15" t="s">
        <v>16</v>
      </c>
      <c r="FD13" s="15" t="s">
        <v>16</v>
      </c>
      <c r="FE13" s="15" t="s">
        <v>16</v>
      </c>
      <c r="FF13" s="15" t="s">
        <v>16</v>
      </c>
      <c r="FG13" s="15" t="s">
        <v>22</v>
      </c>
      <c r="FH13" s="15" t="s">
        <v>78</v>
      </c>
      <c r="FI13" s="15" t="s">
        <v>1979</v>
      </c>
      <c r="FJ13" s="13" t="s">
        <v>24</v>
      </c>
      <c r="FK13" s="13" t="s">
        <v>112</v>
      </c>
      <c r="FL13" s="13" t="s">
        <v>104</v>
      </c>
      <c r="FM13" s="13" t="s">
        <v>106</v>
      </c>
      <c r="FN13" s="13" t="s">
        <v>24</v>
      </c>
      <c r="FO13" s="13" t="s">
        <v>112</v>
      </c>
      <c r="FP13" s="13" t="s">
        <v>104</v>
      </c>
      <c r="FQ13" s="13" t="s">
        <v>106</v>
      </c>
      <c r="FR13" s="13" t="s">
        <v>373</v>
      </c>
      <c r="FS13" s="13" t="s">
        <v>371</v>
      </c>
      <c r="FT13" s="13" t="s">
        <v>364</v>
      </c>
      <c r="FU13" s="13" t="s">
        <v>367</v>
      </c>
      <c r="FV13" s="13" t="s">
        <v>361</v>
      </c>
      <c r="FW13" s="13" t="s">
        <v>369</v>
      </c>
      <c r="FX13" s="203" t="s">
        <v>933</v>
      </c>
      <c r="FY13" s="203" t="s">
        <v>933</v>
      </c>
    </row>
    <row r="14" spans="1:181" ht="13.5" customHeight="1" x14ac:dyDescent="0.25">
      <c r="A14" s="14" t="s">
        <v>1198</v>
      </c>
      <c r="B14" s="14" t="s">
        <v>1678</v>
      </c>
      <c r="C14" s="15" t="s">
        <v>11</v>
      </c>
      <c r="D14" s="16"/>
      <c r="E14" s="17" t="s">
        <v>12</v>
      </c>
      <c r="F14" s="16"/>
      <c r="G14" s="14" t="s">
        <v>1695</v>
      </c>
      <c r="H14" s="14" t="s">
        <v>13</v>
      </c>
      <c r="I14" s="14" t="s">
        <v>14</v>
      </c>
      <c r="J14" s="14"/>
      <c r="K14" s="14"/>
      <c r="L14" s="14" t="s">
        <v>15</v>
      </c>
      <c r="M14" s="18" t="s">
        <v>24</v>
      </c>
      <c r="N14" s="18" t="s">
        <v>20</v>
      </c>
      <c r="O14" s="18"/>
      <c r="P14" s="18"/>
      <c r="Q14" s="13" t="s">
        <v>376</v>
      </c>
      <c r="R14" s="13" t="s">
        <v>377</v>
      </c>
      <c r="S14" s="19" t="s">
        <v>52</v>
      </c>
      <c r="T14" s="19" t="s">
        <v>1199</v>
      </c>
      <c r="U14" s="19" t="s">
        <v>253</v>
      </c>
      <c r="V14" s="19" t="s">
        <v>818</v>
      </c>
      <c r="W14" s="20">
        <v>97.405120999999994</v>
      </c>
      <c r="X14" s="20">
        <v>25.365891000000001</v>
      </c>
      <c r="Y14" s="17" t="s">
        <v>52</v>
      </c>
      <c r="Z14" s="13">
        <v>12</v>
      </c>
      <c r="AA14" s="15">
        <v>2011</v>
      </c>
      <c r="AB14" s="15" t="s">
        <v>16</v>
      </c>
      <c r="AC14" s="15" t="s">
        <v>16</v>
      </c>
      <c r="AD14" s="15" t="s">
        <v>16</v>
      </c>
      <c r="AE14" s="15" t="s">
        <v>22</v>
      </c>
      <c r="AF14" s="15" t="s">
        <v>16</v>
      </c>
      <c r="AG14" s="15" t="s">
        <v>16</v>
      </c>
      <c r="AH14" s="15" t="s">
        <v>16</v>
      </c>
      <c r="AI14" s="15" t="s">
        <v>22</v>
      </c>
      <c r="AJ14" s="15" t="s">
        <v>377</v>
      </c>
      <c r="AK14" s="15"/>
      <c r="AL14" s="15">
        <v>10</v>
      </c>
      <c r="AM14" s="15" t="s">
        <v>16</v>
      </c>
      <c r="AN14" s="15" t="s">
        <v>1200</v>
      </c>
      <c r="AO14" s="15" t="s">
        <v>1201</v>
      </c>
      <c r="AP14" s="17" t="s">
        <v>1202</v>
      </c>
      <c r="AQ14" s="15" t="s">
        <v>16</v>
      </c>
      <c r="AR14" s="15" t="s">
        <v>16</v>
      </c>
      <c r="AS14" s="15" t="s">
        <v>22</v>
      </c>
      <c r="AT14" s="15" t="s">
        <v>22</v>
      </c>
      <c r="AU14" s="15" t="s">
        <v>22</v>
      </c>
      <c r="AV14" s="15" t="s">
        <v>22</v>
      </c>
      <c r="AW14" s="15" t="s">
        <v>22</v>
      </c>
      <c r="AX14" s="15" t="s">
        <v>16</v>
      </c>
      <c r="AY14" s="15" t="s">
        <v>22</v>
      </c>
      <c r="AZ14" s="15" t="s">
        <v>16</v>
      </c>
      <c r="BA14" s="15" t="s">
        <v>16</v>
      </c>
      <c r="BB14" s="15" t="s">
        <v>16</v>
      </c>
      <c r="BC14" s="13">
        <v>0</v>
      </c>
      <c r="BD14" s="13">
        <v>0</v>
      </c>
      <c r="BE14" s="25">
        <v>0</v>
      </c>
      <c r="BF14" s="13">
        <v>0</v>
      </c>
      <c r="BG14" s="13">
        <v>0</v>
      </c>
      <c r="BH14" s="25">
        <v>0</v>
      </c>
      <c r="BI14" s="13">
        <v>5</v>
      </c>
      <c r="BJ14" s="13">
        <v>3</v>
      </c>
      <c r="BK14" s="25">
        <v>8</v>
      </c>
      <c r="BL14" s="13">
        <v>6</v>
      </c>
      <c r="BM14" s="13">
        <v>6</v>
      </c>
      <c r="BN14" s="25">
        <v>12</v>
      </c>
      <c r="BO14" s="13">
        <v>9</v>
      </c>
      <c r="BP14" s="13">
        <v>5</v>
      </c>
      <c r="BQ14" s="25">
        <v>14</v>
      </c>
      <c r="BR14" s="13">
        <v>6</v>
      </c>
      <c r="BS14" s="13">
        <v>8</v>
      </c>
      <c r="BT14" s="25">
        <v>14</v>
      </c>
      <c r="BU14" s="13">
        <v>4</v>
      </c>
      <c r="BV14" s="13">
        <v>6</v>
      </c>
      <c r="BW14" s="25">
        <v>10</v>
      </c>
      <c r="BX14" s="13">
        <v>5</v>
      </c>
      <c r="BY14" s="13">
        <v>10</v>
      </c>
      <c r="BZ14" s="25">
        <v>15</v>
      </c>
      <c r="CA14" s="13">
        <v>35</v>
      </c>
      <c r="CB14" s="13">
        <v>38</v>
      </c>
      <c r="CC14" s="25">
        <v>73</v>
      </c>
      <c r="CD14" s="13">
        <v>2</v>
      </c>
      <c r="CE14" s="13">
        <v>2</v>
      </c>
      <c r="CF14" s="25">
        <v>4</v>
      </c>
      <c r="CG14" s="13">
        <v>0</v>
      </c>
      <c r="CH14" s="13">
        <v>0</v>
      </c>
      <c r="CI14" s="25">
        <v>0</v>
      </c>
      <c r="CJ14" s="13">
        <v>0</v>
      </c>
      <c r="CK14" s="13">
        <v>0</v>
      </c>
      <c r="CL14" s="25">
        <v>0</v>
      </c>
      <c r="CM14" s="13">
        <v>0</v>
      </c>
      <c r="CN14" s="13">
        <v>0</v>
      </c>
      <c r="CO14" s="25">
        <v>0</v>
      </c>
      <c r="CP14" s="13">
        <v>0</v>
      </c>
      <c r="CQ14" s="13">
        <v>0</v>
      </c>
      <c r="CR14" s="25">
        <v>0</v>
      </c>
      <c r="CS14" s="13">
        <v>1</v>
      </c>
      <c r="CT14" s="13">
        <v>1</v>
      </c>
      <c r="CU14" s="25">
        <v>2</v>
      </c>
      <c r="CV14" s="13">
        <v>2</v>
      </c>
      <c r="CW14" s="13">
        <v>7</v>
      </c>
      <c r="CX14" s="25">
        <v>9</v>
      </c>
      <c r="CY14" s="13">
        <v>2</v>
      </c>
      <c r="CZ14" s="13">
        <v>0</v>
      </c>
      <c r="DA14" s="13">
        <v>0</v>
      </c>
      <c r="DB14" s="13">
        <v>0</v>
      </c>
      <c r="DC14" s="25">
        <v>0</v>
      </c>
      <c r="DD14" s="13">
        <v>0</v>
      </c>
      <c r="DE14" s="13">
        <v>1</v>
      </c>
      <c r="DF14" s="25">
        <v>1</v>
      </c>
      <c r="DG14" s="15">
        <v>20</v>
      </c>
      <c r="DH14" s="15">
        <v>73</v>
      </c>
      <c r="DI14" s="15">
        <v>0</v>
      </c>
      <c r="DJ14" s="15">
        <v>0</v>
      </c>
      <c r="DK14" s="15">
        <v>0</v>
      </c>
      <c r="DL14" s="15">
        <v>0</v>
      </c>
      <c r="DM14" s="15" t="s">
        <v>16</v>
      </c>
      <c r="DN14" s="15" t="s">
        <v>16</v>
      </c>
      <c r="DO14" s="15">
        <v>3</v>
      </c>
      <c r="DP14" s="15">
        <v>2</v>
      </c>
      <c r="DQ14" s="15">
        <v>5</v>
      </c>
      <c r="DR14" s="15">
        <v>1</v>
      </c>
      <c r="DS14" s="15">
        <v>8</v>
      </c>
      <c r="DT14" s="15">
        <v>3</v>
      </c>
      <c r="DU14" s="15">
        <v>2</v>
      </c>
      <c r="DV14" s="15" t="s">
        <v>22</v>
      </c>
      <c r="DW14" s="15" t="s">
        <v>16</v>
      </c>
      <c r="DX14" s="15" t="s">
        <v>22</v>
      </c>
      <c r="DY14" s="15" t="s">
        <v>22</v>
      </c>
      <c r="DZ14" s="15" t="s">
        <v>16</v>
      </c>
      <c r="EA14" s="15" t="s">
        <v>22</v>
      </c>
      <c r="EB14" s="15"/>
      <c r="EC14" s="15"/>
      <c r="ED14" s="15"/>
      <c r="EE14" s="15"/>
      <c r="EF14" s="15"/>
      <c r="EG14" s="15"/>
      <c r="EH14" s="15"/>
      <c r="EI14" s="15" t="s">
        <v>70</v>
      </c>
      <c r="EJ14" s="15" t="s">
        <v>16</v>
      </c>
      <c r="EK14" s="15" t="s">
        <v>75</v>
      </c>
      <c r="EL14" s="15" t="s">
        <v>81</v>
      </c>
      <c r="EM14" s="15"/>
      <c r="EN14" s="15" t="s">
        <v>16</v>
      </c>
      <c r="EO14" s="15" t="s">
        <v>82</v>
      </c>
      <c r="EP14" s="15" t="s">
        <v>16</v>
      </c>
      <c r="EQ14" s="15">
        <v>0</v>
      </c>
      <c r="ER14" s="15">
        <v>0</v>
      </c>
      <c r="ES14" s="15">
        <v>4</v>
      </c>
      <c r="ET14" s="15" t="s">
        <v>22</v>
      </c>
      <c r="EU14" s="15" t="s">
        <v>88</v>
      </c>
      <c r="EV14" s="15" t="s">
        <v>89</v>
      </c>
      <c r="EW14" s="15"/>
      <c r="EX14" s="15" t="s">
        <v>22</v>
      </c>
      <c r="EY14" s="15" t="s">
        <v>16</v>
      </c>
      <c r="EZ14" s="15" t="s">
        <v>16</v>
      </c>
      <c r="FA14" s="15" t="s">
        <v>22</v>
      </c>
      <c r="FB14" s="15" t="s">
        <v>16</v>
      </c>
      <c r="FC14" s="15" t="s">
        <v>16</v>
      </c>
      <c r="FD14" s="15" t="s">
        <v>16</v>
      </c>
      <c r="FE14" s="15" t="s">
        <v>16</v>
      </c>
      <c r="FF14" s="15" t="s">
        <v>22</v>
      </c>
      <c r="FG14" s="15" t="s">
        <v>22</v>
      </c>
      <c r="FH14" s="15" t="s">
        <v>81</v>
      </c>
      <c r="FI14" s="15" t="s">
        <v>80</v>
      </c>
      <c r="FJ14" s="15" t="s">
        <v>110</v>
      </c>
      <c r="FK14" s="15" t="s">
        <v>24</v>
      </c>
      <c r="FL14" s="15" t="s">
        <v>104</v>
      </c>
      <c r="FM14" s="13" t="s">
        <v>106</v>
      </c>
      <c r="FN14" s="13" t="s">
        <v>108</v>
      </c>
      <c r="FO14" s="13" t="s">
        <v>24</v>
      </c>
      <c r="FP14" s="13" t="s">
        <v>104</v>
      </c>
      <c r="FQ14" s="13" t="s">
        <v>106</v>
      </c>
      <c r="FR14" s="13" t="s">
        <v>371</v>
      </c>
      <c r="FS14" s="13" t="s">
        <v>24</v>
      </c>
      <c r="FT14" s="13" t="s">
        <v>369</v>
      </c>
      <c r="FU14" s="13" t="s">
        <v>373</v>
      </c>
      <c r="FV14" s="13" t="s">
        <v>370</v>
      </c>
      <c r="FW14" s="13" t="s">
        <v>364</v>
      </c>
      <c r="FX14" s="203" t="s">
        <v>933</v>
      </c>
      <c r="FY14" s="203" t="s">
        <v>933</v>
      </c>
    </row>
    <row r="15" spans="1:181" ht="13.5" customHeight="1" x14ac:dyDescent="0.25">
      <c r="A15" s="14" t="s">
        <v>1272</v>
      </c>
      <c r="B15" s="14" t="s">
        <v>1678</v>
      </c>
      <c r="C15" s="15" t="s">
        <v>11</v>
      </c>
      <c r="D15" s="16"/>
      <c r="E15" s="17" t="s">
        <v>12</v>
      </c>
      <c r="F15" s="16"/>
      <c r="G15" s="14" t="s">
        <v>1696</v>
      </c>
      <c r="H15" s="14" t="s">
        <v>13</v>
      </c>
      <c r="I15" s="14" t="s">
        <v>14</v>
      </c>
      <c r="J15" s="14"/>
      <c r="K15" s="14"/>
      <c r="L15" s="14" t="s">
        <v>15</v>
      </c>
      <c r="M15" s="18"/>
      <c r="N15" s="18"/>
      <c r="O15" s="18"/>
      <c r="P15" s="18"/>
      <c r="Q15" s="13" t="s">
        <v>376</v>
      </c>
      <c r="R15" s="13" t="s">
        <v>377</v>
      </c>
      <c r="S15" s="19" t="s">
        <v>52</v>
      </c>
      <c r="T15" s="19" t="s">
        <v>1273</v>
      </c>
      <c r="U15" s="19" t="s">
        <v>255</v>
      </c>
      <c r="V15" s="19" t="s">
        <v>820</v>
      </c>
      <c r="W15" s="20">
        <v>97.408919999999995</v>
      </c>
      <c r="X15" s="20">
        <v>25.355983999999999</v>
      </c>
      <c r="Y15" s="17" t="s">
        <v>52</v>
      </c>
      <c r="Z15" s="13">
        <v>6</v>
      </c>
      <c r="AA15" s="15">
        <v>2011</v>
      </c>
      <c r="AB15" s="15" t="s">
        <v>16</v>
      </c>
      <c r="AC15" s="15" t="s">
        <v>16</v>
      </c>
      <c r="AD15" s="15" t="s">
        <v>16</v>
      </c>
      <c r="AE15" s="15" t="s">
        <v>22</v>
      </c>
      <c r="AF15" s="15" t="s">
        <v>16</v>
      </c>
      <c r="AG15" s="15" t="s">
        <v>16</v>
      </c>
      <c r="AH15" s="15" t="s">
        <v>16</v>
      </c>
      <c r="AI15" s="15" t="s">
        <v>22</v>
      </c>
      <c r="AJ15" s="15" t="s">
        <v>377</v>
      </c>
      <c r="AK15" s="15">
        <v>2</v>
      </c>
      <c r="AL15" s="15">
        <v>15</v>
      </c>
      <c r="AM15" s="15" t="s">
        <v>16</v>
      </c>
      <c r="AN15" s="15" t="s">
        <v>1274</v>
      </c>
      <c r="AO15" s="15" t="s">
        <v>1275</v>
      </c>
      <c r="AP15" s="17" t="s">
        <v>1530</v>
      </c>
      <c r="AQ15" s="15" t="s">
        <v>16</v>
      </c>
      <c r="AR15" s="15" t="s">
        <v>16</v>
      </c>
      <c r="AS15" s="15" t="s">
        <v>22</v>
      </c>
      <c r="AT15" s="15" t="s">
        <v>22</v>
      </c>
      <c r="AU15" s="15" t="s">
        <v>22</v>
      </c>
      <c r="AV15" s="15" t="s">
        <v>22</v>
      </c>
      <c r="AW15" s="15" t="s">
        <v>22</v>
      </c>
      <c r="AX15" s="15" t="s">
        <v>22</v>
      </c>
      <c r="AY15" s="15" t="s">
        <v>16</v>
      </c>
      <c r="AZ15" s="15" t="s">
        <v>16</v>
      </c>
      <c r="BA15" s="15" t="s">
        <v>16</v>
      </c>
      <c r="BB15" s="15" t="s">
        <v>16</v>
      </c>
      <c r="BC15" s="13">
        <v>2</v>
      </c>
      <c r="BD15" s="13">
        <v>1</v>
      </c>
      <c r="BE15" s="25">
        <v>0</v>
      </c>
      <c r="BF15" s="13">
        <v>9</v>
      </c>
      <c r="BG15" s="13">
        <v>7</v>
      </c>
      <c r="BH15" s="25">
        <v>0</v>
      </c>
      <c r="BI15" s="13">
        <v>25</v>
      </c>
      <c r="BJ15" s="13">
        <v>27</v>
      </c>
      <c r="BK15" s="25">
        <v>0</v>
      </c>
      <c r="BL15" s="13">
        <v>85</v>
      </c>
      <c r="BM15" s="13">
        <v>63</v>
      </c>
      <c r="BN15" s="25">
        <v>0</v>
      </c>
      <c r="BO15" s="13">
        <v>68</v>
      </c>
      <c r="BP15" s="13">
        <v>79</v>
      </c>
      <c r="BQ15" s="25">
        <v>0</v>
      </c>
      <c r="BR15" s="13">
        <v>80</v>
      </c>
      <c r="BS15" s="13">
        <v>104</v>
      </c>
      <c r="BT15" s="25">
        <v>0</v>
      </c>
      <c r="BU15" s="13">
        <v>58</v>
      </c>
      <c r="BV15" s="13">
        <v>84</v>
      </c>
      <c r="BW15" s="25">
        <v>0</v>
      </c>
      <c r="BX15" s="13">
        <v>23</v>
      </c>
      <c r="BY15" s="13">
        <v>27</v>
      </c>
      <c r="BZ15" s="25">
        <v>0</v>
      </c>
      <c r="CA15" s="13">
        <v>350</v>
      </c>
      <c r="CB15" s="13">
        <v>392</v>
      </c>
      <c r="CC15" s="25">
        <v>742</v>
      </c>
      <c r="CD15" s="13">
        <v>3</v>
      </c>
      <c r="CE15" s="13">
        <v>0</v>
      </c>
      <c r="CF15" s="25">
        <v>3</v>
      </c>
      <c r="CG15" s="13">
        <v>0</v>
      </c>
      <c r="CH15" s="13">
        <v>1</v>
      </c>
      <c r="CI15" s="25">
        <v>1</v>
      </c>
      <c r="CJ15" s="13">
        <v>3</v>
      </c>
      <c r="CK15" s="13">
        <v>2</v>
      </c>
      <c r="CL15" s="25">
        <v>5</v>
      </c>
      <c r="CM15" s="13">
        <v>5</v>
      </c>
      <c r="CN15" s="13">
        <v>2</v>
      </c>
      <c r="CO15" s="25">
        <v>7</v>
      </c>
      <c r="CP15" s="13">
        <v>3</v>
      </c>
      <c r="CQ15" s="13">
        <v>0</v>
      </c>
      <c r="CR15" s="25">
        <v>3</v>
      </c>
      <c r="CS15" s="13">
        <v>2</v>
      </c>
      <c r="CT15" s="13">
        <v>2</v>
      </c>
      <c r="CU15" s="25">
        <v>4</v>
      </c>
      <c r="CV15" s="13">
        <v>0</v>
      </c>
      <c r="CW15" s="13">
        <v>18</v>
      </c>
      <c r="CX15" s="25">
        <v>18</v>
      </c>
      <c r="CY15" s="13">
        <v>5</v>
      </c>
      <c r="CZ15" s="13">
        <v>9</v>
      </c>
      <c r="DA15" s="13">
        <v>1</v>
      </c>
      <c r="DB15" s="13">
        <v>1</v>
      </c>
      <c r="DC15" s="25">
        <v>2</v>
      </c>
      <c r="DD15" s="13">
        <v>1</v>
      </c>
      <c r="DE15" s="13">
        <v>0</v>
      </c>
      <c r="DF15" s="25">
        <v>1</v>
      </c>
      <c r="DG15" s="15">
        <v>151</v>
      </c>
      <c r="DH15" s="15">
        <v>742</v>
      </c>
      <c r="DI15" s="15">
        <v>10</v>
      </c>
      <c r="DJ15" s="15">
        <v>72</v>
      </c>
      <c r="DK15" s="15">
        <v>15</v>
      </c>
      <c r="DL15" s="15">
        <v>53</v>
      </c>
      <c r="DM15" s="15" t="s">
        <v>16</v>
      </c>
      <c r="DN15" s="15" t="s">
        <v>16</v>
      </c>
      <c r="DO15" s="15">
        <v>0</v>
      </c>
      <c r="DP15" s="15">
        <v>2</v>
      </c>
      <c r="DQ15" s="15">
        <v>9</v>
      </c>
      <c r="DR15" s="15">
        <v>0</v>
      </c>
      <c r="DS15" s="15">
        <v>9</v>
      </c>
      <c r="DT15" s="15">
        <v>2</v>
      </c>
      <c r="DU15" s="15">
        <v>1</v>
      </c>
      <c r="DV15" s="15" t="s">
        <v>22</v>
      </c>
      <c r="DW15" s="15" t="s">
        <v>16</v>
      </c>
      <c r="DX15" s="15" t="s">
        <v>22</v>
      </c>
      <c r="DY15" s="15" t="s">
        <v>22</v>
      </c>
      <c r="DZ15" s="15" t="s">
        <v>22</v>
      </c>
      <c r="EA15" s="15" t="s">
        <v>22</v>
      </c>
      <c r="EB15" s="15">
        <v>0.375</v>
      </c>
      <c r="EC15" s="15"/>
      <c r="ED15" s="15">
        <v>0.375</v>
      </c>
      <c r="EE15" s="15"/>
      <c r="EF15" s="15">
        <v>0.125</v>
      </c>
      <c r="EG15" s="15"/>
      <c r="EH15" s="15"/>
      <c r="EI15" s="15" t="s">
        <v>69</v>
      </c>
      <c r="EJ15" s="15" t="s">
        <v>16</v>
      </c>
      <c r="EK15" s="15" t="s">
        <v>75</v>
      </c>
      <c r="EL15" s="15" t="s">
        <v>79</v>
      </c>
      <c r="EM15" s="15" t="s">
        <v>78</v>
      </c>
      <c r="EN15" s="15" t="s">
        <v>16</v>
      </c>
      <c r="EO15" s="15" t="s">
        <v>84</v>
      </c>
      <c r="EP15" s="15" t="s">
        <v>16</v>
      </c>
      <c r="EQ15" s="15">
        <v>0</v>
      </c>
      <c r="ER15" s="15">
        <v>0</v>
      </c>
      <c r="ES15" s="15">
        <v>15</v>
      </c>
      <c r="ET15" s="15" t="s">
        <v>16</v>
      </c>
      <c r="EU15" s="15" t="s">
        <v>85</v>
      </c>
      <c r="EV15" s="15" t="s">
        <v>90</v>
      </c>
      <c r="EW15" s="15"/>
      <c r="EX15" s="15" t="s">
        <v>16</v>
      </c>
      <c r="EY15" s="15" t="s">
        <v>16</v>
      </c>
      <c r="EZ15" s="15" t="s">
        <v>16</v>
      </c>
      <c r="FA15" s="15" t="s">
        <v>22</v>
      </c>
      <c r="FB15" s="15" t="s">
        <v>16</v>
      </c>
      <c r="FC15" s="15" t="s">
        <v>16</v>
      </c>
      <c r="FD15" s="15" t="s">
        <v>16</v>
      </c>
      <c r="FE15" s="15" t="s">
        <v>16</v>
      </c>
      <c r="FF15" s="15" t="s">
        <v>16</v>
      </c>
      <c r="FG15" s="15" t="s">
        <v>22</v>
      </c>
      <c r="FH15" s="15" t="s">
        <v>81</v>
      </c>
      <c r="FI15" s="15" t="s">
        <v>81</v>
      </c>
      <c r="FJ15" s="13" t="s">
        <v>109</v>
      </c>
      <c r="FK15" s="13" t="s">
        <v>24</v>
      </c>
      <c r="FL15" s="13" t="s">
        <v>104</v>
      </c>
      <c r="FM15" s="13" t="s">
        <v>24</v>
      </c>
      <c r="FN15" s="13" t="s">
        <v>109</v>
      </c>
      <c r="FO15" s="13" t="s">
        <v>110</v>
      </c>
      <c r="FP15" s="13" t="s">
        <v>104</v>
      </c>
      <c r="FQ15" s="13" t="s">
        <v>110</v>
      </c>
      <c r="FR15" s="13" t="s">
        <v>354</v>
      </c>
      <c r="FS15" s="13" t="s">
        <v>373</v>
      </c>
      <c r="FT15" s="13" t="s">
        <v>355</v>
      </c>
      <c r="FU15" s="13" t="s">
        <v>374</v>
      </c>
      <c r="FV15" s="13" t="s">
        <v>364</v>
      </c>
      <c r="FW15" s="13" t="s">
        <v>354</v>
      </c>
      <c r="FX15" s="203" t="s">
        <v>933</v>
      </c>
      <c r="FY15" s="203" t="s">
        <v>933</v>
      </c>
    </row>
    <row r="16" spans="1:181" ht="13.5" customHeight="1" x14ac:dyDescent="0.25">
      <c r="A16" s="14" t="s">
        <v>1276</v>
      </c>
      <c r="B16" s="14" t="s">
        <v>1678</v>
      </c>
      <c r="C16" s="15" t="s">
        <v>11</v>
      </c>
      <c r="D16" s="16"/>
      <c r="E16" s="17" t="s">
        <v>12</v>
      </c>
      <c r="F16" s="16"/>
      <c r="G16" s="14" t="s">
        <v>1696</v>
      </c>
      <c r="H16" s="14" t="s">
        <v>13</v>
      </c>
      <c r="I16" s="14" t="s">
        <v>14</v>
      </c>
      <c r="J16" s="14"/>
      <c r="K16" s="14"/>
      <c r="L16" s="14" t="s">
        <v>25</v>
      </c>
      <c r="M16" s="18" t="s">
        <v>13</v>
      </c>
      <c r="N16" s="18" t="s">
        <v>14</v>
      </c>
      <c r="O16" s="18"/>
      <c r="P16" s="18"/>
      <c r="Q16" s="13" t="s">
        <v>376</v>
      </c>
      <c r="R16" s="13" t="s">
        <v>377</v>
      </c>
      <c r="S16" s="19" t="s">
        <v>52</v>
      </c>
      <c r="T16" s="19" t="s">
        <v>1273</v>
      </c>
      <c r="U16" s="19" t="s">
        <v>256</v>
      </c>
      <c r="V16" s="19" t="s">
        <v>821</v>
      </c>
      <c r="W16" s="20">
        <v>97.411606000000006</v>
      </c>
      <c r="X16" s="20">
        <v>25.360475999999998</v>
      </c>
      <c r="Y16" s="17" t="s">
        <v>52</v>
      </c>
      <c r="Z16" s="13">
        <v>8</v>
      </c>
      <c r="AA16" s="15">
        <v>2011</v>
      </c>
      <c r="AB16" s="15" t="s">
        <v>16</v>
      </c>
      <c r="AC16" s="15" t="s">
        <v>16</v>
      </c>
      <c r="AD16" s="15" t="s">
        <v>16</v>
      </c>
      <c r="AE16" s="15" t="s">
        <v>22</v>
      </c>
      <c r="AF16" s="15" t="s">
        <v>16</v>
      </c>
      <c r="AG16" s="15" t="s">
        <v>16</v>
      </c>
      <c r="AH16" s="15" t="s">
        <v>16</v>
      </c>
      <c r="AI16" s="15" t="s">
        <v>22</v>
      </c>
      <c r="AJ16" s="15" t="s">
        <v>377</v>
      </c>
      <c r="AK16" s="15">
        <v>1.25</v>
      </c>
      <c r="AL16" s="15">
        <v>10</v>
      </c>
      <c r="AM16" s="15" t="s">
        <v>16</v>
      </c>
      <c r="AN16" s="15" t="s">
        <v>1277</v>
      </c>
      <c r="AO16" s="15" t="s">
        <v>1278</v>
      </c>
      <c r="AP16" s="17" t="s">
        <v>1531</v>
      </c>
      <c r="AQ16" s="15" t="s">
        <v>16</v>
      </c>
      <c r="AR16" s="15" t="s">
        <v>16</v>
      </c>
      <c r="AS16" s="15" t="s">
        <v>22</v>
      </c>
      <c r="AT16" s="15" t="s">
        <v>22</v>
      </c>
      <c r="AU16" s="15" t="s">
        <v>22</v>
      </c>
      <c r="AV16" s="15" t="s">
        <v>22</v>
      </c>
      <c r="AW16" s="15" t="s">
        <v>22</v>
      </c>
      <c r="AX16" s="15" t="s">
        <v>22</v>
      </c>
      <c r="AY16" s="15" t="s">
        <v>16</v>
      </c>
      <c r="AZ16" s="15" t="s">
        <v>16</v>
      </c>
      <c r="BA16" s="15" t="s">
        <v>16</v>
      </c>
      <c r="BB16" s="15" t="s">
        <v>16</v>
      </c>
      <c r="BC16" s="13">
        <v>0</v>
      </c>
      <c r="BD16" s="13">
        <v>0</v>
      </c>
      <c r="BE16" s="25">
        <v>0</v>
      </c>
      <c r="BF16" s="13">
        <v>4</v>
      </c>
      <c r="BG16" s="13">
        <v>5</v>
      </c>
      <c r="BH16" s="25">
        <v>0</v>
      </c>
      <c r="BI16" s="13">
        <v>10</v>
      </c>
      <c r="BJ16" s="13">
        <v>9</v>
      </c>
      <c r="BK16" s="25">
        <v>0</v>
      </c>
      <c r="BL16" s="13">
        <v>29</v>
      </c>
      <c r="BM16" s="13">
        <v>23</v>
      </c>
      <c r="BN16" s="25">
        <v>0</v>
      </c>
      <c r="BO16" s="13">
        <v>30</v>
      </c>
      <c r="BP16" s="13">
        <v>29</v>
      </c>
      <c r="BQ16" s="25">
        <v>0</v>
      </c>
      <c r="BR16" s="13">
        <v>48</v>
      </c>
      <c r="BS16" s="13">
        <v>41</v>
      </c>
      <c r="BT16" s="25">
        <v>0</v>
      </c>
      <c r="BU16" s="13">
        <v>27</v>
      </c>
      <c r="BV16" s="13">
        <v>41</v>
      </c>
      <c r="BW16" s="25">
        <v>0</v>
      </c>
      <c r="BX16" s="13">
        <v>14</v>
      </c>
      <c r="BY16" s="13">
        <v>11</v>
      </c>
      <c r="BZ16" s="25">
        <v>0</v>
      </c>
      <c r="CA16" s="13">
        <v>162</v>
      </c>
      <c r="CB16" s="13">
        <v>159</v>
      </c>
      <c r="CC16" s="25">
        <v>321</v>
      </c>
      <c r="CD16" s="13">
        <v>0</v>
      </c>
      <c r="CE16" s="13">
        <v>3</v>
      </c>
      <c r="CF16" s="25">
        <v>3</v>
      </c>
      <c r="CG16" s="13">
        <v>2</v>
      </c>
      <c r="CH16" s="13">
        <v>0</v>
      </c>
      <c r="CI16" s="25">
        <v>2</v>
      </c>
      <c r="CJ16" s="13">
        <v>4</v>
      </c>
      <c r="CK16" s="13">
        <v>1</v>
      </c>
      <c r="CL16" s="25">
        <v>5</v>
      </c>
      <c r="CM16" s="13">
        <v>3</v>
      </c>
      <c r="CN16" s="13">
        <v>3</v>
      </c>
      <c r="CO16" s="25">
        <v>6</v>
      </c>
      <c r="CP16" s="13">
        <v>0</v>
      </c>
      <c r="CQ16" s="13">
        <v>0</v>
      </c>
      <c r="CR16" s="25">
        <v>0</v>
      </c>
      <c r="CS16" s="13">
        <v>2</v>
      </c>
      <c r="CT16" s="13">
        <v>1</v>
      </c>
      <c r="CU16" s="25">
        <v>3</v>
      </c>
      <c r="CV16" s="13">
        <v>0</v>
      </c>
      <c r="CW16" s="13">
        <v>3</v>
      </c>
      <c r="CX16" s="25">
        <v>3</v>
      </c>
      <c r="CY16" s="13">
        <v>1</v>
      </c>
      <c r="CZ16" s="13">
        <v>5</v>
      </c>
      <c r="DA16" s="13">
        <v>0</v>
      </c>
      <c r="DB16" s="13">
        <v>0</v>
      </c>
      <c r="DC16" s="25">
        <v>0</v>
      </c>
      <c r="DD16" s="13">
        <v>0</v>
      </c>
      <c r="DE16" s="13">
        <v>0</v>
      </c>
      <c r="DF16" s="25">
        <v>0</v>
      </c>
      <c r="DG16" s="15">
        <v>75</v>
      </c>
      <c r="DH16" s="15">
        <v>321</v>
      </c>
      <c r="DI16" s="15">
        <v>3</v>
      </c>
      <c r="DJ16" s="15">
        <v>12</v>
      </c>
      <c r="DK16" s="15">
        <v>5</v>
      </c>
      <c r="DL16" s="15">
        <v>19</v>
      </c>
      <c r="DM16" s="15" t="s">
        <v>16</v>
      </c>
      <c r="DN16" s="15" t="s">
        <v>16</v>
      </c>
      <c r="DO16" s="15">
        <v>0</v>
      </c>
      <c r="DP16" s="15">
        <v>0</v>
      </c>
      <c r="DQ16" s="15">
        <v>5</v>
      </c>
      <c r="DR16" s="15">
        <v>2</v>
      </c>
      <c r="DS16" s="15">
        <v>5</v>
      </c>
      <c r="DT16" s="15">
        <v>2</v>
      </c>
      <c r="DU16" s="15">
        <v>2</v>
      </c>
      <c r="DV16" s="15" t="s">
        <v>16</v>
      </c>
      <c r="DW16" s="15" t="s">
        <v>16</v>
      </c>
      <c r="DX16" s="15" t="s">
        <v>16</v>
      </c>
      <c r="DY16" s="15" t="s">
        <v>22</v>
      </c>
      <c r="DZ16" s="15" t="s">
        <v>16</v>
      </c>
      <c r="EA16" s="15" t="s">
        <v>22</v>
      </c>
      <c r="EB16" s="15">
        <v>1</v>
      </c>
      <c r="EC16" s="15"/>
      <c r="ED16" s="15">
        <v>2</v>
      </c>
      <c r="EE16" s="15"/>
      <c r="EF16" s="15"/>
      <c r="EG16" s="15"/>
      <c r="EH16" s="15"/>
      <c r="EI16" s="15" t="s">
        <v>70</v>
      </c>
      <c r="EJ16" s="15" t="s">
        <v>16</v>
      </c>
      <c r="EK16" s="15" t="s">
        <v>75</v>
      </c>
      <c r="EL16" s="15" t="s">
        <v>79</v>
      </c>
      <c r="EM16" s="15" t="s">
        <v>78</v>
      </c>
      <c r="EN16" s="15" t="s">
        <v>16</v>
      </c>
      <c r="EO16" s="15" t="s">
        <v>82</v>
      </c>
      <c r="EP16" s="15" t="s">
        <v>16</v>
      </c>
      <c r="EQ16" s="15">
        <v>0</v>
      </c>
      <c r="ER16" s="15">
        <v>0</v>
      </c>
      <c r="ES16" s="15">
        <v>7</v>
      </c>
      <c r="ET16" s="15" t="s">
        <v>22</v>
      </c>
      <c r="EU16" s="15" t="s">
        <v>86</v>
      </c>
      <c r="EV16" s="15" t="s">
        <v>90</v>
      </c>
      <c r="EW16" s="15"/>
      <c r="EX16" s="15" t="s">
        <v>16</v>
      </c>
      <c r="EY16" s="15" t="s">
        <v>16</v>
      </c>
      <c r="EZ16" s="15" t="s">
        <v>16</v>
      </c>
      <c r="FA16" s="15" t="s">
        <v>22</v>
      </c>
      <c r="FB16" s="15" t="s">
        <v>16</v>
      </c>
      <c r="FC16" s="15" t="s">
        <v>16</v>
      </c>
      <c r="FD16" s="15" t="s">
        <v>16</v>
      </c>
      <c r="FE16" s="15" t="s">
        <v>22</v>
      </c>
      <c r="FF16" s="15" t="s">
        <v>16</v>
      </c>
      <c r="FG16" s="15" t="s">
        <v>22</v>
      </c>
      <c r="FH16" s="15" t="s">
        <v>81</v>
      </c>
      <c r="FI16" s="15" t="s">
        <v>81</v>
      </c>
      <c r="FJ16" s="13" t="s">
        <v>106</v>
      </c>
      <c r="FK16" s="13" t="s">
        <v>24</v>
      </c>
      <c r="FL16" s="13" t="s">
        <v>104</v>
      </c>
      <c r="FM16" s="13" t="s">
        <v>106</v>
      </c>
      <c r="FN16" s="13" t="s">
        <v>109</v>
      </c>
      <c r="FO16" s="13" t="s">
        <v>24</v>
      </c>
      <c r="FP16" s="13" t="s">
        <v>104</v>
      </c>
      <c r="FQ16" s="13" t="s">
        <v>109</v>
      </c>
      <c r="FR16" s="13" t="s">
        <v>367</v>
      </c>
      <c r="FS16" s="13" t="s">
        <v>373</v>
      </c>
      <c r="FT16" s="13" t="s">
        <v>355</v>
      </c>
      <c r="FU16" s="13" t="s">
        <v>354</v>
      </c>
      <c r="FV16" s="13" t="s">
        <v>370</v>
      </c>
      <c r="FW16" s="13" t="s">
        <v>360</v>
      </c>
      <c r="FX16" s="203" t="s">
        <v>933</v>
      </c>
      <c r="FY16" s="203" t="s">
        <v>26</v>
      </c>
    </row>
    <row r="17" spans="1:181" ht="13.5" customHeight="1" x14ac:dyDescent="0.25">
      <c r="A17" s="14" t="s">
        <v>1115</v>
      </c>
      <c r="B17" s="14" t="s">
        <v>1678</v>
      </c>
      <c r="C17" s="15" t="s">
        <v>30</v>
      </c>
      <c r="D17" s="16"/>
      <c r="E17" s="17" t="s">
        <v>18</v>
      </c>
      <c r="F17" s="16"/>
      <c r="G17" s="14" t="s">
        <v>1693</v>
      </c>
      <c r="H17" s="14" t="s">
        <v>13</v>
      </c>
      <c r="I17" s="14" t="s">
        <v>14</v>
      </c>
      <c r="J17" s="14"/>
      <c r="K17" s="14"/>
      <c r="L17" s="14" t="s">
        <v>1112</v>
      </c>
      <c r="M17" s="18"/>
      <c r="N17" s="18"/>
      <c r="O17" s="18"/>
      <c r="P17" s="18"/>
      <c r="Q17" s="13" t="s">
        <v>376</v>
      </c>
      <c r="R17" s="13" t="s">
        <v>377</v>
      </c>
      <c r="S17" s="19" t="s">
        <v>52</v>
      </c>
      <c r="T17" s="19" t="s">
        <v>1116</v>
      </c>
      <c r="U17" s="19" t="s">
        <v>260</v>
      </c>
      <c r="V17" s="19" t="s">
        <v>825</v>
      </c>
      <c r="W17" s="20">
        <v>97.376671999999999</v>
      </c>
      <c r="X17" s="20">
        <v>25.387862999999999</v>
      </c>
      <c r="Y17" s="17" t="s">
        <v>52</v>
      </c>
      <c r="Z17" s="13">
        <v>10</v>
      </c>
      <c r="AA17" s="15">
        <v>2011</v>
      </c>
      <c r="AB17" s="15" t="s">
        <v>16</v>
      </c>
      <c r="AC17" s="15" t="s">
        <v>16</v>
      </c>
      <c r="AD17" s="15" t="s">
        <v>16</v>
      </c>
      <c r="AE17" s="15" t="s">
        <v>22</v>
      </c>
      <c r="AF17" s="15" t="s">
        <v>16</v>
      </c>
      <c r="AG17" s="15" t="s">
        <v>16</v>
      </c>
      <c r="AH17" s="15" t="s">
        <v>16</v>
      </c>
      <c r="AI17" s="15" t="s">
        <v>22</v>
      </c>
      <c r="AJ17" s="15" t="s">
        <v>377</v>
      </c>
      <c r="AK17" s="15">
        <v>2</v>
      </c>
      <c r="AL17" s="15"/>
      <c r="AM17" s="15" t="s">
        <v>16</v>
      </c>
      <c r="AN17" s="15" t="s">
        <v>447</v>
      </c>
      <c r="AO17" s="15" t="s">
        <v>1117</v>
      </c>
      <c r="AP17" s="17" t="s">
        <v>1355</v>
      </c>
      <c r="AQ17" s="15" t="s">
        <v>16</v>
      </c>
      <c r="AR17" s="15" t="s">
        <v>16</v>
      </c>
      <c r="AS17" s="15" t="s">
        <v>22</v>
      </c>
      <c r="AT17" s="15" t="s">
        <v>22</v>
      </c>
      <c r="AU17" s="15" t="s">
        <v>22</v>
      </c>
      <c r="AV17" s="15" t="s">
        <v>22</v>
      </c>
      <c r="AW17" s="15" t="s">
        <v>16</v>
      </c>
      <c r="AX17" s="15" t="s">
        <v>22</v>
      </c>
      <c r="AY17" s="15" t="s">
        <v>22</v>
      </c>
      <c r="AZ17" s="15" t="s">
        <v>16</v>
      </c>
      <c r="BA17" s="15" t="s">
        <v>16</v>
      </c>
      <c r="BB17" s="15" t="s">
        <v>1084</v>
      </c>
      <c r="BC17" s="13">
        <v>0</v>
      </c>
      <c r="BD17" s="13">
        <v>0</v>
      </c>
      <c r="BE17" s="25">
        <v>0</v>
      </c>
      <c r="BF17" s="13">
        <v>3</v>
      </c>
      <c r="BG17" s="13">
        <v>0</v>
      </c>
      <c r="BH17" s="25">
        <v>3</v>
      </c>
      <c r="BI17" s="13">
        <v>1</v>
      </c>
      <c r="BJ17" s="13">
        <v>0</v>
      </c>
      <c r="BK17" s="25">
        <v>1</v>
      </c>
      <c r="BL17" s="13">
        <v>8</v>
      </c>
      <c r="BM17" s="13">
        <v>8</v>
      </c>
      <c r="BN17" s="25">
        <v>16</v>
      </c>
      <c r="BO17" s="13">
        <v>5</v>
      </c>
      <c r="BP17" s="13">
        <v>7</v>
      </c>
      <c r="BQ17" s="25">
        <v>12</v>
      </c>
      <c r="BR17" s="13">
        <v>1</v>
      </c>
      <c r="BS17" s="13">
        <v>2</v>
      </c>
      <c r="BT17" s="25">
        <v>3</v>
      </c>
      <c r="BU17" s="13">
        <v>6</v>
      </c>
      <c r="BV17" s="13">
        <v>7</v>
      </c>
      <c r="BW17" s="25">
        <v>13</v>
      </c>
      <c r="BX17" s="13">
        <v>1</v>
      </c>
      <c r="BY17" s="13">
        <v>3</v>
      </c>
      <c r="BZ17" s="25">
        <v>4</v>
      </c>
      <c r="CA17" s="13">
        <v>25</v>
      </c>
      <c r="CB17" s="13">
        <v>27</v>
      </c>
      <c r="CC17" s="25">
        <v>52</v>
      </c>
      <c r="CD17" s="13">
        <v>1</v>
      </c>
      <c r="CE17" s="13">
        <v>0</v>
      </c>
      <c r="CF17" s="25">
        <v>1</v>
      </c>
      <c r="CG17" s="13">
        <v>0</v>
      </c>
      <c r="CH17" s="13">
        <v>0</v>
      </c>
      <c r="CI17" s="25">
        <v>0</v>
      </c>
      <c r="CJ17" s="13">
        <v>0</v>
      </c>
      <c r="CK17" s="13">
        <v>0</v>
      </c>
      <c r="CL17" s="25">
        <v>0</v>
      </c>
      <c r="CM17" s="13">
        <v>0</v>
      </c>
      <c r="CN17" s="13">
        <v>0</v>
      </c>
      <c r="CO17" s="25">
        <v>0</v>
      </c>
      <c r="CP17" s="13">
        <v>0</v>
      </c>
      <c r="CQ17" s="13">
        <v>0</v>
      </c>
      <c r="CR17" s="25">
        <v>0</v>
      </c>
      <c r="CS17" s="13">
        <v>0</v>
      </c>
      <c r="CT17" s="13">
        <v>1</v>
      </c>
      <c r="CU17" s="25">
        <v>1</v>
      </c>
      <c r="CV17" s="13">
        <v>0</v>
      </c>
      <c r="CW17" s="13">
        <v>0</v>
      </c>
      <c r="CX17" s="25">
        <v>0</v>
      </c>
      <c r="CY17" s="13">
        <v>2</v>
      </c>
      <c r="CZ17" s="13">
        <v>0</v>
      </c>
      <c r="DA17" s="13">
        <v>0</v>
      </c>
      <c r="DB17" s="13">
        <v>0</v>
      </c>
      <c r="DC17" s="25">
        <v>0</v>
      </c>
      <c r="DD17" s="13">
        <v>0</v>
      </c>
      <c r="DE17" s="13">
        <v>0</v>
      </c>
      <c r="DF17" s="25">
        <v>0</v>
      </c>
      <c r="DG17" s="15">
        <v>12</v>
      </c>
      <c r="DH17" s="15">
        <v>53</v>
      </c>
      <c r="DI17" s="15">
        <v>2</v>
      </c>
      <c r="DJ17" s="15">
        <v>18</v>
      </c>
      <c r="DK17" s="15">
        <v>1</v>
      </c>
      <c r="DL17" s="15">
        <v>3</v>
      </c>
      <c r="DM17" s="15" t="s">
        <v>1084</v>
      </c>
      <c r="DN17" s="15" t="s">
        <v>1084</v>
      </c>
      <c r="DO17" s="15">
        <v>1</v>
      </c>
      <c r="DP17" s="15">
        <v>2</v>
      </c>
      <c r="DQ17" s="15">
        <v>4</v>
      </c>
      <c r="DR17" s="15">
        <v>2</v>
      </c>
      <c r="DS17" s="15">
        <v>5</v>
      </c>
      <c r="DT17" s="15">
        <v>4</v>
      </c>
      <c r="DU17" s="15">
        <v>1</v>
      </c>
      <c r="DV17" s="15" t="s">
        <v>16</v>
      </c>
      <c r="DW17" s="15" t="s">
        <v>16</v>
      </c>
      <c r="DX17" s="15" t="s">
        <v>16</v>
      </c>
      <c r="DY17" s="15" t="s">
        <v>16</v>
      </c>
      <c r="DZ17" s="15" t="s">
        <v>16</v>
      </c>
      <c r="EA17" s="15" t="s">
        <v>22</v>
      </c>
      <c r="EB17" s="15">
        <v>0.375</v>
      </c>
      <c r="EC17" s="15"/>
      <c r="ED17" s="15"/>
      <c r="EE17" s="15"/>
      <c r="EF17" s="15"/>
      <c r="EG17" s="15"/>
      <c r="EH17" s="15"/>
      <c r="EI17" s="15" t="s">
        <v>70</v>
      </c>
      <c r="EJ17" s="15" t="s">
        <v>1084</v>
      </c>
      <c r="EK17" s="15" t="s">
        <v>74</v>
      </c>
      <c r="EL17" s="15" t="s">
        <v>80</v>
      </c>
      <c r="EM17" s="15" t="s">
        <v>76</v>
      </c>
      <c r="EN17" s="15" t="s">
        <v>22</v>
      </c>
      <c r="EO17" s="15" t="s">
        <v>82</v>
      </c>
      <c r="EP17" s="15" t="s">
        <v>16</v>
      </c>
      <c r="EQ17" s="15">
        <v>0</v>
      </c>
      <c r="ER17" s="15">
        <v>0</v>
      </c>
      <c r="ES17" s="15">
        <v>0</v>
      </c>
      <c r="ET17" s="15" t="s">
        <v>22</v>
      </c>
      <c r="EU17" s="15" t="s">
        <v>86</v>
      </c>
      <c r="EV17" s="15" t="s">
        <v>90</v>
      </c>
      <c r="EW17" s="15"/>
      <c r="EX17" s="15" t="s">
        <v>22</v>
      </c>
      <c r="EY17" s="15" t="s">
        <v>1084</v>
      </c>
      <c r="EZ17" s="15" t="s">
        <v>22</v>
      </c>
      <c r="FA17" s="15" t="s">
        <v>22</v>
      </c>
      <c r="FB17" s="15" t="s">
        <v>16</v>
      </c>
      <c r="FC17" s="15" t="s">
        <v>1084</v>
      </c>
      <c r="FD17" s="15" t="s">
        <v>22</v>
      </c>
      <c r="FE17" s="15" t="s">
        <v>1084</v>
      </c>
      <c r="FF17" s="15" t="s">
        <v>1084</v>
      </c>
      <c r="FG17" s="15" t="s">
        <v>22</v>
      </c>
      <c r="FH17" s="15" t="s">
        <v>81</v>
      </c>
      <c r="FI17" s="15" t="s">
        <v>81</v>
      </c>
      <c r="FJ17" s="15" t="s">
        <v>111</v>
      </c>
      <c r="FK17" s="15" t="s">
        <v>24</v>
      </c>
      <c r="FL17" s="15" t="s">
        <v>104</v>
      </c>
      <c r="FM17" s="13" t="s">
        <v>106</v>
      </c>
      <c r="FN17" s="13" t="s">
        <v>106</v>
      </c>
      <c r="FO17" s="13" t="s">
        <v>24</v>
      </c>
      <c r="FP17" s="13" t="s">
        <v>104</v>
      </c>
      <c r="FQ17" s="13" t="s">
        <v>106</v>
      </c>
      <c r="FR17" s="13" t="s">
        <v>353</v>
      </c>
      <c r="FS17" s="13" t="s">
        <v>358</v>
      </c>
      <c r="FT17" s="13" t="s">
        <v>355</v>
      </c>
      <c r="FU17" s="13" t="s">
        <v>362</v>
      </c>
      <c r="FV17" s="13" t="s">
        <v>373</v>
      </c>
      <c r="FW17" s="13" t="s">
        <v>374</v>
      </c>
      <c r="FX17" s="203" t="s">
        <v>1637</v>
      </c>
      <c r="FY17" s="203"/>
    </row>
    <row r="18" spans="1:181" ht="13.5" customHeight="1" x14ac:dyDescent="0.25">
      <c r="A18" s="14" t="s">
        <v>1243</v>
      </c>
      <c r="B18" s="14" t="s">
        <v>1679</v>
      </c>
      <c r="C18" s="15" t="s">
        <v>28</v>
      </c>
      <c r="D18" s="16"/>
      <c r="E18" s="17" t="s">
        <v>18</v>
      </c>
      <c r="F18" s="16"/>
      <c r="G18" s="14" t="s">
        <v>1697</v>
      </c>
      <c r="H18" s="14" t="s">
        <v>13</v>
      </c>
      <c r="I18" s="14" t="s">
        <v>14</v>
      </c>
      <c r="J18" s="14"/>
      <c r="K18" s="14"/>
      <c r="L18" s="14" t="s">
        <v>15</v>
      </c>
      <c r="M18" s="18"/>
      <c r="N18" s="18"/>
      <c r="O18" s="18"/>
      <c r="P18" s="18"/>
      <c r="Q18" s="13" t="s">
        <v>376</v>
      </c>
      <c r="R18" s="13" t="s">
        <v>377</v>
      </c>
      <c r="S18" s="19" t="s">
        <v>52</v>
      </c>
      <c r="T18" s="19" t="s">
        <v>1244</v>
      </c>
      <c r="U18" s="19" t="s">
        <v>252</v>
      </c>
      <c r="V18" s="19" t="s">
        <v>817</v>
      </c>
      <c r="W18" s="20">
        <v>97.373361000000003</v>
      </c>
      <c r="X18" s="20">
        <v>25.403476999999999</v>
      </c>
      <c r="Y18" s="17" t="s">
        <v>52</v>
      </c>
      <c r="Z18" s="13">
        <v>7</v>
      </c>
      <c r="AA18" s="15">
        <v>2011</v>
      </c>
      <c r="AB18" s="15" t="s">
        <v>16</v>
      </c>
      <c r="AC18" s="15" t="s">
        <v>16</v>
      </c>
      <c r="AD18" s="15" t="s">
        <v>16</v>
      </c>
      <c r="AE18" s="15" t="s">
        <v>22</v>
      </c>
      <c r="AF18" s="15" t="s">
        <v>16</v>
      </c>
      <c r="AG18" s="15" t="s">
        <v>16</v>
      </c>
      <c r="AH18" s="15" t="s">
        <v>16</v>
      </c>
      <c r="AI18" s="15" t="s">
        <v>22</v>
      </c>
      <c r="AJ18" s="15" t="s">
        <v>377</v>
      </c>
      <c r="AK18" s="15">
        <v>1</v>
      </c>
      <c r="AL18" s="15"/>
      <c r="AM18" s="15" t="s">
        <v>16</v>
      </c>
      <c r="AN18" s="15" t="s">
        <v>937</v>
      </c>
      <c r="AO18" s="15" t="s">
        <v>1245</v>
      </c>
      <c r="AP18" s="17" t="s">
        <v>1552</v>
      </c>
      <c r="AQ18" s="15" t="s">
        <v>16</v>
      </c>
      <c r="AR18" s="15" t="s">
        <v>22</v>
      </c>
      <c r="AS18" s="15" t="s">
        <v>22</v>
      </c>
      <c r="AT18" s="15" t="s">
        <v>16</v>
      </c>
      <c r="AU18" s="15" t="s">
        <v>22</v>
      </c>
      <c r="AV18" s="15" t="s">
        <v>22</v>
      </c>
      <c r="AW18" s="15" t="s">
        <v>22</v>
      </c>
      <c r="AX18" s="15" t="s">
        <v>16</v>
      </c>
      <c r="AY18" s="15" t="s">
        <v>22</v>
      </c>
      <c r="AZ18" s="15" t="s">
        <v>16</v>
      </c>
      <c r="BA18" s="15" t="s">
        <v>16</v>
      </c>
      <c r="BB18" s="15" t="s">
        <v>16</v>
      </c>
      <c r="BC18" s="13">
        <v>1</v>
      </c>
      <c r="BD18" s="13">
        <v>1</v>
      </c>
      <c r="BE18" s="25">
        <v>2</v>
      </c>
      <c r="BF18" s="13">
        <v>14</v>
      </c>
      <c r="BG18" s="13">
        <v>20</v>
      </c>
      <c r="BH18" s="25">
        <v>34</v>
      </c>
      <c r="BI18" s="13">
        <v>15</v>
      </c>
      <c r="BJ18" s="13">
        <v>14</v>
      </c>
      <c r="BK18" s="25">
        <v>29</v>
      </c>
      <c r="BL18" s="13">
        <v>18</v>
      </c>
      <c r="BM18" s="13">
        <v>24</v>
      </c>
      <c r="BN18" s="25">
        <v>42</v>
      </c>
      <c r="BO18" s="13">
        <v>60</v>
      </c>
      <c r="BP18" s="13">
        <v>89</v>
      </c>
      <c r="BQ18" s="25">
        <v>149</v>
      </c>
      <c r="BR18" s="13">
        <v>39</v>
      </c>
      <c r="BS18" s="13">
        <v>51</v>
      </c>
      <c r="BT18" s="25">
        <v>90</v>
      </c>
      <c r="BU18" s="13">
        <v>37</v>
      </c>
      <c r="BV18" s="13">
        <v>50</v>
      </c>
      <c r="BW18" s="25">
        <v>87</v>
      </c>
      <c r="BX18" s="13">
        <v>3</v>
      </c>
      <c r="BY18" s="13">
        <v>9</v>
      </c>
      <c r="BZ18" s="25">
        <v>12</v>
      </c>
      <c r="CA18" s="13">
        <v>187</v>
      </c>
      <c r="CB18" s="13">
        <v>258</v>
      </c>
      <c r="CC18" s="25">
        <v>445</v>
      </c>
      <c r="CD18" s="13">
        <v>4</v>
      </c>
      <c r="CE18" s="13">
        <v>0</v>
      </c>
      <c r="CF18" s="25">
        <v>4</v>
      </c>
      <c r="CG18" s="13">
        <v>1</v>
      </c>
      <c r="CH18" s="13">
        <v>1</v>
      </c>
      <c r="CI18" s="25">
        <v>2</v>
      </c>
      <c r="CJ18" s="13">
        <v>0</v>
      </c>
      <c r="CK18" s="13">
        <v>2</v>
      </c>
      <c r="CL18" s="25">
        <v>2</v>
      </c>
      <c r="CM18" s="13">
        <v>4</v>
      </c>
      <c r="CN18" s="13">
        <v>2</v>
      </c>
      <c r="CO18" s="25">
        <v>6</v>
      </c>
      <c r="CP18" s="13">
        <v>0</v>
      </c>
      <c r="CQ18" s="13">
        <v>0</v>
      </c>
      <c r="CR18" s="25">
        <v>0</v>
      </c>
      <c r="CS18" s="13">
        <v>3</v>
      </c>
      <c r="CT18" s="13">
        <v>9</v>
      </c>
      <c r="CU18" s="25">
        <v>12</v>
      </c>
      <c r="CV18" s="13">
        <v>0</v>
      </c>
      <c r="CW18" s="13">
        <v>8</v>
      </c>
      <c r="CX18" s="25">
        <v>8</v>
      </c>
      <c r="CY18" s="13">
        <v>8</v>
      </c>
      <c r="CZ18" s="13">
        <v>9</v>
      </c>
      <c r="DA18" s="13">
        <v>1</v>
      </c>
      <c r="DB18" s="13">
        <v>1</v>
      </c>
      <c r="DC18" s="25">
        <v>2</v>
      </c>
      <c r="DD18" s="13">
        <v>0</v>
      </c>
      <c r="DE18" s="13">
        <v>0</v>
      </c>
      <c r="DF18" s="25">
        <v>0</v>
      </c>
      <c r="DG18" s="15">
        <v>99</v>
      </c>
      <c r="DH18" s="15">
        <v>445</v>
      </c>
      <c r="DI18" s="15">
        <v>0</v>
      </c>
      <c r="DJ18" s="15">
        <v>0</v>
      </c>
      <c r="DK18" s="15">
        <v>1</v>
      </c>
      <c r="DL18" s="15">
        <v>7</v>
      </c>
      <c r="DM18" s="15" t="s">
        <v>22</v>
      </c>
      <c r="DN18" s="15" t="s">
        <v>16</v>
      </c>
      <c r="DO18" s="15">
        <v>6</v>
      </c>
      <c r="DP18" s="15">
        <v>6</v>
      </c>
      <c r="DQ18" s="15">
        <v>4</v>
      </c>
      <c r="DR18" s="15">
        <v>4</v>
      </c>
      <c r="DS18" s="15">
        <v>10</v>
      </c>
      <c r="DT18" s="15">
        <v>10</v>
      </c>
      <c r="DU18" s="15">
        <v>2</v>
      </c>
      <c r="DV18" s="15" t="s">
        <v>16</v>
      </c>
      <c r="DW18" s="15" t="s">
        <v>16</v>
      </c>
      <c r="DX18" s="15" t="s">
        <v>22</v>
      </c>
      <c r="DY18" s="15" t="s">
        <v>22</v>
      </c>
      <c r="DZ18" s="15" t="s">
        <v>16</v>
      </c>
      <c r="EA18" s="15" t="s">
        <v>22</v>
      </c>
      <c r="EB18" s="15">
        <v>1</v>
      </c>
      <c r="EC18" s="15"/>
      <c r="ED18" s="15"/>
      <c r="EE18" s="15"/>
      <c r="EF18" s="15">
        <v>0.2</v>
      </c>
      <c r="EG18" s="15">
        <v>0.2</v>
      </c>
      <c r="EH18" s="15">
        <v>2</v>
      </c>
      <c r="EI18" s="15" t="s">
        <v>71</v>
      </c>
      <c r="EJ18" s="15" t="s">
        <v>16</v>
      </c>
      <c r="EK18" s="15" t="s">
        <v>75</v>
      </c>
      <c r="EL18" s="15" t="s">
        <v>81</v>
      </c>
      <c r="EM18" s="15" t="s">
        <v>76</v>
      </c>
      <c r="EN18" s="15" t="s">
        <v>16</v>
      </c>
      <c r="EO18" s="15" t="s">
        <v>82</v>
      </c>
      <c r="EP18" s="15" t="s">
        <v>16</v>
      </c>
      <c r="EQ18" s="15">
        <v>0</v>
      </c>
      <c r="ER18" s="15">
        <v>0</v>
      </c>
      <c r="ES18" s="15">
        <v>0</v>
      </c>
      <c r="ET18" s="15" t="s">
        <v>22</v>
      </c>
      <c r="EU18" s="15" t="s">
        <v>86</v>
      </c>
      <c r="EV18" s="15" t="s">
        <v>89</v>
      </c>
      <c r="EW18" s="15"/>
      <c r="EX18" s="15" t="s">
        <v>22</v>
      </c>
      <c r="EY18" s="15" t="s">
        <v>22</v>
      </c>
      <c r="EZ18" s="15" t="s">
        <v>16</v>
      </c>
      <c r="FA18" s="15" t="s">
        <v>22</v>
      </c>
      <c r="FB18" s="15" t="s">
        <v>22</v>
      </c>
      <c r="FC18" s="15" t="s">
        <v>22</v>
      </c>
      <c r="FD18" s="15" t="s">
        <v>22</v>
      </c>
      <c r="FE18" s="15" t="s">
        <v>22</v>
      </c>
      <c r="FF18" s="15" t="s">
        <v>22</v>
      </c>
      <c r="FG18" s="15" t="s">
        <v>22</v>
      </c>
      <c r="FH18" s="15" t="s">
        <v>81</v>
      </c>
      <c r="FI18" s="15" t="s">
        <v>81</v>
      </c>
      <c r="FJ18" s="13" t="s">
        <v>110</v>
      </c>
      <c r="FK18" s="13" t="s">
        <v>24</v>
      </c>
      <c r="FL18" s="13" t="s">
        <v>104</v>
      </c>
      <c r="FM18" s="13" t="s">
        <v>109</v>
      </c>
      <c r="FN18" s="13" t="s">
        <v>104</v>
      </c>
      <c r="FO18" s="13" t="s">
        <v>110</v>
      </c>
      <c r="FP18" s="13" t="s">
        <v>104</v>
      </c>
      <c r="FQ18" s="13" t="s">
        <v>24</v>
      </c>
      <c r="FR18" s="13" t="s">
        <v>353</v>
      </c>
      <c r="FS18" s="13" t="s">
        <v>353</v>
      </c>
      <c r="FT18" s="13"/>
      <c r="FU18" s="13"/>
      <c r="FV18" s="13"/>
      <c r="FW18" s="13"/>
      <c r="FX18" s="203" t="s">
        <v>1636</v>
      </c>
      <c r="FY18" s="203" t="s">
        <v>1636</v>
      </c>
    </row>
    <row r="19" spans="1:181" ht="13.5" customHeight="1" x14ac:dyDescent="0.25">
      <c r="A19" s="14" t="s">
        <v>1252</v>
      </c>
      <c r="B19" s="14" t="s">
        <v>1679</v>
      </c>
      <c r="C19" s="15" t="s">
        <v>30</v>
      </c>
      <c r="D19" s="16"/>
      <c r="E19" s="17" t="s">
        <v>18</v>
      </c>
      <c r="F19" s="16"/>
      <c r="G19" s="14" t="s">
        <v>1698</v>
      </c>
      <c r="H19" s="14" t="s">
        <v>13</v>
      </c>
      <c r="I19" s="14" t="s">
        <v>14</v>
      </c>
      <c r="J19" s="14"/>
      <c r="K19" s="14"/>
      <c r="L19" s="14" t="s">
        <v>25</v>
      </c>
      <c r="M19" s="18"/>
      <c r="N19" s="18"/>
      <c r="O19" s="18"/>
      <c r="P19" s="18"/>
      <c r="Q19" s="13" t="s">
        <v>376</v>
      </c>
      <c r="R19" s="13" t="s">
        <v>377</v>
      </c>
      <c r="S19" s="19" t="s">
        <v>1554</v>
      </c>
      <c r="T19" s="19" t="s">
        <v>1554</v>
      </c>
      <c r="U19" s="19" t="s">
        <v>258</v>
      </c>
      <c r="V19" s="19" t="s">
        <v>823</v>
      </c>
      <c r="W19" s="20">
        <v>97.284729999999996</v>
      </c>
      <c r="X19" s="20">
        <v>25.374020000000002</v>
      </c>
      <c r="Y19" s="17" t="s">
        <v>53</v>
      </c>
      <c r="Z19" s="13">
        <v>10</v>
      </c>
      <c r="AA19" s="15">
        <v>2011</v>
      </c>
      <c r="AB19" s="15" t="s">
        <v>16</v>
      </c>
      <c r="AC19" s="15" t="s">
        <v>16</v>
      </c>
      <c r="AD19" s="15" t="s">
        <v>16</v>
      </c>
      <c r="AE19" s="15" t="s">
        <v>22</v>
      </c>
      <c r="AF19" s="15" t="s">
        <v>16</v>
      </c>
      <c r="AG19" s="15" t="s">
        <v>16</v>
      </c>
      <c r="AH19" s="15" t="s">
        <v>16</v>
      </c>
      <c r="AI19" s="15" t="s">
        <v>22</v>
      </c>
      <c r="AJ19" s="15" t="s">
        <v>377</v>
      </c>
      <c r="AK19" s="15">
        <v>7</v>
      </c>
      <c r="AL19" s="15">
        <v>0.25</v>
      </c>
      <c r="AM19" s="15" t="s">
        <v>16</v>
      </c>
      <c r="AN19" s="15" t="s">
        <v>447</v>
      </c>
      <c r="AO19" s="15" t="s">
        <v>1253</v>
      </c>
      <c r="AP19" s="17" t="s">
        <v>1555</v>
      </c>
      <c r="AQ19" s="15" t="s">
        <v>16</v>
      </c>
      <c r="AR19" s="15" t="s">
        <v>16</v>
      </c>
      <c r="AS19" s="15" t="s">
        <v>22</v>
      </c>
      <c r="AT19" s="15" t="s">
        <v>22</v>
      </c>
      <c r="AU19" s="15" t="s">
        <v>16</v>
      </c>
      <c r="AV19" s="15" t="s">
        <v>22</v>
      </c>
      <c r="AW19" s="15" t="s">
        <v>22</v>
      </c>
      <c r="AX19" s="15" t="s">
        <v>22</v>
      </c>
      <c r="AY19" s="15" t="s">
        <v>16</v>
      </c>
      <c r="AZ19" s="15" t="s">
        <v>16</v>
      </c>
      <c r="BA19" s="15" t="s">
        <v>16</v>
      </c>
      <c r="BB19" s="15" t="s">
        <v>16</v>
      </c>
      <c r="BC19" s="13">
        <v>3</v>
      </c>
      <c r="BD19" s="13">
        <v>3</v>
      </c>
      <c r="BE19" s="25">
        <v>6</v>
      </c>
      <c r="BF19" s="13">
        <v>5</v>
      </c>
      <c r="BG19" s="13">
        <v>7</v>
      </c>
      <c r="BH19" s="25">
        <v>12</v>
      </c>
      <c r="BI19" s="13">
        <v>5</v>
      </c>
      <c r="BJ19" s="13">
        <v>3</v>
      </c>
      <c r="BK19" s="25">
        <v>8</v>
      </c>
      <c r="BL19" s="13">
        <v>8</v>
      </c>
      <c r="BM19" s="13">
        <v>5</v>
      </c>
      <c r="BN19" s="25">
        <v>13</v>
      </c>
      <c r="BO19" s="13">
        <v>6</v>
      </c>
      <c r="BP19" s="13">
        <v>9</v>
      </c>
      <c r="BQ19" s="25">
        <v>15</v>
      </c>
      <c r="BR19" s="13">
        <v>4</v>
      </c>
      <c r="BS19" s="13">
        <v>7</v>
      </c>
      <c r="BT19" s="25">
        <v>11</v>
      </c>
      <c r="BU19" s="13">
        <v>10</v>
      </c>
      <c r="BV19" s="13">
        <v>7</v>
      </c>
      <c r="BW19" s="25">
        <v>17</v>
      </c>
      <c r="BX19" s="13">
        <v>7</v>
      </c>
      <c r="BY19" s="13">
        <v>13</v>
      </c>
      <c r="BZ19" s="25">
        <v>20</v>
      </c>
      <c r="CA19" s="13">
        <v>48</v>
      </c>
      <c r="CB19" s="13">
        <v>54</v>
      </c>
      <c r="CC19" s="25">
        <v>102</v>
      </c>
      <c r="CD19" s="13">
        <v>1</v>
      </c>
      <c r="CE19" s="13">
        <v>0</v>
      </c>
      <c r="CF19" s="25">
        <v>1</v>
      </c>
      <c r="CG19" s="13">
        <v>0</v>
      </c>
      <c r="CH19" s="13">
        <v>0</v>
      </c>
      <c r="CI19" s="25">
        <v>0</v>
      </c>
      <c r="CJ19" s="13">
        <v>0</v>
      </c>
      <c r="CK19" s="13">
        <v>0</v>
      </c>
      <c r="CL19" s="25">
        <v>0</v>
      </c>
      <c r="CM19" s="13">
        <v>0</v>
      </c>
      <c r="CN19" s="13">
        <v>0</v>
      </c>
      <c r="CO19" s="25">
        <v>0</v>
      </c>
      <c r="CP19" s="13">
        <v>0</v>
      </c>
      <c r="CQ19" s="13">
        <v>0</v>
      </c>
      <c r="CR19" s="25">
        <v>0</v>
      </c>
      <c r="CS19" s="13">
        <v>0</v>
      </c>
      <c r="CT19" s="13">
        <v>0</v>
      </c>
      <c r="CU19" s="25">
        <v>0</v>
      </c>
      <c r="CV19" s="13">
        <v>0</v>
      </c>
      <c r="CW19" s="13">
        <v>0</v>
      </c>
      <c r="CX19" s="25">
        <v>0</v>
      </c>
      <c r="CY19" s="13">
        <v>0</v>
      </c>
      <c r="CZ19" s="13">
        <v>4</v>
      </c>
      <c r="DA19" s="13">
        <v>0</v>
      </c>
      <c r="DB19" s="13">
        <v>0</v>
      </c>
      <c r="DC19" s="25">
        <v>0</v>
      </c>
      <c r="DD19" s="13">
        <v>0</v>
      </c>
      <c r="DE19" s="13">
        <v>0</v>
      </c>
      <c r="DF19" s="25">
        <v>0</v>
      </c>
      <c r="DG19" s="15">
        <v>24</v>
      </c>
      <c r="DH19" s="15">
        <v>107</v>
      </c>
      <c r="DI19" s="15">
        <v>24</v>
      </c>
      <c r="DJ19" s="15">
        <v>102</v>
      </c>
      <c r="DK19" s="15">
        <v>0</v>
      </c>
      <c r="DL19" s="15">
        <v>0</v>
      </c>
      <c r="DM19" s="15" t="s">
        <v>22</v>
      </c>
      <c r="DN19" s="15" t="s">
        <v>16</v>
      </c>
      <c r="DO19" s="15">
        <v>3</v>
      </c>
      <c r="DP19" s="15">
        <v>1</v>
      </c>
      <c r="DQ19" s="15">
        <v>1</v>
      </c>
      <c r="DR19" s="15">
        <v>0</v>
      </c>
      <c r="DS19" s="15">
        <v>4</v>
      </c>
      <c r="DT19" s="15">
        <v>1</v>
      </c>
      <c r="DU19" s="15">
        <v>1</v>
      </c>
      <c r="DV19" s="15" t="s">
        <v>16</v>
      </c>
      <c r="DW19" s="15" t="s">
        <v>22</v>
      </c>
      <c r="DX19" s="15" t="s">
        <v>22</v>
      </c>
      <c r="DY19" s="15" t="s">
        <v>22</v>
      </c>
      <c r="DZ19" s="15" t="s">
        <v>16</v>
      </c>
      <c r="EA19" s="15" t="s">
        <v>22</v>
      </c>
      <c r="EB19" s="15"/>
      <c r="EC19" s="15">
        <v>0.125</v>
      </c>
      <c r="ED19" s="15"/>
      <c r="EE19" s="15"/>
      <c r="EF19" s="15"/>
      <c r="EG19" s="15">
        <v>0.25</v>
      </c>
      <c r="EH19" s="15">
        <v>0.25</v>
      </c>
      <c r="EI19" s="15" t="s">
        <v>69</v>
      </c>
      <c r="EJ19" s="15" t="s">
        <v>22</v>
      </c>
      <c r="EK19" s="15" t="s">
        <v>74</v>
      </c>
      <c r="EL19" s="15" t="s">
        <v>79</v>
      </c>
      <c r="EM19" s="15" t="s">
        <v>79</v>
      </c>
      <c r="EN19" s="15" t="s">
        <v>16</v>
      </c>
      <c r="EO19" s="15" t="s">
        <v>82</v>
      </c>
      <c r="EP19" s="15" t="s">
        <v>16</v>
      </c>
      <c r="EQ19" s="15">
        <v>0</v>
      </c>
      <c r="ER19" s="15">
        <v>0</v>
      </c>
      <c r="ES19" s="15">
        <v>2</v>
      </c>
      <c r="ET19" s="15" t="s">
        <v>22</v>
      </c>
      <c r="EU19" s="15" t="s">
        <v>85</v>
      </c>
      <c r="EV19" s="15" t="s">
        <v>91</v>
      </c>
      <c r="EW19" s="15"/>
      <c r="EX19" s="15" t="s">
        <v>22</v>
      </c>
      <c r="EY19" s="15" t="s">
        <v>16</v>
      </c>
      <c r="EZ19" s="15" t="s">
        <v>22</v>
      </c>
      <c r="FA19" s="15" t="s">
        <v>22</v>
      </c>
      <c r="FB19" s="15" t="s">
        <v>16</v>
      </c>
      <c r="FC19" s="15" t="s">
        <v>16</v>
      </c>
      <c r="FD19" s="15" t="s">
        <v>22</v>
      </c>
      <c r="FE19" s="15" t="s">
        <v>16</v>
      </c>
      <c r="FF19" s="15" t="s">
        <v>16</v>
      </c>
      <c r="FG19" s="15" t="s">
        <v>22</v>
      </c>
      <c r="FH19" s="15" t="s">
        <v>79</v>
      </c>
      <c r="FI19" s="15" t="s">
        <v>1979</v>
      </c>
      <c r="FJ19" s="13" t="s">
        <v>104</v>
      </c>
      <c r="FK19" s="13" t="s">
        <v>105</v>
      </c>
      <c r="FL19" s="13" t="s">
        <v>104</v>
      </c>
      <c r="FM19" s="13" t="s">
        <v>106</v>
      </c>
      <c r="FN19" s="13" t="s">
        <v>106</v>
      </c>
      <c r="FO19" s="13" t="s">
        <v>109</v>
      </c>
      <c r="FP19" s="13" t="s">
        <v>104</v>
      </c>
      <c r="FQ19" s="13" t="s">
        <v>106</v>
      </c>
      <c r="FR19" s="13" t="s">
        <v>353</v>
      </c>
      <c r="FS19" s="13" t="s">
        <v>356</v>
      </c>
      <c r="FT19" s="13" t="s">
        <v>356</v>
      </c>
      <c r="FU19" s="13" t="s">
        <v>367</v>
      </c>
      <c r="FV19" s="13" t="s">
        <v>355</v>
      </c>
      <c r="FW19" s="13" t="s">
        <v>372</v>
      </c>
      <c r="FX19" s="203" t="s">
        <v>1637</v>
      </c>
      <c r="FY19" s="203" t="s">
        <v>1653</v>
      </c>
    </row>
    <row r="20" spans="1:181" ht="13.5" customHeight="1" x14ac:dyDescent="0.25">
      <c r="A20" s="14" t="s">
        <v>1591</v>
      </c>
      <c r="B20" s="14" t="s">
        <v>1677</v>
      </c>
      <c r="C20" s="15" t="s">
        <v>30</v>
      </c>
      <c r="D20" s="16"/>
      <c r="E20" s="17" t="s">
        <v>18</v>
      </c>
      <c r="F20" s="16"/>
      <c r="G20" s="14" t="s">
        <v>1699</v>
      </c>
      <c r="H20" s="14" t="s">
        <v>13</v>
      </c>
      <c r="I20" s="14" t="s">
        <v>14</v>
      </c>
      <c r="J20" s="14"/>
      <c r="K20" s="14"/>
      <c r="L20" s="14" t="s">
        <v>25</v>
      </c>
      <c r="M20" s="18"/>
      <c r="N20" s="18"/>
      <c r="O20" s="18"/>
      <c r="P20" s="18"/>
      <c r="Q20" s="13" t="s">
        <v>376</v>
      </c>
      <c r="R20" s="13" t="s">
        <v>377</v>
      </c>
      <c r="S20" s="19" t="s">
        <v>1554</v>
      </c>
      <c r="T20" s="19" t="s">
        <v>1554</v>
      </c>
      <c r="U20" s="19" t="s">
        <v>259</v>
      </c>
      <c r="V20" s="19" t="s">
        <v>824</v>
      </c>
      <c r="W20" s="20">
        <v>97.291079999999994</v>
      </c>
      <c r="X20" s="20">
        <v>25.371179999999999</v>
      </c>
      <c r="Y20" s="17" t="s">
        <v>53</v>
      </c>
      <c r="Z20" s="13">
        <v>10</v>
      </c>
      <c r="AA20" s="15">
        <v>2011</v>
      </c>
      <c r="AB20" s="15" t="s">
        <v>16</v>
      </c>
      <c r="AC20" s="15" t="s">
        <v>16</v>
      </c>
      <c r="AD20" s="15" t="s">
        <v>16</v>
      </c>
      <c r="AE20" s="15" t="s">
        <v>22</v>
      </c>
      <c r="AF20" s="15" t="s">
        <v>16</v>
      </c>
      <c r="AG20" s="15" t="s">
        <v>16</v>
      </c>
      <c r="AH20" s="15" t="s">
        <v>16</v>
      </c>
      <c r="AI20" s="15" t="s">
        <v>22</v>
      </c>
      <c r="AJ20" s="15" t="s">
        <v>377</v>
      </c>
      <c r="AK20" s="15">
        <v>7</v>
      </c>
      <c r="AL20" s="15">
        <v>25</v>
      </c>
      <c r="AM20" s="15" t="s">
        <v>16</v>
      </c>
      <c r="AN20" s="15" t="s">
        <v>23</v>
      </c>
      <c r="AO20" s="15" t="s">
        <v>1592</v>
      </c>
      <c r="AP20" s="17" t="s">
        <v>1593</v>
      </c>
      <c r="AQ20" s="15" t="s">
        <v>16</v>
      </c>
      <c r="AR20" s="15" t="s">
        <v>16</v>
      </c>
      <c r="AS20" s="15" t="s">
        <v>22</v>
      </c>
      <c r="AT20" s="15" t="s">
        <v>22</v>
      </c>
      <c r="AU20" s="15" t="s">
        <v>22</v>
      </c>
      <c r="AV20" s="15" t="s">
        <v>22</v>
      </c>
      <c r="AW20" s="15" t="s">
        <v>16</v>
      </c>
      <c r="AX20" s="15" t="s">
        <v>22</v>
      </c>
      <c r="AY20" s="15" t="s">
        <v>22</v>
      </c>
      <c r="AZ20" s="15" t="s">
        <v>16</v>
      </c>
      <c r="BA20" s="15" t="s">
        <v>16</v>
      </c>
      <c r="BB20" s="15" t="s">
        <v>16</v>
      </c>
      <c r="BC20" s="13">
        <v>1</v>
      </c>
      <c r="BD20" s="13">
        <v>0</v>
      </c>
      <c r="BE20" s="25">
        <v>1</v>
      </c>
      <c r="BF20" s="13">
        <v>4</v>
      </c>
      <c r="BG20" s="13">
        <v>2</v>
      </c>
      <c r="BH20" s="25">
        <v>6</v>
      </c>
      <c r="BI20" s="13">
        <v>1</v>
      </c>
      <c r="BJ20" s="13">
        <v>6</v>
      </c>
      <c r="BK20" s="25">
        <v>7</v>
      </c>
      <c r="BL20" s="13">
        <v>12</v>
      </c>
      <c r="BM20" s="13">
        <v>10</v>
      </c>
      <c r="BN20" s="25">
        <v>22</v>
      </c>
      <c r="BO20" s="13">
        <v>12</v>
      </c>
      <c r="BP20" s="13">
        <v>8</v>
      </c>
      <c r="BQ20" s="25">
        <v>20</v>
      </c>
      <c r="BR20" s="13">
        <v>12</v>
      </c>
      <c r="BS20" s="13">
        <v>12</v>
      </c>
      <c r="BT20" s="25">
        <v>24</v>
      </c>
      <c r="BU20" s="13">
        <v>5</v>
      </c>
      <c r="BV20" s="13">
        <v>9</v>
      </c>
      <c r="BW20" s="25">
        <v>14</v>
      </c>
      <c r="BX20" s="13">
        <v>2</v>
      </c>
      <c r="BY20" s="13">
        <v>3</v>
      </c>
      <c r="BZ20" s="25">
        <v>5</v>
      </c>
      <c r="CA20" s="13">
        <v>49</v>
      </c>
      <c r="CB20" s="13">
        <v>50</v>
      </c>
      <c r="CC20" s="25">
        <v>99</v>
      </c>
      <c r="CD20" s="13">
        <v>0</v>
      </c>
      <c r="CE20" s="13">
        <v>0</v>
      </c>
      <c r="CF20" s="25">
        <v>0</v>
      </c>
      <c r="CG20" s="13">
        <v>0</v>
      </c>
      <c r="CH20" s="13">
        <v>0</v>
      </c>
      <c r="CI20" s="25">
        <v>0</v>
      </c>
      <c r="CJ20" s="13">
        <v>2</v>
      </c>
      <c r="CK20" s="13">
        <v>0</v>
      </c>
      <c r="CL20" s="25">
        <v>2</v>
      </c>
      <c r="CM20" s="13">
        <v>0</v>
      </c>
      <c r="CN20" s="13">
        <v>0</v>
      </c>
      <c r="CO20" s="25">
        <v>0</v>
      </c>
      <c r="CP20" s="13">
        <v>0</v>
      </c>
      <c r="CQ20" s="13">
        <v>0</v>
      </c>
      <c r="CR20" s="25">
        <v>0</v>
      </c>
      <c r="CS20" s="13">
        <v>1</v>
      </c>
      <c r="CT20" s="13">
        <v>0</v>
      </c>
      <c r="CU20" s="25">
        <v>1</v>
      </c>
      <c r="CV20" s="13">
        <v>1</v>
      </c>
      <c r="CW20" s="13">
        <v>1</v>
      </c>
      <c r="CX20" s="25">
        <v>2</v>
      </c>
      <c r="CY20" s="13">
        <v>2</v>
      </c>
      <c r="CZ20" s="13">
        <v>1</v>
      </c>
      <c r="DA20" s="13">
        <v>0</v>
      </c>
      <c r="DB20" s="13">
        <v>0</v>
      </c>
      <c r="DC20" s="25">
        <v>0</v>
      </c>
      <c r="DD20" s="13">
        <v>0</v>
      </c>
      <c r="DE20" s="13">
        <v>0</v>
      </c>
      <c r="DF20" s="25">
        <v>0</v>
      </c>
      <c r="DG20" s="15">
        <v>20</v>
      </c>
      <c r="DH20" s="15">
        <v>99</v>
      </c>
      <c r="DI20" s="15">
        <v>24</v>
      </c>
      <c r="DJ20" s="15">
        <v>110</v>
      </c>
      <c r="DK20" s="15">
        <v>0</v>
      </c>
      <c r="DL20" s="15">
        <v>0</v>
      </c>
      <c r="DM20" s="15" t="s">
        <v>16</v>
      </c>
      <c r="DN20" s="15" t="s">
        <v>16</v>
      </c>
      <c r="DO20" s="15">
        <v>3</v>
      </c>
      <c r="DP20" s="15">
        <v>6</v>
      </c>
      <c r="DQ20" s="15">
        <v>1</v>
      </c>
      <c r="DR20" s="15">
        <v>0</v>
      </c>
      <c r="DS20" s="15">
        <v>4</v>
      </c>
      <c r="DT20" s="15">
        <v>6</v>
      </c>
      <c r="DU20" s="15">
        <v>1</v>
      </c>
      <c r="DV20" s="15" t="s">
        <v>16</v>
      </c>
      <c r="DW20" s="15" t="s">
        <v>16</v>
      </c>
      <c r="DX20" s="15" t="s">
        <v>22</v>
      </c>
      <c r="DY20" s="15" t="s">
        <v>22</v>
      </c>
      <c r="DZ20" s="15" t="s">
        <v>16</v>
      </c>
      <c r="EA20" s="15" t="s">
        <v>22</v>
      </c>
      <c r="EB20" s="15">
        <v>0.125</v>
      </c>
      <c r="EC20" s="15"/>
      <c r="ED20" s="15"/>
      <c r="EE20" s="15"/>
      <c r="EF20" s="15"/>
      <c r="EG20" s="15">
        <v>0.125</v>
      </c>
      <c r="EH20" s="15">
        <v>1</v>
      </c>
      <c r="EI20" s="15" t="s">
        <v>69</v>
      </c>
      <c r="EJ20" s="15" t="s">
        <v>16</v>
      </c>
      <c r="EK20" s="15" t="s">
        <v>75</v>
      </c>
      <c r="EL20" s="15"/>
      <c r="EM20" s="15"/>
      <c r="EN20" s="15"/>
      <c r="EO20" s="15" t="s">
        <v>82</v>
      </c>
      <c r="EP20" s="15" t="s">
        <v>16</v>
      </c>
      <c r="EQ20" s="15">
        <v>0</v>
      </c>
      <c r="ER20" s="15">
        <v>0</v>
      </c>
      <c r="ES20" s="15">
        <v>0</v>
      </c>
      <c r="ET20" s="15" t="s">
        <v>22</v>
      </c>
      <c r="EU20" s="15" t="s">
        <v>86</v>
      </c>
      <c r="EV20" s="15" t="s">
        <v>91</v>
      </c>
      <c r="EW20" s="15"/>
      <c r="EX20" s="15" t="s">
        <v>22</v>
      </c>
      <c r="EY20" s="15" t="s">
        <v>22</v>
      </c>
      <c r="EZ20" s="15" t="s">
        <v>22</v>
      </c>
      <c r="FA20" s="15" t="s">
        <v>22</v>
      </c>
      <c r="FB20" s="15" t="s">
        <v>16</v>
      </c>
      <c r="FC20" s="15" t="s">
        <v>22</v>
      </c>
      <c r="FD20" s="15" t="s">
        <v>22</v>
      </c>
      <c r="FE20" s="15" t="s">
        <v>16</v>
      </c>
      <c r="FF20" s="15" t="s">
        <v>22</v>
      </c>
      <c r="FG20" s="15" t="s">
        <v>22</v>
      </c>
      <c r="FH20" s="15" t="s">
        <v>81</v>
      </c>
      <c r="FI20" s="15" t="s">
        <v>81</v>
      </c>
      <c r="FJ20" s="13" t="s">
        <v>109</v>
      </c>
      <c r="FK20" s="13" t="s">
        <v>111</v>
      </c>
      <c r="FL20" s="13" t="s">
        <v>104</v>
      </c>
      <c r="FM20" s="13" t="s">
        <v>106</v>
      </c>
      <c r="FN20" s="13" t="s">
        <v>109</v>
      </c>
      <c r="FO20" s="13" t="s">
        <v>106</v>
      </c>
      <c r="FP20" s="13" t="s">
        <v>104</v>
      </c>
      <c r="FQ20" s="13" t="s">
        <v>106</v>
      </c>
      <c r="FR20" s="13" t="s">
        <v>353</v>
      </c>
      <c r="FS20" s="13" t="s">
        <v>355</v>
      </c>
      <c r="FT20" s="13" t="s">
        <v>372</v>
      </c>
      <c r="FU20" s="13" t="s">
        <v>373</v>
      </c>
      <c r="FV20" s="13" t="s">
        <v>360</v>
      </c>
      <c r="FW20" s="13" t="s">
        <v>372</v>
      </c>
      <c r="FX20" s="203" t="s">
        <v>1637</v>
      </c>
      <c r="FY20" s="203" t="s">
        <v>1653</v>
      </c>
    </row>
    <row r="21" spans="1:181" ht="13.5" customHeight="1" x14ac:dyDescent="0.25">
      <c r="A21" s="14" t="s">
        <v>1389</v>
      </c>
      <c r="B21" s="14" t="s">
        <v>1677</v>
      </c>
      <c r="C21" s="15" t="s">
        <v>30</v>
      </c>
      <c r="D21" s="16"/>
      <c r="E21" s="17" t="s">
        <v>12</v>
      </c>
      <c r="F21" s="16"/>
      <c r="G21" s="14" t="s">
        <v>1700</v>
      </c>
      <c r="H21" s="14" t="s">
        <v>13</v>
      </c>
      <c r="I21" s="14" t="s">
        <v>14</v>
      </c>
      <c r="J21" s="14"/>
      <c r="K21" s="14"/>
      <c r="L21" s="14" t="s">
        <v>15</v>
      </c>
      <c r="M21" s="18"/>
      <c r="N21" s="18"/>
      <c r="O21" s="18"/>
      <c r="P21" s="18"/>
      <c r="Q21" s="13" t="s">
        <v>376</v>
      </c>
      <c r="R21" s="13" t="s">
        <v>377</v>
      </c>
      <c r="S21" s="19" t="s">
        <v>52</v>
      </c>
      <c r="T21" s="19" t="s">
        <v>1390</v>
      </c>
      <c r="U21" s="19" t="s">
        <v>273</v>
      </c>
      <c r="V21" s="19" t="s">
        <v>837</v>
      </c>
      <c r="W21" s="20">
        <v>97.403407999999999</v>
      </c>
      <c r="X21" s="20">
        <v>25.377545999999999</v>
      </c>
      <c r="Y21" s="17" t="s">
        <v>52</v>
      </c>
      <c r="Z21" s="13">
        <v>4</v>
      </c>
      <c r="AA21" s="15">
        <v>2012</v>
      </c>
      <c r="AB21" s="15" t="s">
        <v>16</v>
      </c>
      <c r="AC21" s="15" t="s">
        <v>16</v>
      </c>
      <c r="AD21" s="15" t="s">
        <v>16</v>
      </c>
      <c r="AE21" s="15" t="s">
        <v>22</v>
      </c>
      <c r="AF21" s="15" t="s">
        <v>16</v>
      </c>
      <c r="AG21" s="15" t="s">
        <v>16</v>
      </c>
      <c r="AH21" s="15" t="s">
        <v>16</v>
      </c>
      <c r="AI21" s="15" t="s">
        <v>22</v>
      </c>
      <c r="AJ21" s="15" t="s">
        <v>377</v>
      </c>
      <c r="AK21" s="15"/>
      <c r="AL21" s="15">
        <v>10</v>
      </c>
      <c r="AM21" s="15" t="s">
        <v>16</v>
      </c>
      <c r="AN21" s="15" t="s">
        <v>447</v>
      </c>
      <c r="AO21" s="15" t="s">
        <v>1391</v>
      </c>
      <c r="AP21" s="17" t="s">
        <v>1392</v>
      </c>
      <c r="AQ21" s="15" t="s">
        <v>16</v>
      </c>
      <c r="AR21" s="15" t="s">
        <v>22</v>
      </c>
      <c r="AS21" s="15" t="s">
        <v>16</v>
      </c>
      <c r="AT21" s="15" t="s">
        <v>22</v>
      </c>
      <c r="AU21" s="15" t="s">
        <v>22</v>
      </c>
      <c r="AV21" s="15" t="s">
        <v>22</v>
      </c>
      <c r="AW21" s="15" t="s">
        <v>22</v>
      </c>
      <c r="AX21" s="15" t="s">
        <v>16</v>
      </c>
      <c r="AY21" s="15" t="s">
        <v>22</v>
      </c>
      <c r="AZ21" s="15" t="s">
        <v>16</v>
      </c>
      <c r="BA21" s="15" t="s">
        <v>16</v>
      </c>
      <c r="BB21" s="15" t="s">
        <v>16</v>
      </c>
      <c r="BC21" s="13">
        <v>1</v>
      </c>
      <c r="BD21" s="13">
        <v>0</v>
      </c>
      <c r="BE21" s="25">
        <v>1</v>
      </c>
      <c r="BF21" s="13">
        <v>1</v>
      </c>
      <c r="BG21" s="13">
        <v>3</v>
      </c>
      <c r="BH21" s="25">
        <v>4</v>
      </c>
      <c r="BI21" s="13">
        <v>3</v>
      </c>
      <c r="BJ21" s="13">
        <v>6</v>
      </c>
      <c r="BK21" s="25">
        <v>9</v>
      </c>
      <c r="BL21" s="13">
        <v>14</v>
      </c>
      <c r="BM21" s="13">
        <v>18</v>
      </c>
      <c r="BN21" s="25">
        <v>32</v>
      </c>
      <c r="BO21" s="13">
        <v>14</v>
      </c>
      <c r="BP21" s="13">
        <v>19</v>
      </c>
      <c r="BQ21" s="25">
        <v>33</v>
      </c>
      <c r="BR21" s="13">
        <v>15</v>
      </c>
      <c r="BS21" s="13">
        <v>17</v>
      </c>
      <c r="BT21" s="25">
        <v>32</v>
      </c>
      <c r="BU21" s="13">
        <v>12</v>
      </c>
      <c r="BV21" s="13">
        <v>10</v>
      </c>
      <c r="BW21" s="25">
        <v>22</v>
      </c>
      <c r="BX21" s="13">
        <v>1</v>
      </c>
      <c r="BY21" s="13">
        <v>1</v>
      </c>
      <c r="BZ21" s="25">
        <v>2</v>
      </c>
      <c r="CA21" s="13">
        <v>61</v>
      </c>
      <c r="CB21" s="13">
        <v>74</v>
      </c>
      <c r="CC21" s="25">
        <v>135</v>
      </c>
      <c r="CD21" s="13">
        <v>0</v>
      </c>
      <c r="CE21" s="13">
        <v>1</v>
      </c>
      <c r="CF21" s="25">
        <v>1</v>
      </c>
      <c r="CG21" s="13">
        <v>1</v>
      </c>
      <c r="CH21" s="13">
        <v>0</v>
      </c>
      <c r="CI21" s="25">
        <v>1</v>
      </c>
      <c r="CJ21" s="13">
        <v>1</v>
      </c>
      <c r="CK21" s="13">
        <v>1</v>
      </c>
      <c r="CL21" s="25">
        <v>2</v>
      </c>
      <c r="CM21" s="13">
        <v>0</v>
      </c>
      <c r="CN21" s="13">
        <v>0</v>
      </c>
      <c r="CO21" s="25">
        <v>0</v>
      </c>
      <c r="CP21" s="13">
        <v>0</v>
      </c>
      <c r="CQ21" s="13">
        <v>0</v>
      </c>
      <c r="CR21" s="25">
        <v>0</v>
      </c>
      <c r="CS21" s="13">
        <v>0</v>
      </c>
      <c r="CT21" s="13">
        <v>0</v>
      </c>
      <c r="CU21" s="25">
        <v>0</v>
      </c>
      <c r="CV21" s="13">
        <v>0</v>
      </c>
      <c r="CW21" s="13">
        <v>2</v>
      </c>
      <c r="CX21" s="25">
        <v>2</v>
      </c>
      <c r="CY21" s="13">
        <v>1</v>
      </c>
      <c r="CZ21" s="13">
        <v>5</v>
      </c>
      <c r="DA21" s="13">
        <v>1</v>
      </c>
      <c r="DB21" s="13">
        <v>0</v>
      </c>
      <c r="DC21" s="25">
        <v>1</v>
      </c>
      <c r="DD21" s="13">
        <v>2</v>
      </c>
      <c r="DE21" s="13">
        <v>0</v>
      </c>
      <c r="DF21" s="25">
        <v>2</v>
      </c>
      <c r="DG21" s="15">
        <v>24</v>
      </c>
      <c r="DH21" s="15">
        <v>135</v>
      </c>
      <c r="DI21" s="15">
        <v>24</v>
      </c>
      <c r="DJ21" s="15">
        <v>135</v>
      </c>
      <c r="DK21" s="15">
        <v>0</v>
      </c>
      <c r="DL21" s="15">
        <v>0</v>
      </c>
      <c r="DM21" s="15" t="s">
        <v>16</v>
      </c>
      <c r="DN21" s="15" t="s">
        <v>16</v>
      </c>
      <c r="DO21" s="15">
        <v>2</v>
      </c>
      <c r="DP21" s="15">
        <v>2</v>
      </c>
      <c r="DQ21" s="15">
        <v>0</v>
      </c>
      <c r="DR21" s="15">
        <v>0</v>
      </c>
      <c r="DS21" s="15">
        <v>2</v>
      </c>
      <c r="DT21" s="15">
        <v>2</v>
      </c>
      <c r="DU21" s="15">
        <v>2</v>
      </c>
      <c r="DV21" s="15" t="s">
        <v>16</v>
      </c>
      <c r="DW21" s="15" t="s">
        <v>16</v>
      </c>
      <c r="DX21" s="15" t="s">
        <v>22</v>
      </c>
      <c r="DY21" s="15" t="s">
        <v>16</v>
      </c>
      <c r="DZ21" s="15" t="s">
        <v>16</v>
      </c>
      <c r="EA21" s="15" t="s">
        <v>22</v>
      </c>
      <c r="EB21" s="15"/>
      <c r="EC21" s="15"/>
      <c r="ED21" s="15"/>
      <c r="EE21" s="15"/>
      <c r="EF21" s="15"/>
      <c r="EG21" s="15"/>
      <c r="EH21" s="15"/>
      <c r="EI21" s="15" t="s">
        <v>69</v>
      </c>
      <c r="EJ21" s="15" t="s">
        <v>16</v>
      </c>
      <c r="EK21" s="15" t="s">
        <v>75</v>
      </c>
      <c r="EL21" s="15" t="s">
        <v>76</v>
      </c>
      <c r="EM21" s="15"/>
      <c r="EN21" s="15" t="s">
        <v>16</v>
      </c>
      <c r="EO21" s="15" t="s">
        <v>84</v>
      </c>
      <c r="EP21" s="15" t="s">
        <v>22</v>
      </c>
      <c r="EQ21" s="15">
        <v>0</v>
      </c>
      <c r="ER21" s="15">
        <v>0</v>
      </c>
      <c r="ES21" s="15">
        <v>6</v>
      </c>
      <c r="ET21" s="15" t="s">
        <v>22</v>
      </c>
      <c r="EU21" s="15" t="s">
        <v>85</v>
      </c>
      <c r="EV21" s="15" t="s">
        <v>89</v>
      </c>
      <c r="EW21" s="15"/>
      <c r="EX21" s="15" t="s">
        <v>22</v>
      </c>
      <c r="EY21" s="15" t="s">
        <v>16</v>
      </c>
      <c r="EZ21" s="15" t="s">
        <v>16</v>
      </c>
      <c r="FA21" s="15" t="s">
        <v>22</v>
      </c>
      <c r="FB21" s="15" t="s">
        <v>16</v>
      </c>
      <c r="FC21" s="15" t="s">
        <v>22</v>
      </c>
      <c r="FD21" s="15" t="s">
        <v>16</v>
      </c>
      <c r="FE21" s="15" t="s">
        <v>22</v>
      </c>
      <c r="FF21" s="15" t="s">
        <v>22</v>
      </c>
      <c r="FG21" s="15" t="s">
        <v>22</v>
      </c>
      <c r="FH21" s="15" t="s">
        <v>78</v>
      </c>
      <c r="FI21" s="15" t="s">
        <v>79</v>
      </c>
      <c r="FJ21" s="15" t="s">
        <v>108</v>
      </c>
      <c r="FK21" s="15" t="s">
        <v>24</v>
      </c>
      <c r="FL21" s="15" t="s">
        <v>106</v>
      </c>
      <c r="FM21" s="13"/>
      <c r="FN21" s="13" t="s">
        <v>108</v>
      </c>
      <c r="FO21" s="13" t="s">
        <v>24</v>
      </c>
      <c r="FP21" s="13" t="s">
        <v>104</v>
      </c>
      <c r="FQ21" s="13" t="s">
        <v>106</v>
      </c>
      <c r="FR21" s="13" t="s">
        <v>355</v>
      </c>
      <c r="FS21" s="13" t="s">
        <v>361</v>
      </c>
      <c r="FT21" s="13" t="s">
        <v>367</v>
      </c>
      <c r="FU21" s="13" t="s">
        <v>374</v>
      </c>
      <c r="FV21" s="13" t="s">
        <v>368</v>
      </c>
      <c r="FW21" s="13" t="s">
        <v>372</v>
      </c>
      <c r="FX21" s="203" t="s">
        <v>1639</v>
      </c>
      <c r="FY21" s="203" t="s">
        <v>1653</v>
      </c>
    </row>
    <row r="22" spans="1:181" ht="13.5" customHeight="1" x14ac:dyDescent="0.25">
      <c r="A22" s="14" t="s">
        <v>1607</v>
      </c>
      <c r="B22" s="14" t="s">
        <v>1677</v>
      </c>
      <c r="C22" s="15" t="s">
        <v>30</v>
      </c>
      <c r="D22" s="16"/>
      <c r="E22" s="17" t="s">
        <v>18</v>
      </c>
      <c r="F22" s="16"/>
      <c r="G22" s="14" t="s">
        <v>1690</v>
      </c>
      <c r="H22" s="14" t="s">
        <v>13</v>
      </c>
      <c r="I22" s="14" t="s">
        <v>14</v>
      </c>
      <c r="J22" s="14"/>
      <c r="K22" s="14"/>
      <c r="L22" s="14" t="s">
        <v>15</v>
      </c>
      <c r="M22" s="18"/>
      <c r="N22" s="18"/>
      <c r="O22" s="18"/>
      <c r="P22" s="18"/>
      <c r="Q22" s="13" t="s">
        <v>376</v>
      </c>
      <c r="R22" s="13" t="s">
        <v>377</v>
      </c>
      <c r="S22" s="19" t="s">
        <v>52</v>
      </c>
      <c r="T22" s="19" t="s">
        <v>1608</v>
      </c>
      <c r="U22" s="19" t="s">
        <v>269</v>
      </c>
      <c r="V22" s="19" t="s">
        <v>833</v>
      </c>
      <c r="W22" s="20">
        <v>97.388400000000004</v>
      </c>
      <c r="X22" s="20">
        <v>25.40982</v>
      </c>
      <c r="Y22" s="17" t="s">
        <v>52</v>
      </c>
      <c r="Z22" s="13">
        <v>4</v>
      </c>
      <c r="AA22" s="15">
        <v>2012</v>
      </c>
      <c r="AB22" s="15" t="s">
        <v>16</v>
      </c>
      <c r="AC22" s="15" t="s">
        <v>16</v>
      </c>
      <c r="AD22" s="15" t="s">
        <v>16</v>
      </c>
      <c r="AE22" s="15" t="s">
        <v>22</v>
      </c>
      <c r="AF22" s="15" t="s">
        <v>16</v>
      </c>
      <c r="AG22" s="15" t="s">
        <v>16</v>
      </c>
      <c r="AH22" s="15" t="s">
        <v>16</v>
      </c>
      <c r="AI22" s="15" t="s">
        <v>22</v>
      </c>
      <c r="AJ22" s="15" t="s">
        <v>377</v>
      </c>
      <c r="AK22" s="15">
        <v>1</v>
      </c>
      <c r="AL22" s="15"/>
      <c r="AM22" s="15" t="s">
        <v>16</v>
      </c>
      <c r="AN22" s="15" t="s">
        <v>1604</v>
      </c>
      <c r="AO22" s="15" t="s">
        <v>1609</v>
      </c>
      <c r="AP22" s="17" t="s">
        <v>1610</v>
      </c>
      <c r="AQ22" s="15" t="s">
        <v>16</v>
      </c>
      <c r="AR22" s="15" t="s">
        <v>16</v>
      </c>
      <c r="AS22" s="15" t="s">
        <v>22</v>
      </c>
      <c r="AT22" s="15" t="s">
        <v>22</v>
      </c>
      <c r="AU22" s="15" t="s">
        <v>22</v>
      </c>
      <c r="AV22" s="15" t="s">
        <v>22</v>
      </c>
      <c r="AW22" s="15" t="s">
        <v>22</v>
      </c>
      <c r="AX22" s="15" t="s">
        <v>22</v>
      </c>
      <c r="AY22" s="15" t="s">
        <v>16</v>
      </c>
      <c r="AZ22" s="15" t="s">
        <v>22</v>
      </c>
      <c r="BA22" s="15" t="s">
        <v>16</v>
      </c>
      <c r="BB22" s="15" t="s">
        <v>16</v>
      </c>
      <c r="BC22" s="13">
        <v>2</v>
      </c>
      <c r="BD22" s="13">
        <v>2</v>
      </c>
      <c r="BE22" s="25">
        <v>4</v>
      </c>
      <c r="BF22" s="13">
        <v>9</v>
      </c>
      <c r="BG22" s="13">
        <v>2</v>
      </c>
      <c r="BH22" s="25">
        <v>11</v>
      </c>
      <c r="BI22" s="13">
        <v>13</v>
      </c>
      <c r="BJ22" s="13">
        <v>14</v>
      </c>
      <c r="BK22" s="25">
        <v>27</v>
      </c>
      <c r="BL22" s="13">
        <v>25</v>
      </c>
      <c r="BM22" s="13">
        <v>24</v>
      </c>
      <c r="BN22" s="25">
        <v>49</v>
      </c>
      <c r="BO22" s="13">
        <v>19</v>
      </c>
      <c r="BP22" s="13">
        <v>14</v>
      </c>
      <c r="BQ22" s="25">
        <v>33</v>
      </c>
      <c r="BR22" s="13">
        <v>50</v>
      </c>
      <c r="BS22" s="13">
        <v>49</v>
      </c>
      <c r="BT22" s="25">
        <v>99</v>
      </c>
      <c r="BU22" s="13">
        <v>40</v>
      </c>
      <c r="BV22" s="13">
        <v>30</v>
      </c>
      <c r="BW22" s="25">
        <v>70</v>
      </c>
      <c r="BX22" s="13">
        <v>14</v>
      </c>
      <c r="BY22" s="13">
        <v>13</v>
      </c>
      <c r="BZ22" s="25">
        <v>27</v>
      </c>
      <c r="CA22" s="13">
        <v>172</v>
      </c>
      <c r="CB22" s="13">
        <v>148</v>
      </c>
      <c r="CC22" s="25">
        <v>320</v>
      </c>
      <c r="CD22" s="13">
        <v>0</v>
      </c>
      <c r="CE22" s="13">
        <v>3</v>
      </c>
      <c r="CF22" s="25">
        <v>3</v>
      </c>
      <c r="CG22" s="13">
        <v>0</v>
      </c>
      <c r="CH22" s="13">
        <v>0</v>
      </c>
      <c r="CI22" s="25">
        <v>0</v>
      </c>
      <c r="CJ22" s="13">
        <v>1</v>
      </c>
      <c r="CK22" s="13">
        <v>2</v>
      </c>
      <c r="CL22" s="25">
        <v>3</v>
      </c>
      <c r="CM22" s="13">
        <v>0</v>
      </c>
      <c r="CN22" s="13">
        <v>0</v>
      </c>
      <c r="CO22" s="25">
        <v>0</v>
      </c>
      <c r="CP22" s="13">
        <v>0</v>
      </c>
      <c r="CQ22" s="13">
        <v>0</v>
      </c>
      <c r="CR22" s="25">
        <v>0</v>
      </c>
      <c r="CS22" s="13">
        <v>1</v>
      </c>
      <c r="CT22" s="13">
        <v>3</v>
      </c>
      <c r="CU22" s="25">
        <v>4</v>
      </c>
      <c r="CV22" s="13">
        <v>0</v>
      </c>
      <c r="CW22" s="13">
        <v>8</v>
      </c>
      <c r="CX22" s="25">
        <v>8</v>
      </c>
      <c r="CY22" s="13">
        <v>5</v>
      </c>
      <c r="CZ22" s="13">
        <v>5</v>
      </c>
      <c r="DA22" s="13">
        <v>0</v>
      </c>
      <c r="DB22" s="13">
        <v>0</v>
      </c>
      <c r="DC22" s="25">
        <v>0</v>
      </c>
      <c r="DD22" s="13">
        <v>0</v>
      </c>
      <c r="DE22" s="13">
        <v>0</v>
      </c>
      <c r="DF22" s="25">
        <v>0</v>
      </c>
      <c r="DG22" s="15">
        <v>68</v>
      </c>
      <c r="DH22" s="15">
        <v>320</v>
      </c>
      <c r="DI22" s="15">
        <v>29</v>
      </c>
      <c r="DJ22" s="15">
        <v>86</v>
      </c>
      <c r="DK22" s="15">
        <v>0</v>
      </c>
      <c r="DL22" s="15">
        <v>0</v>
      </c>
      <c r="DM22" s="15" t="s">
        <v>16</v>
      </c>
      <c r="DN22" s="15" t="s">
        <v>16</v>
      </c>
      <c r="DO22" s="15">
        <v>13</v>
      </c>
      <c r="DP22" s="15">
        <v>2</v>
      </c>
      <c r="DQ22" s="15">
        <v>5</v>
      </c>
      <c r="DR22" s="15">
        <v>1</v>
      </c>
      <c r="DS22" s="15">
        <v>18</v>
      </c>
      <c r="DT22" s="15">
        <v>3</v>
      </c>
      <c r="DU22" s="15">
        <v>1</v>
      </c>
      <c r="DV22" s="15" t="s">
        <v>16</v>
      </c>
      <c r="DW22" s="15" t="s">
        <v>16</v>
      </c>
      <c r="DX22" s="15" t="s">
        <v>16</v>
      </c>
      <c r="DY22" s="15" t="s">
        <v>16</v>
      </c>
      <c r="DZ22" s="15" t="s">
        <v>16</v>
      </c>
      <c r="EA22" s="15" t="s">
        <v>22</v>
      </c>
      <c r="EB22" s="15">
        <v>1</v>
      </c>
      <c r="EC22" s="15"/>
      <c r="ED22" s="15">
        <v>1</v>
      </c>
      <c r="EE22" s="15">
        <v>0.25</v>
      </c>
      <c r="EF22" s="15">
        <v>0.125</v>
      </c>
      <c r="EG22" s="15">
        <v>1</v>
      </c>
      <c r="EH22" s="15">
        <v>1</v>
      </c>
      <c r="EI22" s="15" t="s">
        <v>69</v>
      </c>
      <c r="EJ22" s="15" t="s">
        <v>22</v>
      </c>
      <c r="EK22" s="15" t="s">
        <v>75</v>
      </c>
      <c r="EL22" s="15" t="s">
        <v>78</v>
      </c>
      <c r="EM22" s="15" t="s">
        <v>78</v>
      </c>
      <c r="EN22" s="15" t="s">
        <v>16</v>
      </c>
      <c r="EO22" s="15" t="s">
        <v>84</v>
      </c>
      <c r="EP22" s="15" t="s">
        <v>16</v>
      </c>
      <c r="EQ22" s="15">
        <v>4</v>
      </c>
      <c r="ER22" s="15">
        <v>7</v>
      </c>
      <c r="ES22" s="15">
        <v>0</v>
      </c>
      <c r="ET22" s="15" t="s">
        <v>16</v>
      </c>
      <c r="EU22" s="15" t="s">
        <v>85</v>
      </c>
      <c r="EV22" s="15" t="s">
        <v>89</v>
      </c>
      <c r="EW22" s="15"/>
      <c r="EX22" s="15" t="s">
        <v>22</v>
      </c>
      <c r="EY22" s="15" t="s">
        <v>22</v>
      </c>
      <c r="EZ22" s="15" t="s">
        <v>22</v>
      </c>
      <c r="FA22" s="15" t="s">
        <v>22</v>
      </c>
      <c r="FB22" s="15" t="s">
        <v>16</v>
      </c>
      <c r="FC22" s="15" t="s">
        <v>22</v>
      </c>
      <c r="FD22" s="15" t="s">
        <v>22</v>
      </c>
      <c r="FE22" s="15" t="s">
        <v>22</v>
      </c>
      <c r="FF22" s="15" t="s">
        <v>22</v>
      </c>
      <c r="FG22" s="15" t="s">
        <v>22</v>
      </c>
      <c r="FH22" s="15" t="s">
        <v>80</v>
      </c>
      <c r="FI22" s="15" t="s">
        <v>80</v>
      </c>
      <c r="FJ22" s="13" t="s">
        <v>108</v>
      </c>
      <c r="FK22" s="13" t="s">
        <v>24</v>
      </c>
      <c r="FL22" s="13" t="s">
        <v>104</v>
      </c>
      <c r="FM22" s="13" t="s">
        <v>106</v>
      </c>
      <c r="FN22" s="13" t="s">
        <v>106</v>
      </c>
      <c r="FO22" s="13" t="s">
        <v>111</v>
      </c>
      <c r="FP22" s="13" t="s">
        <v>104</v>
      </c>
      <c r="FQ22" s="13" t="s">
        <v>106</v>
      </c>
      <c r="FR22" s="13" t="s">
        <v>368</v>
      </c>
      <c r="FS22" s="13" t="s">
        <v>368</v>
      </c>
      <c r="FT22" s="13" t="s">
        <v>372</v>
      </c>
      <c r="FU22" s="13" t="s">
        <v>373</v>
      </c>
      <c r="FV22" s="13" t="s">
        <v>356</v>
      </c>
      <c r="FW22" s="13" t="s">
        <v>364</v>
      </c>
      <c r="FX22" s="203" t="s">
        <v>1637</v>
      </c>
      <c r="FY22" s="203" t="s">
        <v>1653</v>
      </c>
    </row>
    <row r="23" spans="1:181" ht="13.5" customHeight="1" x14ac:dyDescent="0.25">
      <c r="A23" s="14" t="s">
        <v>1240</v>
      </c>
      <c r="B23" s="14" t="s">
        <v>1679</v>
      </c>
      <c r="C23" s="15" t="s">
        <v>28</v>
      </c>
      <c r="D23" s="16"/>
      <c r="E23" s="17" t="s">
        <v>18</v>
      </c>
      <c r="F23" s="16"/>
      <c r="G23" s="14" t="s">
        <v>1701</v>
      </c>
      <c r="H23" s="14" t="s">
        <v>13</v>
      </c>
      <c r="I23" s="14" t="s">
        <v>20</v>
      </c>
      <c r="J23" s="14"/>
      <c r="K23" s="14"/>
      <c r="L23" s="14" t="s">
        <v>25</v>
      </c>
      <c r="M23" s="18" t="s">
        <v>19</v>
      </c>
      <c r="N23" s="18" t="s">
        <v>20</v>
      </c>
      <c r="O23" s="18"/>
      <c r="P23" s="18"/>
      <c r="Q23" s="13" t="s">
        <v>376</v>
      </c>
      <c r="R23" s="13" t="s">
        <v>377</v>
      </c>
      <c r="S23" s="19" t="s">
        <v>1550</v>
      </c>
      <c r="T23" s="19" t="s">
        <v>1550</v>
      </c>
      <c r="U23" s="19" t="s">
        <v>261</v>
      </c>
      <c r="V23" s="19" t="s">
        <v>826</v>
      </c>
      <c r="W23" s="20">
        <v>97.359380000000002</v>
      </c>
      <c r="X23" s="20">
        <v>25.411770000000001</v>
      </c>
      <c r="Y23" s="17" t="s">
        <v>52</v>
      </c>
      <c r="Z23" s="13">
        <v>1</v>
      </c>
      <c r="AA23" s="15">
        <v>2012</v>
      </c>
      <c r="AB23" s="15" t="s">
        <v>22</v>
      </c>
      <c r="AC23" s="15" t="s">
        <v>16</v>
      </c>
      <c r="AD23" s="15" t="s">
        <v>22</v>
      </c>
      <c r="AE23" s="15" t="s">
        <v>16</v>
      </c>
      <c r="AF23" s="15" t="s">
        <v>22</v>
      </c>
      <c r="AG23" s="15" t="s">
        <v>16</v>
      </c>
      <c r="AH23" s="15" t="s">
        <v>22</v>
      </c>
      <c r="AI23" s="15" t="s">
        <v>16</v>
      </c>
      <c r="AJ23" s="15" t="s">
        <v>377</v>
      </c>
      <c r="AK23" s="15">
        <v>5</v>
      </c>
      <c r="AL23" s="15">
        <v>15</v>
      </c>
      <c r="AM23" s="15" t="s">
        <v>16</v>
      </c>
      <c r="AN23" s="15" t="s">
        <v>1241</v>
      </c>
      <c r="AO23" s="15" t="s">
        <v>1242</v>
      </c>
      <c r="AP23" s="17" t="s">
        <v>1551</v>
      </c>
      <c r="AQ23" s="15" t="s">
        <v>16</v>
      </c>
      <c r="AR23" s="15" t="s">
        <v>22</v>
      </c>
      <c r="AS23" s="15" t="s">
        <v>22</v>
      </c>
      <c r="AT23" s="15" t="s">
        <v>16</v>
      </c>
      <c r="AU23" s="15" t="s">
        <v>22</v>
      </c>
      <c r="AV23" s="15" t="s">
        <v>22</v>
      </c>
      <c r="AW23" s="15" t="s">
        <v>22</v>
      </c>
      <c r="AX23" s="15" t="s">
        <v>22</v>
      </c>
      <c r="AY23" s="15" t="s">
        <v>16</v>
      </c>
      <c r="AZ23" s="15" t="s">
        <v>16</v>
      </c>
      <c r="BA23" s="15" t="s">
        <v>16</v>
      </c>
      <c r="BB23" s="15" t="s">
        <v>22</v>
      </c>
      <c r="BC23" s="13">
        <v>2</v>
      </c>
      <c r="BD23" s="13">
        <v>5</v>
      </c>
      <c r="BE23" s="25">
        <v>7</v>
      </c>
      <c r="BF23" s="13">
        <v>7</v>
      </c>
      <c r="BG23" s="13">
        <v>6</v>
      </c>
      <c r="BH23" s="25">
        <v>13</v>
      </c>
      <c r="BI23" s="13">
        <v>12</v>
      </c>
      <c r="BJ23" s="13">
        <v>17</v>
      </c>
      <c r="BK23" s="25">
        <v>29</v>
      </c>
      <c r="BL23" s="13">
        <v>37</v>
      </c>
      <c r="BM23" s="13">
        <v>31</v>
      </c>
      <c r="BN23" s="25">
        <v>68</v>
      </c>
      <c r="BO23" s="13">
        <v>32</v>
      </c>
      <c r="BP23" s="13">
        <v>38</v>
      </c>
      <c r="BQ23" s="25">
        <v>70</v>
      </c>
      <c r="BR23" s="13">
        <v>31</v>
      </c>
      <c r="BS23" s="13">
        <v>37</v>
      </c>
      <c r="BT23" s="25">
        <v>68</v>
      </c>
      <c r="BU23" s="13">
        <v>20</v>
      </c>
      <c r="BV23" s="13">
        <v>29</v>
      </c>
      <c r="BW23" s="25">
        <v>49</v>
      </c>
      <c r="BX23" s="13">
        <v>3</v>
      </c>
      <c r="BY23" s="13">
        <v>11</v>
      </c>
      <c r="BZ23" s="25">
        <v>14</v>
      </c>
      <c r="CA23" s="13">
        <v>144</v>
      </c>
      <c r="CB23" s="13">
        <v>174</v>
      </c>
      <c r="CC23" s="25">
        <v>318</v>
      </c>
      <c r="CD23" s="13">
        <v>0</v>
      </c>
      <c r="CE23" s="13">
        <v>0</v>
      </c>
      <c r="CF23" s="25">
        <v>0</v>
      </c>
      <c r="CG23" s="13">
        <v>0</v>
      </c>
      <c r="CH23" s="13">
        <v>0</v>
      </c>
      <c r="CI23" s="25">
        <v>0</v>
      </c>
      <c r="CJ23" s="13">
        <v>0</v>
      </c>
      <c r="CK23" s="13">
        <v>0</v>
      </c>
      <c r="CL23" s="25">
        <v>0</v>
      </c>
      <c r="CM23" s="13">
        <v>0</v>
      </c>
      <c r="CN23" s="13">
        <v>0</v>
      </c>
      <c r="CO23" s="25">
        <v>0</v>
      </c>
      <c r="CP23" s="13">
        <v>0</v>
      </c>
      <c r="CQ23" s="13">
        <v>0</v>
      </c>
      <c r="CR23" s="25">
        <v>0</v>
      </c>
      <c r="CS23" s="13">
        <v>0</v>
      </c>
      <c r="CT23" s="13">
        <v>1</v>
      </c>
      <c r="CU23" s="25">
        <v>1</v>
      </c>
      <c r="CV23" s="13">
        <v>0</v>
      </c>
      <c r="CW23" s="13">
        <v>0</v>
      </c>
      <c r="CX23" s="25">
        <v>0</v>
      </c>
      <c r="CY23" s="13">
        <v>2</v>
      </c>
      <c r="CZ23" s="13">
        <v>7</v>
      </c>
      <c r="DA23" s="13">
        <v>0</v>
      </c>
      <c r="DB23" s="13">
        <v>0</v>
      </c>
      <c r="DC23" s="25">
        <v>0</v>
      </c>
      <c r="DD23" s="13">
        <v>0</v>
      </c>
      <c r="DE23" s="13">
        <v>0</v>
      </c>
      <c r="DF23" s="25">
        <v>0</v>
      </c>
      <c r="DG23" s="15">
        <v>67</v>
      </c>
      <c r="DH23" s="15">
        <v>318</v>
      </c>
      <c r="DI23" s="15">
        <v>4</v>
      </c>
      <c r="DJ23" s="15">
        <v>0</v>
      </c>
      <c r="DK23" s="15">
        <v>3</v>
      </c>
      <c r="DL23" s="15">
        <v>16</v>
      </c>
      <c r="DM23" s="15" t="s">
        <v>16</v>
      </c>
      <c r="DN23" s="15" t="s">
        <v>16</v>
      </c>
      <c r="DO23" s="15">
        <v>3</v>
      </c>
      <c r="DP23" s="15">
        <v>6</v>
      </c>
      <c r="DQ23" s="15">
        <v>1</v>
      </c>
      <c r="DR23" s="15">
        <v>1</v>
      </c>
      <c r="DS23" s="15">
        <v>4</v>
      </c>
      <c r="DT23" s="15">
        <v>7</v>
      </c>
      <c r="DU23" s="15">
        <v>0</v>
      </c>
      <c r="DV23" s="15" t="s">
        <v>16</v>
      </c>
      <c r="DW23" s="15" t="s">
        <v>16</v>
      </c>
      <c r="DX23" s="15" t="s">
        <v>22</v>
      </c>
      <c r="DY23" s="15" t="s">
        <v>22</v>
      </c>
      <c r="DZ23" s="15" t="s">
        <v>16</v>
      </c>
      <c r="EA23" s="15" t="s">
        <v>22</v>
      </c>
      <c r="EB23" s="15">
        <v>5</v>
      </c>
      <c r="EC23" s="15"/>
      <c r="ED23" s="15"/>
      <c r="EE23" s="15"/>
      <c r="EF23" s="15">
        <v>0.2</v>
      </c>
      <c r="EG23" s="15">
        <v>0.2</v>
      </c>
      <c r="EH23" s="15">
        <v>0.2</v>
      </c>
      <c r="EI23" s="15" t="s">
        <v>70</v>
      </c>
      <c r="EJ23" s="15" t="s">
        <v>16</v>
      </c>
      <c r="EK23" s="15" t="s">
        <v>75</v>
      </c>
      <c r="EL23" s="15" t="s">
        <v>76</v>
      </c>
      <c r="EM23" s="15" t="s">
        <v>76</v>
      </c>
      <c r="EN23" s="15" t="s">
        <v>16</v>
      </c>
      <c r="EO23" s="15" t="s">
        <v>84</v>
      </c>
      <c r="EP23" s="15" t="s">
        <v>16</v>
      </c>
      <c r="EQ23" s="15">
        <v>8</v>
      </c>
      <c r="ER23" s="15">
        <v>12</v>
      </c>
      <c r="ES23" s="15">
        <v>0</v>
      </c>
      <c r="ET23" s="15" t="s">
        <v>16</v>
      </c>
      <c r="EU23" s="15" t="s">
        <v>85</v>
      </c>
      <c r="EV23" s="15" t="s">
        <v>89</v>
      </c>
      <c r="EW23" s="15"/>
      <c r="EX23" s="15" t="s">
        <v>22</v>
      </c>
      <c r="EY23" s="15" t="s">
        <v>16</v>
      </c>
      <c r="EZ23" s="15" t="s">
        <v>22</v>
      </c>
      <c r="FA23" s="15" t="s">
        <v>22</v>
      </c>
      <c r="FB23" s="15" t="s">
        <v>22</v>
      </c>
      <c r="FC23" s="15" t="s">
        <v>22</v>
      </c>
      <c r="FD23" s="15" t="s">
        <v>22</v>
      </c>
      <c r="FE23" s="15" t="s">
        <v>22</v>
      </c>
      <c r="FF23" s="15" t="s">
        <v>22</v>
      </c>
      <c r="FG23" s="15" t="s">
        <v>22</v>
      </c>
      <c r="FH23" s="15" t="s">
        <v>79</v>
      </c>
      <c r="FI23" s="15" t="s">
        <v>78</v>
      </c>
      <c r="FJ23" s="13" t="s">
        <v>110</v>
      </c>
      <c r="FK23" s="13" t="s">
        <v>24</v>
      </c>
      <c r="FL23" s="13" t="s">
        <v>104</v>
      </c>
      <c r="FM23" s="13" t="s">
        <v>109</v>
      </c>
      <c r="FN23" s="13" t="s">
        <v>109</v>
      </c>
      <c r="FO23" s="13" t="s">
        <v>106</v>
      </c>
      <c r="FP23" s="13" t="s">
        <v>104</v>
      </c>
      <c r="FQ23" s="13" t="s">
        <v>109</v>
      </c>
      <c r="FR23" s="13" t="s">
        <v>365</v>
      </c>
      <c r="FS23" s="13" t="s">
        <v>367</v>
      </c>
      <c r="FT23" s="13" t="s">
        <v>367</v>
      </c>
      <c r="FU23" s="13" t="s">
        <v>368</v>
      </c>
      <c r="FV23" s="13" t="s">
        <v>354</v>
      </c>
      <c r="FW23" s="13" t="s">
        <v>373</v>
      </c>
      <c r="FX23" s="203" t="s">
        <v>26</v>
      </c>
      <c r="FY23" s="203" t="s">
        <v>1658</v>
      </c>
    </row>
    <row r="24" spans="1:181" ht="13.5" customHeight="1" x14ac:dyDescent="0.25">
      <c r="A24" s="14" t="s">
        <v>1362</v>
      </c>
      <c r="B24" s="14" t="s">
        <v>1677</v>
      </c>
      <c r="C24" s="15" t="s">
        <v>11</v>
      </c>
      <c r="D24" s="16"/>
      <c r="E24" s="17" t="s">
        <v>12</v>
      </c>
      <c r="F24" s="16"/>
      <c r="G24" s="14" t="s">
        <v>1697</v>
      </c>
      <c r="H24" s="14" t="s">
        <v>13</v>
      </c>
      <c r="I24" s="14" t="s">
        <v>14</v>
      </c>
      <c r="J24" s="14"/>
      <c r="K24" s="14"/>
      <c r="L24" s="14" t="s">
        <v>15</v>
      </c>
      <c r="M24" s="18" t="s">
        <v>24</v>
      </c>
      <c r="N24" s="18" t="s">
        <v>20</v>
      </c>
      <c r="O24" s="18"/>
      <c r="P24" s="18"/>
      <c r="Q24" s="13" t="s">
        <v>376</v>
      </c>
      <c r="R24" s="13" t="s">
        <v>378</v>
      </c>
      <c r="S24" s="19" t="s">
        <v>52</v>
      </c>
      <c r="T24" s="19" t="s">
        <v>1363</v>
      </c>
      <c r="U24" s="19" t="s">
        <v>305</v>
      </c>
      <c r="V24" s="19" t="s">
        <v>867</v>
      </c>
      <c r="W24" s="20">
        <v>97.438271</v>
      </c>
      <c r="X24" s="20">
        <v>25.351655000000001</v>
      </c>
      <c r="Y24" s="17" t="s">
        <v>52</v>
      </c>
      <c r="Z24" s="13">
        <v>6</v>
      </c>
      <c r="AA24" s="15">
        <v>2011</v>
      </c>
      <c r="AB24" s="15" t="s">
        <v>16</v>
      </c>
      <c r="AC24" s="15" t="s">
        <v>16</v>
      </c>
      <c r="AD24" s="15" t="s">
        <v>16</v>
      </c>
      <c r="AE24" s="15" t="s">
        <v>22</v>
      </c>
      <c r="AF24" s="15" t="s">
        <v>1084</v>
      </c>
      <c r="AG24" s="15" t="s">
        <v>16</v>
      </c>
      <c r="AH24" s="15" t="s">
        <v>16</v>
      </c>
      <c r="AI24" s="15" t="s">
        <v>22</v>
      </c>
      <c r="AJ24" s="15" t="s">
        <v>378</v>
      </c>
      <c r="AK24" s="15"/>
      <c r="AL24" s="15">
        <v>1</v>
      </c>
      <c r="AM24" s="15" t="s">
        <v>16</v>
      </c>
      <c r="AN24" s="15" t="s">
        <v>1090</v>
      </c>
      <c r="AO24" s="15" t="s">
        <v>1364</v>
      </c>
      <c r="AP24" s="17" t="s">
        <v>1365</v>
      </c>
      <c r="AQ24" s="15" t="s">
        <v>16</v>
      </c>
      <c r="AR24" s="15" t="s">
        <v>16</v>
      </c>
      <c r="AS24" s="15" t="s">
        <v>22</v>
      </c>
      <c r="AT24" s="15" t="s">
        <v>22</v>
      </c>
      <c r="AU24" s="15" t="s">
        <v>22</v>
      </c>
      <c r="AV24" s="15" t="s">
        <v>22</v>
      </c>
      <c r="AW24" s="15" t="s">
        <v>16</v>
      </c>
      <c r="AX24" s="15" t="s">
        <v>22</v>
      </c>
      <c r="AY24" s="15" t="s">
        <v>22</v>
      </c>
      <c r="AZ24" s="15" t="s">
        <v>22</v>
      </c>
      <c r="BA24" s="15" t="s">
        <v>16</v>
      </c>
      <c r="BB24" s="15" t="s">
        <v>16</v>
      </c>
      <c r="BC24" s="13">
        <v>0</v>
      </c>
      <c r="BD24" s="13">
        <v>2</v>
      </c>
      <c r="BE24" s="25">
        <v>2</v>
      </c>
      <c r="BF24" s="13">
        <v>2</v>
      </c>
      <c r="BG24" s="13">
        <v>5</v>
      </c>
      <c r="BH24" s="25">
        <v>7</v>
      </c>
      <c r="BI24" s="13">
        <v>17</v>
      </c>
      <c r="BJ24" s="13">
        <v>6</v>
      </c>
      <c r="BK24" s="25">
        <v>23</v>
      </c>
      <c r="BL24" s="13">
        <v>40</v>
      </c>
      <c r="BM24" s="13">
        <v>28</v>
      </c>
      <c r="BN24" s="25">
        <v>68</v>
      </c>
      <c r="BO24" s="13">
        <v>39</v>
      </c>
      <c r="BP24" s="13">
        <v>43</v>
      </c>
      <c r="BQ24" s="25">
        <v>82</v>
      </c>
      <c r="BR24" s="13">
        <v>42</v>
      </c>
      <c r="BS24" s="13">
        <v>42</v>
      </c>
      <c r="BT24" s="25">
        <v>84</v>
      </c>
      <c r="BU24" s="13">
        <v>35</v>
      </c>
      <c r="BV24" s="13">
        <v>52</v>
      </c>
      <c r="BW24" s="25">
        <v>87</v>
      </c>
      <c r="BX24" s="13">
        <v>5</v>
      </c>
      <c r="BY24" s="13">
        <v>15</v>
      </c>
      <c r="BZ24" s="25">
        <v>20</v>
      </c>
      <c r="CA24" s="13">
        <v>180</v>
      </c>
      <c r="CB24" s="13">
        <v>193</v>
      </c>
      <c r="CC24" s="25">
        <v>373</v>
      </c>
      <c r="CD24" s="13">
        <v>2</v>
      </c>
      <c r="CE24" s="13">
        <v>0</v>
      </c>
      <c r="CF24" s="25">
        <v>2</v>
      </c>
      <c r="CG24" s="13">
        <v>0</v>
      </c>
      <c r="CH24" s="13">
        <v>1</v>
      </c>
      <c r="CI24" s="25">
        <v>1</v>
      </c>
      <c r="CJ24" s="13">
        <v>3</v>
      </c>
      <c r="CK24" s="13">
        <v>2</v>
      </c>
      <c r="CL24" s="25">
        <v>5</v>
      </c>
      <c r="CM24" s="13">
        <v>1</v>
      </c>
      <c r="CN24" s="13">
        <v>2</v>
      </c>
      <c r="CO24" s="25">
        <v>3</v>
      </c>
      <c r="CP24" s="13">
        <v>3</v>
      </c>
      <c r="CQ24" s="13">
        <v>3</v>
      </c>
      <c r="CR24" s="25">
        <v>6</v>
      </c>
      <c r="CS24" s="13">
        <v>1</v>
      </c>
      <c r="CT24" s="13">
        <v>4</v>
      </c>
      <c r="CU24" s="25">
        <v>5</v>
      </c>
      <c r="CV24" s="13">
        <v>1</v>
      </c>
      <c r="CW24" s="13">
        <v>4</v>
      </c>
      <c r="CX24" s="25">
        <v>5</v>
      </c>
      <c r="CY24" s="13">
        <v>2</v>
      </c>
      <c r="CZ24" s="13">
        <v>5</v>
      </c>
      <c r="DA24" s="13">
        <v>0</v>
      </c>
      <c r="DB24" s="13">
        <v>1</v>
      </c>
      <c r="DC24" s="25">
        <v>1</v>
      </c>
      <c r="DD24" s="13">
        <v>1</v>
      </c>
      <c r="DE24" s="13">
        <v>0</v>
      </c>
      <c r="DF24" s="25">
        <v>1</v>
      </c>
      <c r="DG24" s="15">
        <v>83</v>
      </c>
      <c r="DH24" s="15">
        <v>373</v>
      </c>
      <c r="DI24" s="15">
        <v>5</v>
      </c>
      <c r="DJ24" s="15">
        <v>15</v>
      </c>
      <c r="DK24" s="15">
        <v>41</v>
      </c>
      <c r="DL24" s="15">
        <v>175</v>
      </c>
      <c r="DM24" s="15" t="s">
        <v>16</v>
      </c>
      <c r="DN24" s="15" t="s">
        <v>1084</v>
      </c>
      <c r="DO24" s="15">
        <v>0</v>
      </c>
      <c r="DP24" s="15">
        <v>7</v>
      </c>
      <c r="DQ24" s="15">
        <v>4</v>
      </c>
      <c r="DR24" s="15">
        <v>2</v>
      </c>
      <c r="DS24" s="15">
        <v>4</v>
      </c>
      <c r="DT24" s="15">
        <v>9</v>
      </c>
      <c r="DU24" s="15">
        <v>2</v>
      </c>
      <c r="DV24" s="15" t="s">
        <v>16</v>
      </c>
      <c r="DW24" s="15" t="s">
        <v>16</v>
      </c>
      <c r="DX24" s="15" t="s">
        <v>1283</v>
      </c>
      <c r="DY24" s="15" t="s">
        <v>22</v>
      </c>
      <c r="DZ24" s="15" t="s">
        <v>22</v>
      </c>
      <c r="EA24" s="15" t="s">
        <v>22</v>
      </c>
      <c r="EB24" s="15"/>
      <c r="EC24" s="15"/>
      <c r="ED24" s="15"/>
      <c r="EE24" s="15"/>
      <c r="EF24" s="15"/>
      <c r="EG24" s="15"/>
      <c r="EH24" s="15"/>
      <c r="EI24" s="15" t="s">
        <v>69</v>
      </c>
      <c r="EJ24" s="15" t="s">
        <v>1084</v>
      </c>
      <c r="EK24" s="15" t="s">
        <v>75</v>
      </c>
      <c r="EL24" s="15" t="s">
        <v>81</v>
      </c>
      <c r="EM24" s="15"/>
      <c r="EN24" s="15" t="s">
        <v>16</v>
      </c>
      <c r="EO24" s="15" t="s">
        <v>84</v>
      </c>
      <c r="EP24" s="15" t="s">
        <v>16</v>
      </c>
      <c r="EQ24" s="15">
        <v>6</v>
      </c>
      <c r="ER24" s="15">
        <v>8</v>
      </c>
      <c r="ES24" s="15">
        <v>0</v>
      </c>
      <c r="ET24" s="15" t="s">
        <v>22</v>
      </c>
      <c r="EU24" s="15" t="s">
        <v>86</v>
      </c>
      <c r="EV24" s="15" t="s">
        <v>89</v>
      </c>
      <c r="EW24" s="15"/>
      <c r="EX24" s="15" t="s">
        <v>16</v>
      </c>
      <c r="EY24" s="15" t="s">
        <v>1084</v>
      </c>
      <c r="EZ24" s="15" t="s">
        <v>16</v>
      </c>
      <c r="FA24" s="15" t="s">
        <v>22</v>
      </c>
      <c r="FB24" s="15" t="s">
        <v>16</v>
      </c>
      <c r="FC24" s="15" t="s">
        <v>16</v>
      </c>
      <c r="FD24" s="15" t="s">
        <v>1084</v>
      </c>
      <c r="FE24" s="15" t="s">
        <v>16</v>
      </c>
      <c r="FF24" s="15" t="s">
        <v>16</v>
      </c>
      <c r="FG24" s="15" t="s">
        <v>22</v>
      </c>
      <c r="FH24" s="15" t="s">
        <v>81</v>
      </c>
      <c r="FI24" s="15" t="s">
        <v>81</v>
      </c>
      <c r="FJ24" s="15" t="s">
        <v>104</v>
      </c>
      <c r="FK24" s="15" t="s">
        <v>24</v>
      </c>
      <c r="FL24" s="15" t="s">
        <v>104</v>
      </c>
      <c r="FM24" s="13" t="s">
        <v>109</v>
      </c>
      <c r="FN24" s="13" t="s">
        <v>24</v>
      </c>
      <c r="FO24" s="13" t="s">
        <v>112</v>
      </c>
      <c r="FP24" s="13" t="s">
        <v>24</v>
      </c>
      <c r="FQ24" s="13"/>
      <c r="FR24" s="13" t="s">
        <v>24</v>
      </c>
      <c r="FS24" s="13" t="s">
        <v>373</v>
      </c>
      <c r="FT24" s="13" t="s">
        <v>372</v>
      </c>
      <c r="FU24" s="13" t="s">
        <v>360</v>
      </c>
      <c r="FV24" s="13" t="s">
        <v>360</v>
      </c>
      <c r="FW24" s="13" t="s">
        <v>361</v>
      </c>
      <c r="FX24" s="203" t="s">
        <v>1646</v>
      </c>
      <c r="FY24" s="203" t="s">
        <v>933</v>
      </c>
    </row>
    <row r="25" spans="1:181" ht="13.5" customHeight="1" x14ac:dyDescent="0.25">
      <c r="A25" s="14" t="s">
        <v>1611</v>
      </c>
      <c r="B25" s="14" t="s">
        <v>1677</v>
      </c>
      <c r="C25" s="15" t="s">
        <v>30</v>
      </c>
      <c r="D25" s="16"/>
      <c r="E25" s="17" t="s">
        <v>18</v>
      </c>
      <c r="F25" s="16"/>
      <c r="G25" s="14" t="s">
        <v>1689</v>
      </c>
      <c r="H25" s="14" t="s">
        <v>13</v>
      </c>
      <c r="I25" s="14" t="s">
        <v>14</v>
      </c>
      <c r="J25" s="14"/>
      <c r="K25" s="14"/>
      <c r="L25" s="14" t="s">
        <v>15</v>
      </c>
      <c r="M25" s="18"/>
      <c r="N25" s="18"/>
      <c r="O25" s="18"/>
      <c r="P25" s="18"/>
      <c r="Q25" s="13" t="s">
        <v>376</v>
      </c>
      <c r="R25" s="13" t="s">
        <v>378</v>
      </c>
      <c r="S25" s="19" t="s">
        <v>52</v>
      </c>
      <c r="T25" s="19" t="s">
        <v>1428</v>
      </c>
      <c r="U25" s="19" t="s">
        <v>307</v>
      </c>
      <c r="V25" s="19" t="s">
        <v>869</v>
      </c>
      <c r="W25" s="20">
        <v>97.432495000000003</v>
      </c>
      <c r="X25" s="20">
        <v>25.350809000000002</v>
      </c>
      <c r="Y25" s="17" t="s">
        <v>52</v>
      </c>
      <c r="Z25" s="13">
        <v>2</v>
      </c>
      <c r="AA25" s="15">
        <v>2012</v>
      </c>
      <c r="AB25" s="15" t="s">
        <v>16</v>
      </c>
      <c r="AC25" s="15" t="s">
        <v>16</v>
      </c>
      <c r="AD25" s="15" t="s">
        <v>16</v>
      </c>
      <c r="AE25" s="15" t="s">
        <v>16</v>
      </c>
      <c r="AF25" s="15" t="s">
        <v>16</v>
      </c>
      <c r="AG25" s="15" t="s">
        <v>16</v>
      </c>
      <c r="AH25" s="15" t="s">
        <v>16</v>
      </c>
      <c r="AI25" s="15" t="s">
        <v>16</v>
      </c>
      <c r="AJ25" s="15" t="s">
        <v>1612</v>
      </c>
      <c r="AK25" s="15">
        <v>1</v>
      </c>
      <c r="AL25" s="15">
        <v>5</v>
      </c>
      <c r="AM25" s="15" t="s">
        <v>16</v>
      </c>
      <c r="AN25" s="15" t="s">
        <v>1604</v>
      </c>
      <c r="AO25" s="15" t="s">
        <v>1613</v>
      </c>
      <c r="AP25" s="17" t="s">
        <v>1614</v>
      </c>
      <c r="AQ25" s="15" t="s">
        <v>16</v>
      </c>
      <c r="AR25" s="15" t="s">
        <v>16</v>
      </c>
      <c r="AS25" s="15" t="s">
        <v>22</v>
      </c>
      <c r="AT25" s="15" t="s">
        <v>22</v>
      </c>
      <c r="AU25" s="15" t="s">
        <v>22</v>
      </c>
      <c r="AV25" s="15" t="s">
        <v>22</v>
      </c>
      <c r="AW25" s="15" t="s">
        <v>22</v>
      </c>
      <c r="AX25" s="15" t="s">
        <v>22</v>
      </c>
      <c r="AY25" s="15" t="s">
        <v>16</v>
      </c>
      <c r="AZ25" s="15" t="s">
        <v>16</v>
      </c>
      <c r="BA25" s="15" t="s">
        <v>16</v>
      </c>
      <c r="BB25" s="15" t="s">
        <v>1084</v>
      </c>
      <c r="BC25" s="13">
        <v>3</v>
      </c>
      <c r="BD25" s="13">
        <v>6</v>
      </c>
      <c r="BE25" s="25">
        <v>9</v>
      </c>
      <c r="BF25" s="13">
        <v>1</v>
      </c>
      <c r="BG25" s="13">
        <v>10</v>
      </c>
      <c r="BH25" s="25">
        <v>11</v>
      </c>
      <c r="BI25" s="13">
        <v>22</v>
      </c>
      <c r="BJ25" s="13">
        <v>16</v>
      </c>
      <c r="BK25" s="25">
        <v>38</v>
      </c>
      <c r="BL25" s="13">
        <v>50</v>
      </c>
      <c r="BM25" s="13">
        <v>50</v>
      </c>
      <c r="BN25" s="25">
        <v>100</v>
      </c>
      <c r="BO25" s="13">
        <v>35</v>
      </c>
      <c r="BP25" s="13">
        <v>27</v>
      </c>
      <c r="BQ25" s="25">
        <v>62</v>
      </c>
      <c r="BR25" s="13">
        <v>67</v>
      </c>
      <c r="BS25" s="13">
        <v>86</v>
      </c>
      <c r="BT25" s="25">
        <v>153</v>
      </c>
      <c r="BU25" s="13">
        <v>60</v>
      </c>
      <c r="BV25" s="13">
        <v>53</v>
      </c>
      <c r="BW25" s="25">
        <v>113</v>
      </c>
      <c r="BX25" s="13">
        <v>20</v>
      </c>
      <c r="BY25" s="13">
        <v>21</v>
      </c>
      <c r="BZ25" s="25">
        <v>41</v>
      </c>
      <c r="CA25" s="13">
        <v>258</v>
      </c>
      <c r="CB25" s="13">
        <v>269</v>
      </c>
      <c r="CC25" s="25">
        <v>527</v>
      </c>
      <c r="CD25" s="13">
        <v>3</v>
      </c>
      <c r="CE25" s="13">
        <v>1</v>
      </c>
      <c r="CF25" s="25">
        <v>4</v>
      </c>
      <c r="CG25" s="13">
        <v>0</v>
      </c>
      <c r="CH25" s="13">
        <v>1</v>
      </c>
      <c r="CI25" s="25">
        <v>1</v>
      </c>
      <c r="CJ25" s="13">
        <v>1</v>
      </c>
      <c r="CK25" s="13">
        <v>1</v>
      </c>
      <c r="CL25" s="25">
        <v>2</v>
      </c>
      <c r="CM25" s="13">
        <v>0</v>
      </c>
      <c r="CN25" s="13">
        <v>0</v>
      </c>
      <c r="CO25" s="25">
        <v>0</v>
      </c>
      <c r="CP25" s="13">
        <v>0</v>
      </c>
      <c r="CQ25" s="13">
        <v>0</v>
      </c>
      <c r="CR25" s="25">
        <v>0</v>
      </c>
      <c r="CS25" s="13">
        <v>0</v>
      </c>
      <c r="CT25" s="13">
        <v>0</v>
      </c>
      <c r="CU25" s="25">
        <v>0</v>
      </c>
      <c r="CV25" s="13">
        <v>0</v>
      </c>
      <c r="CW25" s="13">
        <v>0</v>
      </c>
      <c r="CX25" s="25">
        <v>0</v>
      </c>
      <c r="CY25" s="13">
        <v>3</v>
      </c>
      <c r="CZ25" s="13">
        <v>7</v>
      </c>
      <c r="DA25" s="13">
        <v>3</v>
      </c>
      <c r="DB25" s="13">
        <v>5</v>
      </c>
      <c r="DC25" s="25">
        <v>8</v>
      </c>
      <c r="DD25" s="13">
        <v>2</v>
      </c>
      <c r="DE25" s="13">
        <v>1</v>
      </c>
      <c r="DF25" s="25">
        <v>3</v>
      </c>
      <c r="DG25" s="15">
        <v>101</v>
      </c>
      <c r="DH25" s="15">
        <v>527</v>
      </c>
      <c r="DI25" s="15">
        <v>3</v>
      </c>
      <c r="DJ25" s="15">
        <v>19</v>
      </c>
      <c r="DK25" s="15">
        <v>2</v>
      </c>
      <c r="DL25" s="15">
        <v>7</v>
      </c>
      <c r="DM25" s="15" t="s">
        <v>22</v>
      </c>
      <c r="DN25" s="15" t="s">
        <v>16</v>
      </c>
      <c r="DO25" s="15">
        <v>8</v>
      </c>
      <c r="DP25" s="15">
        <v>3</v>
      </c>
      <c r="DQ25" s="15">
        <v>2</v>
      </c>
      <c r="DR25" s="15">
        <v>0</v>
      </c>
      <c r="DS25" s="15">
        <v>10</v>
      </c>
      <c r="DT25" s="15">
        <v>3</v>
      </c>
      <c r="DU25" s="15">
        <v>1</v>
      </c>
      <c r="DV25" s="15" t="s">
        <v>16</v>
      </c>
      <c r="DW25" s="15" t="s">
        <v>16</v>
      </c>
      <c r="DX25" s="15" t="s">
        <v>16</v>
      </c>
      <c r="DY25" s="15" t="s">
        <v>16</v>
      </c>
      <c r="DZ25" s="15" t="s">
        <v>16</v>
      </c>
      <c r="EA25" s="15" t="s">
        <v>22</v>
      </c>
      <c r="EB25" s="15"/>
      <c r="EC25" s="15"/>
      <c r="ED25" s="15"/>
      <c r="EE25" s="15"/>
      <c r="EF25" s="15"/>
      <c r="EG25" s="15"/>
      <c r="EH25" s="15"/>
      <c r="EI25" s="15" t="s">
        <v>69</v>
      </c>
      <c r="EJ25" s="15" t="s">
        <v>22</v>
      </c>
      <c r="EK25" s="15" t="s">
        <v>75</v>
      </c>
      <c r="EL25" s="15"/>
      <c r="EM25" s="15" t="s">
        <v>76</v>
      </c>
      <c r="EN25" s="15" t="s">
        <v>16</v>
      </c>
      <c r="EO25" s="15"/>
      <c r="EP25" s="15" t="s">
        <v>16</v>
      </c>
      <c r="EQ25" s="15">
        <v>0</v>
      </c>
      <c r="ER25" s="15">
        <v>0</v>
      </c>
      <c r="ES25" s="15">
        <v>18</v>
      </c>
      <c r="ET25" s="15" t="s">
        <v>16</v>
      </c>
      <c r="EU25" s="15" t="s">
        <v>88</v>
      </c>
      <c r="EV25" s="15" t="s">
        <v>89</v>
      </c>
      <c r="EW25" s="15"/>
      <c r="EX25" s="15" t="s">
        <v>16</v>
      </c>
      <c r="EY25" s="15" t="s">
        <v>16</v>
      </c>
      <c r="EZ25" s="15" t="s">
        <v>22</v>
      </c>
      <c r="FA25" s="15" t="s">
        <v>22</v>
      </c>
      <c r="FB25" s="15" t="s">
        <v>16</v>
      </c>
      <c r="FC25" s="15" t="s">
        <v>22</v>
      </c>
      <c r="FD25" s="15" t="s">
        <v>22</v>
      </c>
      <c r="FE25" s="15" t="s">
        <v>22</v>
      </c>
      <c r="FF25" s="15" t="s">
        <v>16</v>
      </c>
      <c r="FG25" s="15" t="s">
        <v>22</v>
      </c>
      <c r="FH25" s="15" t="s">
        <v>81</v>
      </c>
      <c r="FI25" s="15" t="s">
        <v>81</v>
      </c>
      <c r="FJ25" s="13" t="s">
        <v>104</v>
      </c>
      <c r="FK25" s="13" t="s">
        <v>108</v>
      </c>
      <c r="FL25" s="13" t="s">
        <v>108</v>
      </c>
      <c r="FM25" s="13" t="s">
        <v>111</v>
      </c>
      <c r="FN25" s="13" t="s">
        <v>109</v>
      </c>
      <c r="FO25" s="13" t="s">
        <v>111</v>
      </c>
      <c r="FP25" s="13" t="s">
        <v>104</v>
      </c>
      <c r="FQ25" s="13" t="s">
        <v>109</v>
      </c>
      <c r="FR25" s="13"/>
      <c r="FS25" s="13"/>
      <c r="FT25" s="13"/>
      <c r="FU25" s="13"/>
      <c r="FV25" s="13"/>
      <c r="FW25" s="13"/>
      <c r="FX25" s="203" t="s">
        <v>1641</v>
      </c>
      <c r="FY25" s="203" t="s">
        <v>1653</v>
      </c>
    </row>
    <row r="26" spans="1:181" ht="13.5" customHeight="1" x14ac:dyDescent="0.25">
      <c r="A26" s="14" t="s">
        <v>1622</v>
      </c>
      <c r="B26" s="14" t="s">
        <v>1677</v>
      </c>
      <c r="C26" s="15" t="s">
        <v>30</v>
      </c>
      <c r="D26" s="16"/>
      <c r="E26" s="17" t="s">
        <v>24</v>
      </c>
      <c r="F26" s="16"/>
      <c r="G26" s="14" t="s">
        <v>1689</v>
      </c>
      <c r="H26" s="14" t="s">
        <v>13</v>
      </c>
      <c r="I26" s="14" t="s">
        <v>14</v>
      </c>
      <c r="J26" s="14"/>
      <c r="K26" s="14"/>
      <c r="L26" s="14" t="s">
        <v>25</v>
      </c>
      <c r="M26" s="18"/>
      <c r="N26" s="18"/>
      <c r="O26" s="18"/>
      <c r="P26" s="18"/>
      <c r="Q26" s="13" t="s">
        <v>376</v>
      </c>
      <c r="R26" s="13" t="s">
        <v>378</v>
      </c>
      <c r="S26" s="19" t="s">
        <v>52</v>
      </c>
      <c r="T26" s="19" t="s">
        <v>1623</v>
      </c>
      <c r="U26" s="19" t="s">
        <v>294</v>
      </c>
      <c r="V26" s="19" t="s">
        <v>856</v>
      </c>
      <c r="W26" s="20">
        <v>97.451965000000001</v>
      </c>
      <c r="X26" s="20">
        <v>25.356632000000001</v>
      </c>
      <c r="Y26" s="17" t="s">
        <v>53</v>
      </c>
      <c r="Z26" s="13">
        <v>5</v>
      </c>
      <c r="AA26" s="15">
        <v>2012</v>
      </c>
      <c r="AB26" s="15" t="s">
        <v>16</v>
      </c>
      <c r="AC26" s="15" t="s">
        <v>16</v>
      </c>
      <c r="AD26" s="15" t="s">
        <v>16</v>
      </c>
      <c r="AE26" s="15" t="s">
        <v>22</v>
      </c>
      <c r="AF26" s="15" t="s">
        <v>16</v>
      </c>
      <c r="AG26" s="15" t="s">
        <v>16</v>
      </c>
      <c r="AH26" s="15" t="s">
        <v>16</v>
      </c>
      <c r="AI26" s="15" t="s">
        <v>22</v>
      </c>
      <c r="AJ26" s="15" t="s">
        <v>1612</v>
      </c>
      <c r="AK26" s="15"/>
      <c r="AL26" s="15">
        <v>10</v>
      </c>
      <c r="AM26" s="15" t="s">
        <v>1084</v>
      </c>
      <c r="AN26" s="15" t="s">
        <v>1604</v>
      </c>
      <c r="AO26" s="15" t="s">
        <v>1624</v>
      </c>
      <c r="AP26" s="17" t="s">
        <v>1625</v>
      </c>
      <c r="AQ26" s="15" t="s">
        <v>16</v>
      </c>
      <c r="AR26" s="15" t="s">
        <v>16</v>
      </c>
      <c r="AS26" s="15" t="s">
        <v>22</v>
      </c>
      <c r="AT26" s="15" t="s">
        <v>22</v>
      </c>
      <c r="AU26" s="15" t="s">
        <v>22</v>
      </c>
      <c r="AV26" s="15" t="s">
        <v>22</v>
      </c>
      <c r="AW26" s="15" t="s">
        <v>22</v>
      </c>
      <c r="AX26" s="15" t="s">
        <v>22</v>
      </c>
      <c r="AY26" s="15" t="s">
        <v>16</v>
      </c>
      <c r="AZ26" s="15" t="s">
        <v>16</v>
      </c>
      <c r="BA26" s="15" t="s">
        <v>16</v>
      </c>
      <c r="BB26" s="15" t="s">
        <v>22</v>
      </c>
      <c r="BC26" s="13">
        <v>0</v>
      </c>
      <c r="BD26" s="13">
        <v>1</v>
      </c>
      <c r="BE26" s="25">
        <v>1</v>
      </c>
      <c r="BF26" s="13">
        <v>2</v>
      </c>
      <c r="BG26" s="13">
        <v>1</v>
      </c>
      <c r="BH26" s="25">
        <v>3</v>
      </c>
      <c r="BI26" s="13">
        <v>5</v>
      </c>
      <c r="BJ26" s="13">
        <v>5</v>
      </c>
      <c r="BK26" s="25">
        <v>10</v>
      </c>
      <c r="BL26" s="13">
        <v>10</v>
      </c>
      <c r="BM26" s="13">
        <v>15</v>
      </c>
      <c r="BN26" s="25">
        <v>25</v>
      </c>
      <c r="BO26" s="13">
        <v>12</v>
      </c>
      <c r="BP26" s="13">
        <v>10</v>
      </c>
      <c r="BQ26" s="25">
        <v>22</v>
      </c>
      <c r="BR26" s="13">
        <v>9</v>
      </c>
      <c r="BS26" s="13">
        <v>14</v>
      </c>
      <c r="BT26" s="25">
        <v>23</v>
      </c>
      <c r="BU26" s="13">
        <v>13</v>
      </c>
      <c r="BV26" s="13">
        <v>12</v>
      </c>
      <c r="BW26" s="25">
        <v>25</v>
      </c>
      <c r="BX26" s="13">
        <v>3</v>
      </c>
      <c r="BY26" s="13">
        <v>4</v>
      </c>
      <c r="BZ26" s="25">
        <v>7</v>
      </c>
      <c r="CA26" s="13">
        <v>54</v>
      </c>
      <c r="CB26" s="13">
        <v>62</v>
      </c>
      <c r="CC26" s="25">
        <v>116</v>
      </c>
      <c r="CD26" s="13">
        <v>3</v>
      </c>
      <c r="CE26" s="13">
        <v>1</v>
      </c>
      <c r="CF26" s="25">
        <v>4</v>
      </c>
      <c r="CG26" s="13">
        <v>0</v>
      </c>
      <c r="CH26" s="13">
        <v>0</v>
      </c>
      <c r="CI26" s="25">
        <v>0</v>
      </c>
      <c r="CJ26" s="13">
        <v>2</v>
      </c>
      <c r="CK26" s="13">
        <v>1</v>
      </c>
      <c r="CL26" s="25">
        <v>3</v>
      </c>
      <c r="CM26" s="13">
        <v>0</v>
      </c>
      <c r="CN26" s="13">
        <v>0</v>
      </c>
      <c r="CO26" s="25">
        <v>0</v>
      </c>
      <c r="CP26" s="13">
        <v>2</v>
      </c>
      <c r="CQ26" s="13">
        <v>3</v>
      </c>
      <c r="CR26" s="25">
        <v>5</v>
      </c>
      <c r="CS26" s="13">
        <v>0</v>
      </c>
      <c r="CT26" s="13">
        <v>0</v>
      </c>
      <c r="CU26" s="25">
        <v>0</v>
      </c>
      <c r="CV26" s="13">
        <v>0</v>
      </c>
      <c r="CW26" s="13">
        <v>4</v>
      </c>
      <c r="CX26" s="25">
        <v>4</v>
      </c>
      <c r="CY26" s="13">
        <v>2</v>
      </c>
      <c r="CZ26" s="13">
        <v>2</v>
      </c>
      <c r="DA26" s="13">
        <v>0</v>
      </c>
      <c r="DB26" s="13">
        <v>0</v>
      </c>
      <c r="DC26" s="25">
        <v>0</v>
      </c>
      <c r="DD26" s="13">
        <v>0</v>
      </c>
      <c r="DE26" s="13">
        <v>0</v>
      </c>
      <c r="DF26" s="25">
        <v>0</v>
      </c>
      <c r="DG26" s="15">
        <v>23</v>
      </c>
      <c r="DH26" s="15">
        <v>116</v>
      </c>
      <c r="DI26" s="15">
        <v>0</v>
      </c>
      <c r="DJ26" s="15">
        <v>2</v>
      </c>
      <c r="DK26" s="15">
        <v>0</v>
      </c>
      <c r="DL26" s="15">
        <v>0</v>
      </c>
      <c r="DM26" s="15" t="s">
        <v>22</v>
      </c>
      <c r="DN26" s="15" t="s">
        <v>16</v>
      </c>
      <c r="DO26" s="15">
        <v>3</v>
      </c>
      <c r="DP26" s="15">
        <v>3</v>
      </c>
      <c r="DQ26" s="15">
        <v>2</v>
      </c>
      <c r="DR26" s="15">
        <v>0</v>
      </c>
      <c r="DS26" s="15">
        <v>5</v>
      </c>
      <c r="DT26" s="15">
        <v>3</v>
      </c>
      <c r="DU26" s="15">
        <v>2</v>
      </c>
      <c r="DV26" s="15" t="s">
        <v>16</v>
      </c>
      <c r="DW26" s="15" t="s">
        <v>22</v>
      </c>
      <c r="DX26" s="15" t="s">
        <v>22</v>
      </c>
      <c r="DY26" s="15" t="s">
        <v>22</v>
      </c>
      <c r="DZ26" s="15" t="s">
        <v>22</v>
      </c>
      <c r="EA26" s="15" t="s">
        <v>22</v>
      </c>
      <c r="EB26" s="15"/>
      <c r="EC26" s="15"/>
      <c r="ED26" s="15"/>
      <c r="EE26" s="15"/>
      <c r="EF26" s="15"/>
      <c r="EG26" s="15"/>
      <c r="EH26" s="15"/>
      <c r="EI26" s="15" t="s">
        <v>69</v>
      </c>
      <c r="EJ26" s="15" t="s">
        <v>16</v>
      </c>
      <c r="EK26" s="15" t="s">
        <v>75</v>
      </c>
      <c r="EL26" s="15" t="s">
        <v>81</v>
      </c>
      <c r="EM26" s="15" t="s">
        <v>1979</v>
      </c>
      <c r="EN26" s="15" t="s">
        <v>16</v>
      </c>
      <c r="EO26" s="15" t="s">
        <v>82</v>
      </c>
      <c r="EP26" s="15" t="s">
        <v>16</v>
      </c>
      <c r="EQ26" s="15">
        <v>2</v>
      </c>
      <c r="ER26" s="15">
        <v>2</v>
      </c>
      <c r="ES26" s="15">
        <v>0</v>
      </c>
      <c r="ET26" s="15" t="s">
        <v>22</v>
      </c>
      <c r="EU26" s="15" t="s">
        <v>85</v>
      </c>
      <c r="EV26" s="15" t="s">
        <v>89</v>
      </c>
      <c r="EW26" s="15"/>
      <c r="EX26" s="15" t="s">
        <v>22</v>
      </c>
      <c r="EY26" s="15" t="s">
        <v>22</v>
      </c>
      <c r="EZ26" s="15" t="s">
        <v>22</v>
      </c>
      <c r="FA26" s="15" t="s">
        <v>22</v>
      </c>
      <c r="FB26" s="15" t="s">
        <v>22</v>
      </c>
      <c r="FC26" s="15" t="s">
        <v>22</v>
      </c>
      <c r="FD26" s="15" t="s">
        <v>22</v>
      </c>
      <c r="FE26" s="15" t="s">
        <v>22</v>
      </c>
      <c r="FF26" s="15" t="s">
        <v>22</v>
      </c>
      <c r="FG26" s="15" t="s">
        <v>22</v>
      </c>
      <c r="FH26" s="15" t="s">
        <v>81</v>
      </c>
      <c r="FI26" s="15" t="s">
        <v>81</v>
      </c>
      <c r="FJ26" s="13" t="s">
        <v>24</v>
      </c>
      <c r="FK26" s="13" t="s">
        <v>112</v>
      </c>
      <c r="FL26" s="13" t="s">
        <v>24</v>
      </c>
      <c r="FM26" s="13"/>
      <c r="FN26" s="13" t="s">
        <v>112</v>
      </c>
      <c r="FO26" s="13" t="s">
        <v>112</v>
      </c>
      <c r="FP26" s="13" t="s">
        <v>104</v>
      </c>
      <c r="FQ26" s="13" t="s">
        <v>24</v>
      </c>
      <c r="FR26" s="13" t="s">
        <v>360</v>
      </c>
      <c r="FS26" s="13" t="s">
        <v>353</v>
      </c>
      <c r="FT26" s="13" t="s">
        <v>373</v>
      </c>
      <c r="FU26" s="13" t="s">
        <v>361</v>
      </c>
      <c r="FV26" s="13" t="s">
        <v>374</v>
      </c>
      <c r="FW26" s="13" t="s">
        <v>364</v>
      </c>
      <c r="FX26" s="203" t="s">
        <v>1643</v>
      </c>
      <c r="FY26" s="203" t="s">
        <v>1653</v>
      </c>
    </row>
    <row r="27" spans="1:181" ht="13.5" customHeight="1" x14ac:dyDescent="0.25">
      <c r="A27" s="14" t="s">
        <v>1532</v>
      </c>
      <c r="B27" s="14" t="s">
        <v>1677</v>
      </c>
      <c r="C27" s="15" t="s">
        <v>30</v>
      </c>
      <c r="D27" s="16"/>
      <c r="E27" s="17" t="s">
        <v>18</v>
      </c>
      <c r="F27" s="16"/>
      <c r="G27" s="14" t="s">
        <v>1702</v>
      </c>
      <c r="H27" s="14" t="s">
        <v>13</v>
      </c>
      <c r="I27" s="14" t="s">
        <v>14</v>
      </c>
      <c r="J27" s="14"/>
      <c r="K27" s="14"/>
      <c r="L27" s="14" t="s">
        <v>15</v>
      </c>
      <c r="M27" s="18" t="s">
        <v>19</v>
      </c>
      <c r="N27" s="18" t="s">
        <v>14</v>
      </c>
      <c r="O27" s="18"/>
      <c r="P27" s="18"/>
      <c r="Q27" s="13" t="s">
        <v>376</v>
      </c>
      <c r="R27" s="13" t="s">
        <v>378</v>
      </c>
      <c r="S27" s="19" t="s">
        <v>52</v>
      </c>
      <c r="T27" s="19" t="s">
        <v>1533</v>
      </c>
      <c r="U27" s="19" t="s">
        <v>290</v>
      </c>
      <c r="V27" s="19" t="s">
        <v>852</v>
      </c>
      <c r="W27" s="20">
        <v>97.408302000000006</v>
      </c>
      <c r="X27" s="20">
        <v>25.324567999999999</v>
      </c>
      <c r="Y27" s="17" t="s">
        <v>53</v>
      </c>
      <c r="Z27" s="13">
        <v>6</v>
      </c>
      <c r="AA27" s="15">
        <v>2011</v>
      </c>
      <c r="AB27" s="15" t="s">
        <v>16</v>
      </c>
      <c r="AC27" s="15" t="s">
        <v>16</v>
      </c>
      <c r="AD27" s="15" t="s">
        <v>16</v>
      </c>
      <c r="AE27" s="15" t="s">
        <v>16</v>
      </c>
      <c r="AF27" s="15" t="s">
        <v>16</v>
      </c>
      <c r="AG27" s="15" t="s">
        <v>16</v>
      </c>
      <c r="AH27" s="15" t="s">
        <v>16</v>
      </c>
      <c r="AI27" s="15" t="s">
        <v>16</v>
      </c>
      <c r="AJ27" s="15" t="s">
        <v>1534</v>
      </c>
      <c r="AK27" s="15">
        <v>3</v>
      </c>
      <c r="AL27" s="15">
        <v>5</v>
      </c>
      <c r="AM27" s="15" t="s">
        <v>16</v>
      </c>
      <c r="AN27" s="15" t="s">
        <v>447</v>
      </c>
      <c r="AO27" s="15" t="s">
        <v>1535</v>
      </c>
      <c r="AP27" s="17" t="s">
        <v>1536</v>
      </c>
      <c r="AQ27" s="15" t="s">
        <v>16</v>
      </c>
      <c r="AR27" s="15" t="s">
        <v>16</v>
      </c>
      <c r="AS27" s="15" t="s">
        <v>22</v>
      </c>
      <c r="AT27" s="15" t="s">
        <v>22</v>
      </c>
      <c r="AU27" s="15" t="s">
        <v>22</v>
      </c>
      <c r="AV27" s="15" t="s">
        <v>22</v>
      </c>
      <c r="AW27" s="15" t="s">
        <v>16</v>
      </c>
      <c r="AX27" s="15" t="s">
        <v>22</v>
      </c>
      <c r="AY27" s="15" t="s">
        <v>22</v>
      </c>
      <c r="AZ27" s="15" t="s">
        <v>16</v>
      </c>
      <c r="BA27" s="15" t="s">
        <v>16</v>
      </c>
      <c r="BB27" s="15" t="s">
        <v>16</v>
      </c>
      <c r="BC27" s="13">
        <v>2</v>
      </c>
      <c r="BD27" s="13">
        <v>1</v>
      </c>
      <c r="BE27" s="25">
        <v>0</v>
      </c>
      <c r="BF27" s="13">
        <v>16</v>
      </c>
      <c r="BG27" s="13">
        <v>10</v>
      </c>
      <c r="BH27" s="25">
        <v>0</v>
      </c>
      <c r="BI27" s="13">
        <v>33</v>
      </c>
      <c r="BJ27" s="13">
        <v>25</v>
      </c>
      <c r="BK27" s="25">
        <v>0</v>
      </c>
      <c r="BL27" s="13">
        <v>35</v>
      </c>
      <c r="BM27" s="13">
        <v>54</v>
      </c>
      <c r="BN27" s="25">
        <v>0</v>
      </c>
      <c r="BO27" s="13">
        <v>39</v>
      </c>
      <c r="BP27" s="13">
        <v>41</v>
      </c>
      <c r="BQ27" s="25">
        <v>0</v>
      </c>
      <c r="BR27" s="13">
        <v>67</v>
      </c>
      <c r="BS27" s="13">
        <v>84</v>
      </c>
      <c r="BT27" s="25">
        <v>0</v>
      </c>
      <c r="BU27" s="13">
        <v>70</v>
      </c>
      <c r="BV27" s="13">
        <v>69</v>
      </c>
      <c r="BW27" s="25">
        <v>0</v>
      </c>
      <c r="BX27" s="13">
        <v>3</v>
      </c>
      <c r="BY27" s="13">
        <v>8</v>
      </c>
      <c r="BZ27" s="25">
        <v>0</v>
      </c>
      <c r="CA27" s="13">
        <v>265</v>
      </c>
      <c r="CB27" s="13">
        <v>292</v>
      </c>
      <c r="CC27" s="25">
        <v>557</v>
      </c>
      <c r="CD27" s="13">
        <v>6</v>
      </c>
      <c r="CE27" s="13">
        <v>0</v>
      </c>
      <c r="CF27" s="25">
        <v>6</v>
      </c>
      <c r="CG27" s="13">
        <v>0</v>
      </c>
      <c r="CH27" s="13">
        <v>0</v>
      </c>
      <c r="CI27" s="25">
        <v>0</v>
      </c>
      <c r="CJ27" s="13">
        <v>0</v>
      </c>
      <c r="CK27" s="13">
        <v>1</v>
      </c>
      <c r="CL27" s="25">
        <v>1</v>
      </c>
      <c r="CM27" s="13">
        <v>0</v>
      </c>
      <c r="CN27" s="13">
        <v>0</v>
      </c>
      <c r="CO27" s="25">
        <v>0</v>
      </c>
      <c r="CP27" s="13">
        <v>0</v>
      </c>
      <c r="CQ27" s="13">
        <v>0</v>
      </c>
      <c r="CR27" s="25">
        <v>0</v>
      </c>
      <c r="CS27" s="13">
        <v>0</v>
      </c>
      <c r="CT27" s="13">
        <v>0</v>
      </c>
      <c r="CU27" s="25">
        <v>0</v>
      </c>
      <c r="CV27" s="13">
        <v>0</v>
      </c>
      <c r="CW27" s="13">
        <v>5</v>
      </c>
      <c r="CX27" s="25">
        <v>5</v>
      </c>
      <c r="CY27" s="13">
        <v>5</v>
      </c>
      <c r="CZ27" s="13">
        <v>15</v>
      </c>
      <c r="DA27" s="13">
        <v>3</v>
      </c>
      <c r="DB27" s="13">
        <v>1</v>
      </c>
      <c r="DC27" s="25">
        <v>4</v>
      </c>
      <c r="DD27" s="13">
        <v>0</v>
      </c>
      <c r="DE27" s="13">
        <v>1</v>
      </c>
      <c r="DF27" s="25">
        <v>1</v>
      </c>
      <c r="DG27" s="15">
        <v>134</v>
      </c>
      <c r="DH27" s="15">
        <v>564</v>
      </c>
      <c r="DI27" s="15">
        <v>3</v>
      </c>
      <c r="DJ27" s="15">
        <v>12</v>
      </c>
      <c r="DK27" s="15">
        <v>5</v>
      </c>
      <c r="DL27" s="15">
        <v>13</v>
      </c>
      <c r="DM27" s="15" t="s">
        <v>22</v>
      </c>
      <c r="DN27" s="15" t="s">
        <v>16</v>
      </c>
      <c r="DO27" s="15">
        <v>4</v>
      </c>
      <c r="DP27" s="15">
        <v>4</v>
      </c>
      <c r="DQ27" s="15">
        <v>1</v>
      </c>
      <c r="DR27" s="15">
        <v>0</v>
      </c>
      <c r="DS27" s="15">
        <v>5</v>
      </c>
      <c r="DT27" s="15">
        <v>4</v>
      </c>
      <c r="DU27" s="15">
        <v>1</v>
      </c>
      <c r="DV27" s="15" t="s">
        <v>16</v>
      </c>
      <c r="DW27" s="15" t="s">
        <v>16</v>
      </c>
      <c r="DX27" s="15" t="s">
        <v>22</v>
      </c>
      <c r="DY27" s="15" t="s">
        <v>22</v>
      </c>
      <c r="DZ27" s="15" t="s">
        <v>16</v>
      </c>
      <c r="EA27" s="15" t="s">
        <v>22</v>
      </c>
      <c r="EB27" s="15"/>
      <c r="EC27" s="15"/>
      <c r="ED27" s="15">
        <v>0.5</v>
      </c>
      <c r="EE27" s="15"/>
      <c r="EF27" s="15"/>
      <c r="EG27" s="15"/>
      <c r="EH27" s="15"/>
      <c r="EI27" s="15" t="s">
        <v>69</v>
      </c>
      <c r="EJ27" s="15" t="s">
        <v>16</v>
      </c>
      <c r="EK27" s="15"/>
      <c r="EL27" s="15"/>
      <c r="EM27" s="15"/>
      <c r="EN27" s="15" t="s">
        <v>16</v>
      </c>
      <c r="EO27" s="15" t="s">
        <v>82</v>
      </c>
      <c r="EP27" s="15" t="s">
        <v>16</v>
      </c>
      <c r="EQ27" s="15">
        <v>0</v>
      </c>
      <c r="ER27" s="15">
        <v>0</v>
      </c>
      <c r="ES27" s="15">
        <v>4</v>
      </c>
      <c r="ET27" s="15" t="s">
        <v>16</v>
      </c>
      <c r="EU27" s="15" t="s">
        <v>85</v>
      </c>
      <c r="EV27" s="15" t="s">
        <v>92</v>
      </c>
      <c r="EW27" s="15"/>
      <c r="EX27" s="15" t="s">
        <v>22</v>
      </c>
      <c r="EY27" s="15" t="s">
        <v>16</v>
      </c>
      <c r="EZ27" s="15" t="s">
        <v>22</v>
      </c>
      <c r="FA27" s="15" t="s">
        <v>22</v>
      </c>
      <c r="FB27" s="15" t="s">
        <v>16</v>
      </c>
      <c r="FC27" s="15" t="s">
        <v>16</v>
      </c>
      <c r="FD27" s="15" t="s">
        <v>22</v>
      </c>
      <c r="FE27" s="15" t="s">
        <v>22</v>
      </c>
      <c r="FF27" s="15" t="s">
        <v>16</v>
      </c>
      <c r="FG27" s="15" t="s">
        <v>22</v>
      </c>
      <c r="FH27" s="15" t="s">
        <v>81</v>
      </c>
      <c r="FI27" s="15" t="s">
        <v>81</v>
      </c>
      <c r="FJ27" s="13" t="s">
        <v>109</v>
      </c>
      <c r="FK27" s="13" t="s">
        <v>108</v>
      </c>
      <c r="FL27" s="13" t="s">
        <v>104</v>
      </c>
      <c r="FM27" s="13" t="s">
        <v>109</v>
      </c>
      <c r="FN27" s="13" t="s">
        <v>24</v>
      </c>
      <c r="FO27" s="13" t="s">
        <v>112</v>
      </c>
      <c r="FP27" s="13" t="s">
        <v>109</v>
      </c>
      <c r="FQ27" s="13" t="s">
        <v>24</v>
      </c>
      <c r="FR27" s="13"/>
      <c r="FS27" s="13"/>
      <c r="FT27" s="13"/>
      <c r="FU27" s="13"/>
      <c r="FV27" s="13"/>
      <c r="FW27" s="13"/>
      <c r="FX27" s="203" t="s">
        <v>1641</v>
      </c>
      <c r="FY27" s="203" t="s">
        <v>1652</v>
      </c>
    </row>
    <row r="28" spans="1:181" ht="13.5" customHeight="1" x14ac:dyDescent="0.25">
      <c r="A28" s="14" t="s">
        <v>1579</v>
      </c>
      <c r="B28" s="14" t="s">
        <v>1678</v>
      </c>
      <c r="C28" s="15" t="s">
        <v>28</v>
      </c>
      <c r="D28" s="16"/>
      <c r="E28" s="17" t="s">
        <v>18</v>
      </c>
      <c r="F28" s="16"/>
      <c r="G28" s="14" t="s">
        <v>1696</v>
      </c>
      <c r="H28" s="14" t="s">
        <v>13</v>
      </c>
      <c r="I28" s="14" t="s">
        <v>14</v>
      </c>
      <c r="J28" s="14"/>
      <c r="K28" s="14"/>
      <c r="L28" s="14" t="s">
        <v>25</v>
      </c>
      <c r="M28" s="18"/>
      <c r="N28" s="18"/>
      <c r="O28" s="18"/>
      <c r="P28" s="18"/>
      <c r="Q28" s="13" t="s">
        <v>376</v>
      </c>
      <c r="R28" s="13" t="s">
        <v>378</v>
      </c>
      <c r="S28" s="19" t="s">
        <v>1359</v>
      </c>
      <c r="T28" s="19" t="s">
        <v>1359</v>
      </c>
      <c r="U28" s="19" t="s">
        <v>297</v>
      </c>
      <c r="V28" s="19" t="s">
        <v>859</v>
      </c>
      <c r="W28" s="20">
        <v>97.438450000000003</v>
      </c>
      <c r="X28" s="20">
        <v>25.415900000000001</v>
      </c>
      <c r="Y28" s="17"/>
      <c r="Z28" s="13">
        <v>6</v>
      </c>
      <c r="AA28" s="15">
        <v>2013</v>
      </c>
      <c r="AB28" s="15" t="s">
        <v>16</v>
      </c>
      <c r="AC28" s="15" t="s">
        <v>16</v>
      </c>
      <c r="AD28" s="15" t="s">
        <v>16</v>
      </c>
      <c r="AE28" s="15" t="s">
        <v>22</v>
      </c>
      <c r="AF28" s="15" t="s">
        <v>22</v>
      </c>
      <c r="AG28" s="15" t="s">
        <v>22</v>
      </c>
      <c r="AH28" s="15" t="s">
        <v>22</v>
      </c>
      <c r="AI28" s="15" t="s">
        <v>22</v>
      </c>
      <c r="AJ28" s="15" t="s">
        <v>377</v>
      </c>
      <c r="AK28" s="15">
        <v>4</v>
      </c>
      <c r="AL28" s="15">
        <v>15</v>
      </c>
      <c r="AM28" s="15" t="s">
        <v>16</v>
      </c>
      <c r="AN28" s="15" t="s">
        <v>937</v>
      </c>
      <c r="AO28" s="15" t="s">
        <v>1580</v>
      </c>
      <c r="AP28" s="17" t="s">
        <v>1581</v>
      </c>
      <c r="AQ28" s="15" t="s">
        <v>16</v>
      </c>
      <c r="AR28" s="15" t="s">
        <v>22</v>
      </c>
      <c r="AS28" s="15" t="s">
        <v>16</v>
      </c>
      <c r="AT28" s="15" t="s">
        <v>16</v>
      </c>
      <c r="AU28" s="15" t="s">
        <v>22</v>
      </c>
      <c r="AV28" s="15" t="s">
        <v>22</v>
      </c>
      <c r="AW28" s="15" t="s">
        <v>16</v>
      </c>
      <c r="AX28" s="15" t="s">
        <v>22</v>
      </c>
      <c r="AY28" s="15" t="s">
        <v>22</v>
      </c>
      <c r="AZ28" s="15" t="s">
        <v>16</v>
      </c>
      <c r="BA28" s="15" t="s">
        <v>16</v>
      </c>
      <c r="BB28" s="15" t="s">
        <v>16</v>
      </c>
      <c r="BC28" s="13">
        <v>3</v>
      </c>
      <c r="BD28" s="13">
        <v>6</v>
      </c>
      <c r="BE28" s="25">
        <v>9</v>
      </c>
      <c r="BF28" s="13">
        <v>25</v>
      </c>
      <c r="BG28" s="13">
        <v>27</v>
      </c>
      <c r="BH28" s="25">
        <v>52</v>
      </c>
      <c r="BI28" s="13">
        <v>54</v>
      </c>
      <c r="BJ28" s="13">
        <v>57</v>
      </c>
      <c r="BK28" s="25">
        <v>111</v>
      </c>
      <c r="BL28" s="13">
        <v>106</v>
      </c>
      <c r="BM28" s="13">
        <v>110</v>
      </c>
      <c r="BN28" s="25">
        <v>216</v>
      </c>
      <c r="BO28" s="13">
        <v>88</v>
      </c>
      <c r="BP28" s="13">
        <v>73</v>
      </c>
      <c r="BQ28" s="25">
        <v>161</v>
      </c>
      <c r="BR28" s="13">
        <v>100</v>
      </c>
      <c r="BS28" s="13">
        <v>137</v>
      </c>
      <c r="BT28" s="25">
        <v>237</v>
      </c>
      <c r="BU28" s="13">
        <v>92</v>
      </c>
      <c r="BV28" s="13">
        <v>140</v>
      </c>
      <c r="BW28" s="25">
        <v>232</v>
      </c>
      <c r="BX28" s="13">
        <v>18</v>
      </c>
      <c r="BY28" s="13">
        <v>42</v>
      </c>
      <c r="BZ28" s="25">
        <v>60</v>
      </c>
      <c r="CA28" s="13">
        <v>486</v>
      </c>
      <c r="CB28" s="13">
        <v>592</v>
      </c>
      <c r="CC28" s="25">
        <v>1078</v>
      </c>
      <c r="CD28" s="13">
        <v>2</v>
      </c>
      <c r="CE28" s="13">
        <v>15</v>
      </c>
      <c r="CF28" s="25">
        <v>17</v>
      </c>
      <c r="CG28" s="13">
        <v>0</v>
      </c>
      <c r="CH28" s="13">
        <v>0</v>
      </c>
      <c r="CI28" s="25">
        <v>0</v>
      </c>
      <c r="CJ28" s="13">
        <v>0</v>
      </c>
      <c r="CK28" s="13">
        <v>6</v>
      </c>
      <c r="CL28" s="25">
        <v>6</v>
      </c>
      <c r="CM28" s="13">
        <v>3</v>
      </c>
      <c r="CN28" s="13">
        <v>9</v>
      </c>
      <c r="CO28" s="25">
        <v>12</v>
      </c>
      <c r="CP28" s="13">
        <v>0</v>
      </c>
      <c r="CQ28" s="13">
        <v>0</v>
      </c>
      <c r="CR28" s="25">
        <v>0</v>
      </c>
      <c r="CS28" s="13">
        <v>0</v>
      </c>
      <c r="CT28" s="13">
        <v>0</v>
      </c>
      <c r="CU28" s="25">
        <v>0</v>
      </c>
      <c r="CV28" s="13">
        <v>10</v>
      </c>
      <c r="CW28" s="13">
        <v>1</v>
      </c>
      <c r="CX28" s="25">
        <v>11</v>
      </c>
      <c r="CY28" s="13">
        <v>15</v>
      </c>
      <c r="CZ28" s="13">
        <v>41</v>
      </c>
      <c r="DA28" s="13">
        <v>3</v>
      </c>
      <c r="DB28" s="13">
        <v>9</v>
      </c>
      <c r="DC28" s="25">
        <v>12</v>
      </c>
      <c r="DD28" s="13">
        <v>3</v>
      </c>
      <c r="DE28" s="13">
        <v>0</v>
      </c>
      <c r="DF28" s="25">
        <v>3</v>
      </c>
      <c r="DG28" s="15">
        <v>243</v>
      </c>
      <c r="DH28" s="15">
        <v>1078</v>
      </c>
      <c r="DI28" s="15">
        <v>0</v>
      </c>
      <c r="DJ28" s="15">
        <v>0</v>
      </c>
      <c r="DK28" s="15">
        <v>2</v>
      </c>
      <c r="DL28" s="15">
        <v>10</v>
      </c>
      <c r="DM28" s="15" t="s">
        <v>1084</v>
      </c>
      <c r="DN28" s="15" t="s">
        <v>16</v>
      </c>
      <c r="DO28" s="15">
        <v>7</v>
      </c>
      <c r="DP28" s="15">
        <v>6</v>
      </c>
      <c r="DQ28" s="15"/>
      <c r="DR28" s="15"/>
      <c r="DS28" s="15">
        <v>7</v>
      </c>
      <c r="DT28" s="15">
        <v>6</v>
      </c>
      <c r="DU28" s="15">
        <v>7</v>
      </c>
      <c r="DV28" s="15" t="s">
        <v>16</v>
      </c>
      <c r="DW28" s="15" t="s">
        <v>22</v>
      </c>
      <c r="DX28" s="15" t="s">
        <v>22</v>
      </c>
      <c r="DY28" s="15" t="s">
        <v>16</v>
      </c>
      <c r="DZ28" s="15" t="s">
        <v>16</v>
      </c>
      <c r="EA28" s="15" t="s">
        <v>22</v>
      </c>
      <c r="EB28" s="15">
        <v>1</v>
      </c>
      <c r="EC28" s="15"/>
      <c r="ED28" s="15">
        <v>7</v>
      </c>
      <c r="EE28" s="15"/>
      <c r="EF28" s="15">
        <v>1</v>
      </c>
      <c r="EG28" s="15">
        <v>1</v>
      </c>
      <c r="EH28" s="15">
        <v>7</v>
      </c>
      <c r="EI28" s="15" t="s">
        <v>69</v>
      </c>
      <c r="EJ28" s="15" t="s">
        <v>16</v>
      </c>
      <c r="EK28" s="15" t="s">
        <v>75</v>
      </c>
      <c r="EL28" s="15" t="s">
        <v>81</v>
      </c>
      <c r="EM28" s="15" t="s">
        <v>78</v>
      </c>
      <c r="EN28" s="15" t="s">
        <v>16</v>
      </c>
      <c r="EO28" s="15" t="s">
        <v>82</v>
      </c>
      <c r="EP28" s="15" t="s">
        <v>16</v>
      </c>
      <c r="EQ28" s="15">
        <v>0</v>
      </c>
      <c r="ER28" s="15">
        <v>0</v>
      </c>
      <c r="ES28" s="15">
        <v>0</v>
      </c>
      <c r="ET28" s="15" t="s">
        <v>16</v>
      </c>
      <c r="EU28" s="15" t="s">
        <v>85</v>
      </c>
      <c r="EV28" s="15" t="s">
        <v>90</v>
      </c>
      <c r="EW28" s="15"/>
      <c r="EX28" s="15" t="s">
        <v>16</v>
      </c>
      <c r="EY28" s="15" t="s">
        <v>16</v>
      </c>
      <c r="EZ28" s="15" t="s">
        <v>22</v>
      </c>
      <c r="FA28" s="15" t="s">
        <v>22</v>
      </c>
      <c r="FB28" s="15" t="s">
        <v>16</v>
      </c>
      <c r="FC28" s="15" t="s">
        <v>22</v>
      </c>
      <c r="FD28" s="15" t="s">
        <v>16</v>
      </c>
      <c r="FE28" s="15" t="s">
        <v>16</v>
      </c>
      <c r="FF28" s="15" t="s">
        <v>16</v>
      </c>
      <c r="FG28" s="15" t="s">
        <v>22</v>
      </c>
      <c r="FH28" s="15" t="s">
        <v>1979</v>
      </c>
      <c r="FI28" s="15" t="s">
        <v>1979</v>
      </c>
      <c r="FJ28" s="13" t="s">
        <v>104</v>
      </c>
      <c r="FK28" s="13" t="s">
        <v>24</v>
      </c>
      <c r="FL28" s="13" t="s">
        <v>104</v>
      </c>
      <c r="FM28" s="13" t="s">
        <v>24</v>
      </c>
      <c r="FN28" s="13" t="s">
        <v>109</v>
      </c>
      <c r="FO28" s="13" t="s">
        <v>24</v>
      </c>
      <c r="FP28" s="13" t="s">
        <v>104</v>
      </c>
      <c r="FQ28" s="13" t="s">
        <v>106</v>
      </c>
      <c r="FR28" s="13" t="s">
        <v>353</v>
      </c>
      <c r="FS28" s="13" t="s">
        <v>367</v>
      </c>
      <c r="FT28" s="13" t="s">
        <v>355</v>
      </c>
      <c r="FU28" s="13" t="s">
        <v>368</v>
      </c>
      <c r="FV28" s="13" t="s">
        <v>366</v>
      </c>
      <c r="FW28" s="13" t="s">
        <v>374</v>
      </c>
      <c r="FX28" s="203" t="s">
        <v>1645</v>
      </c>
      <c r="FY28" s="203" t="s">
        <v>1638</v>
      </c>
    </row>
    <row r="29" spans="1:181" ht="13.5" customHeight="1" x14ac:dyDescent="0.25">
      <c r="A29" s="14" t="s">
        <v>1615</v>
      </c>
      <c r="B29" s="14" t="s">
        <v>1677</v>
      </c>
      <c r="C29" s="15" t="s">
        <v>30</v>
      </c>
      <c r="D29" s="16"/>
      <c r="E29" s="17" t="s">
        <v>18</v>
      </c>
      <c r="F29" s="16"/>
      <c r="G29" s="14" t="s">
        <v>1693</v>
      </c>
      <c r="H29" s="14" t="s">
        <v>13</v>
      </c>
      <c r="I29" s="14" t="s">
        <v>14</v>
      </c>
      <c r="J29" s="14"/>
      <c r="K29" s="14"/>
      <c r="L29" s="14"/>
      <c r="M29" s="18"/>
      <c r="N29" s="18"/>
      <c r="O29" s="18"/>
      <c r="P29" s="18"/>
      <c r="Q29" s="13" t="s">
        <v>376</v>
      </c>
      <c r="R29" s="13" t="s">
        <v>378</v>
      </c>
      <c r="S29" s="19" t="s">
        <v>52</v>
      </c>
      <c r="T29" s="19" t="s">
        <v>1595</v>
      </c>
      <c r="U29" s="19" t="s">
        <v>306</v>
      </c>
      <c r="V29" s="19" t="s">
        <v>868</v>
      </c>
      <c r="W29" s="20">
        <v>97.437568999999996</v>
      </c>
      <c r="X29" s="20">
        <v>25.346004000000001</v>
      </c>
      <c r="Y29" s="17"/>
      <c r="Z29" s="13">
        <v>6</v>
      </c>
      <c r="AA29" s="15">
        <v>2011</v>
      </c>
      <c r="AB29" s="15" t="s">
        <v>16</v>
      </c>
      <c r="AC29" s="15" t="s">
        <v>16</v>
      </c>
      <c r="AD29" s="15" t="s">
        <v>16</v>
      </c>
      <c r="AE29" s="15" t="s">
        <v>22</v>
      </c>
      <c r="AF29" s="15" t="s">
        <v>16</v>
      </c>
      <c r="AG29" s="15" t="s">
        <v>16</v>
      </c>
      <c r="AH29" s="15" t="s">
        <v>16</v>
      </c>
      <c r="AI29" s="15" t="s">
        <v>22</v>
      </c>
      <c r="AJ29" s="15" t="s">
        <v>1612</v>
      </c>
      <c r="AK29" s="15">
        <v>0.125</v>
      </c>
      <c r="AL29" s="15">
        <v>5</v>
      </c>
      <c r="AM29" s="15" t="s">
        <v>16</v>
      </c>
      <c r="AN29" s="15" t="s">
        <v>23</v>
      </c>
      <c r="AO29" s="15" t="s">
        <v>1616</v>
      </c>
      <c r="AP29" s="17" t="s">
        <v>1617</v>
      </c>
      <c r="AQ29" s="15" t="s">
        <v>16</v>
      </c>
      <c r="AR29" s="15" t="s">
        <v>22</v>
      </c>
      <c r="AS29" s="15" t="s">
        <v>22</v>
      </c>
      <c r="AT29" s="15" t="s">
        <v>16</v>
      </c>
      <c r="AU29" s="15" t="s">
        <v>22</v>
      </c>
      <c r="AV29" s="15" t="s">
        <v>22</v>
      </c>
      <c r="AW29" s="15" t="s">
        <v>22</v>
      </c>
      <c r="AX29" s="15" t="s">
        <v>22</v>
      </c>
      <c r="AY29" s="15" t="s">
        <v>16</v>
      </c>
      <c r="AZ29" s="15" t="s">
        <v>16</v>
      </c>
      <c r="BA29" s="15" t="s">
        <v>16</v>
      </c>
      <c r="BB29" s="15" t="s">
        <v>1084</v>
      </c>
      <c r="BC29" s="13">
        <v>1</v>
      </c>
      <c r="BD29" s="13">
        <v>0</v>
      </c>
      <c r="BE29" s="25">
        <v>1</v>
      </c>
      <c r="BF29" s="13">
        <v>2</v>
      </c>
      <c r="BG29" s="13">
        <v>1</v>
      </c>
      <c r="BH29" s="25">
        <v>3</v>
      </c>
      <c r="BI29" s="13">
        <v>7</v>
      </c>
      <c r="BJ29" s="13">
        <v>0</v>
      </c>
      <c r="BK29" s="25">
        <v>7</v>
      </c>
      <c r="BL29" s="13">
        <v>13</v>
      </c>
      <c r="BM29" s="13">
        <v>10</v>
      </c>
      <c r="BN29" s="25">
        <v>23</v>
      </c>
      <c r="BO29" s="13">
        <v>16</v>
      </c>
      <c r="BP29" s="13">
        <v>19</v>
      </c>
      <c r="BQ29" s="25">
        <v>35</v>
      </c>
      <c r="BR29" s="13">
        <v>12</v>
      </c>
      <c r="BS29" s="13">
        <v>19</v>
      </c>
      <c r="BT29" s="25">
        <v>31</v>
      </c>
      <c r="BU29" s="13">
        <v>14</v>
      </c>
      <c r="BV29" s="13">
        <v>15</v>
      </c>
      <c r="BW29" s="25">
        <v>29</v>
      </c>
      <c r="BX29" s="13">
        <v>4</v>
      </c>
      <c r="BY29" s="13">
        <v>9</v>
      </c>
      <c r="BZ29" s="25">
        <v>13</v>
      </c>
      <c r="CA29" s="13">
        <v>69</v>
      </c>
      <c r="CB29" s="13">
        <v>73</v>
      </c>
      <c r="CC29" s="25">
        <v>142</v>
      </c>
      <c r="CD29" s="13">
        <v>0</v>
      </c>
      <c r="CE29" s="13">
        <v>0</v>
      </c>
      <c r="CF29" s="25">
        <v>0</v>
      </c>
      <c r="CG29" s="13">
        <v>0</v>
      </c>
      <c r="CH29" s="13">
        <v>0</v>
      </c>
      <c r="CI29" s="25">
        <v>0</v>
      </c>
      <c r="CJ29" s="13">
        <v>2</v>
      </c>
      <c r="CK29" s="13">
        <v>0</v>
      </c>
      <c r="CL29" s="25">
        <v>2</v>
      </c>
      <c r="CM29" s="13">
        <v>0</v>
      </c>
      <c r="CN29" s="13">
        <v>0</v>
      </c>
      <c r="CO29" s="25">
        <v>0</v>
      </c>
      <c r="CP29" s="13">
        <v>2</v>
      </c>
      <c r="CQ29" s="13">
        <v>6</v>
      </c>
      <c r="CR29" s="25">
        <v>8</v>
      </c>
      <c r="CS29" s="13">
        <v>0</v>
      </c>
      <c r="CT29" s="13">
        <v>2</v>
      </c>
      <c r="CU29" s="25">
        <v>2</v>
      </c>
      <c r="CV29" s="13">
        <v>1</v>
      </c>
      <c r="CW29" s="13">
        <v>6</v>
      </c>
      <c r="CX29" s="25">
        <v>7</v>
      </c>
      <c r="CY29" s="13">
        <v>1</v>
      </c>
      <c r="CZ29" s="13">
        <v>4</v>
      </c>
      <c r="DA29" s="13">
        <v>1</v>
      </c>
      <c r="DB29" s="13">
        <v>0</v>
      </c>
      <c r="DC29" s="25">
        <v>1</v>
      </c>
      <c r="DD29" s="13">
        <v>0</v>
      </c>
      <c r="DE29" s="13">
        <v>0</v>
      </c>
      <c r="DF29" s="25">
        <v>0</v>
      </c>
      <c r="DG29" s="15">
        <v>29</v>
      </c>
      <c r="DH29" s="15">
        <v>142</v>
      </c>
      <c r="DI29" s="15">
        <v>2</v>
      </c>
      <c r="DJ29" s="15">
        <v>10</v>
      </c>
      <c r="DK29" s="15">
        <v>0</v>
      </c>
      <c r="DL29" s="15">
        <v>0</v>
      </c>
      <c r="DM29" s="15" t="s">
        <v>22</v>
      </c>
      <c r="DN29" s="15" t="s">
        <v>16</v>
      </c>
      <c r="DO29" s="15">
        <v>2</v>
      </c>
      <c r="DP29" s="15">
        <v>0</v>
      </c>
      <c r="DQ29" s="15">
        <v>2</v>
      </c>
      <c r="DR29" s="15">
        <v>2</v>
      </c>
      <c r="DS29" s="15">
        <v>4</v>
      </c>
      <c r="DT29" s="15">
        <v>2</v>
      </c>
      <c r="DU29" s="15">
        <v>1</v>
      </c>
      <c r="DV29" s="15" t="s">
        <v>16</v>
      </c>
      <c r="DW29" s="15" t="s">
        <v>16</v>
      </c>
      <c r="DX29" s="15" t="s">
        <v>22</v>
      </c>
      <c r="DY29" s="15" t="s">
        <v>22</v>
      </c>
      <c r="DZ29" s="15" t="s">
        <v>16</v>
      </c>
      <c r="EA29" s="15" t="s">
        <v>22</v>
      </c>
      <c r="EB29" s="15">
        <v>0.25</v>
      </c>
      <c r="EC29" s="15"/>
      <c r="ED29" s="15">
        <v>0.25</v>
      </c>
      <c r="EE29" s="15">
        <v>0.25</v>
      </c>
      <c r="EF29" s="15">
        <v>1</v>
      </c>
      <c r="EG29" s="15">
        <v>1</v>
      </c>
      <c r="EH29" s="15">
        <v>1</v>
      </c>
      <c r="EI29" s="15" t="s">
        <v>70</v>
      </c>
      <c r="EJ29" s="15" t="s">
        <v>16</v>
      </c>
      <c r="EK29" s="15" t="s">
        <v>75</v>
      </c>
      <c r="EL29" s="15" t="s">
        <v>79</v>
      </c>
      <c r="EM29" s="15" t="s">
        <v>78</v>
      </c>
      <c r="EN29" s="15" t="s">
        <v>16</v>
      </c>
      <c r="EO29" s="15" t="s">
        <v>82</v>
      </c>
      <c r="EP29" s="15" t="s">
        <v>16</v>
      </c>
      <c r="EQ29" s="15">
        <v>0</v>
      </c>
      <c r="ER29" s="15">
        <v>0</v>
      </c>
      <c r="ES29" s="15">
        <v>0</v>
      </c>
      <c r="ET29" s="15" t="s">
        <v>22</v>
      </c>
      <c r="EU29" s="15" t="s">
        <v>86</v>
      </c>
      <c r="EV29" s="15" t="s">
        <v>89</v>
      </c>
      <c r="EW29" s="15"/>
      <c r="EX29" s="15" t="s">
        <v>22</v>
      </c>
      <c r="EY29" s="15" t="s">
        <v>22</v>
      </c>
      <c r="EZ29" s="15" t="s">
        <v>22</v>
      </c>
      <c r="FA29" s="15" t="s">
        <v>22</v>
      </c>
      <c r="FB29" s="15" t="s">
        <v>16</v>
      </c>
      <c r="FC29" s="15" t="s">
        <v>22</v>
      </c>
      <c r="FD29" s="15" t="s">
        <v>22</v>
      </c>
      <c r="FE29" s="15" t="s">
        <v>22</v>
      </c>
      <c r="FF29" s="15" t="s">
        <v>22</v>
      </c>
      <c r="FG29" s="15" t="s">
        <v>22</v>
      </c>
      <c r="FH29" s="15" t="s">
        <v>81</v>
      </c>
      <c r="FI29" s="15" t="s">
        <v>81</v>
      </c>
      <c r="FJ29" s="13" t="s">
        <v>108</v>
      </c>
      <c r="FK29" s="13" t="s">
        <v>24</v>
      </c>
      <c r="FL29" s="13" t="s">
        <v>104</v>
      </c>
      <c r="FM29" s="13" t="s">
        <v>109</v>
      </c>
      <c r="FN29" s="13" t="s">
        <v>106</v>
      </c>
      <c r="FO29" s="13" t="s">
        <v>24</v>
      </c>
      <c r="FP29" s="13" t="s">
        <v>104</v>
      </c>
      <c r="FQ29" s="13" t="s">
        <v>106</v>
      </c>
      <c r="FR29" s="13" t="s">
        <v>355</v>
      </c>
      <c r="FS29" s="13" t="s">
        <v>355</v>
      </c>
      <c r="FT29" s="13" t="s">
        <v>368</v>
      </c>
      <c r="FU29" s="13" t="s">
        <v>373</v>
      </c>
      <c r="FV29" s="13"/>
      <c r="FW29" s="13"/>
      <c r="FX29" s="203" t="s">
        <v>1641</v>
      </c>
      <c r="FY29" s="203" t="s">
        <v>1653</v>
      </c>
    </row>
    <row r="30" spans="1:181" ht="13.5" customHeight="1" x14ac:dyDescent="0.25">
      <c r="A30" s="14" t="s">
        <v>1237</v>
      </c>
      <c r="B30" s="14" t="s">
        <v>1679</v>
      </c>
      <c r="C30" s="15" t="s">
        <v>30</v>
      </c>
      <c r="D30" s="16"/>
      <c r="E30" s="17" t="s">
        <v>18</v>
      </c>
      <c r="F30" s="16"/>
      <c r="G30" s="14" t="s">
        <v>1696</v>
      </c>
      <c r="H30" s="14" t="s">
        <v>19</v>
      </c>
      <c r="I30" s="14" t="s">
        <v>20</v>
      </c>
      <c r="J30" s="14"/>
      <c r="K30" s="14"/>
      <c r="L30" s="14" t="s">
        <v>15</v>
      </c>
      <c r="M30" s="18" t="s">
        <v>19</v>
      </c>
      <c r="N30" s="18" t="s">
        <v>14</v>
      </c>
      <c r="O30" s="18"/>
      <c r="P30" s="18"/>
      <c r="Q30" s="13" t="s">
        <v>376</v>
      </c>
      <c r="R30" s="13" t="s">
        <v>378</v>
      </c>
      <c r="S30" s="19" t="s">
        <v>1359</v>
      </c>
      <c r="T30" s="19" t="s">
        <v>1359</v>
      </c>
      <c r="U30" s="19" t="s">
        <v>296</v>
      </c>
      <c r="V30" s="19" t="s">
        <v>858</v>
      </c>
      <c r="W30" s="20">
        <v>97.435233999999994</v>
      </c>
      <c r="X30" s="20">
        <v>25.425276</v>
      </c>
      <c r="Y30" s="17" t="s">
        <v>53</v>
      </c>
      <c r="Z30" s="13">
        <v>7</v>
      </c>
      <c r="AA30" s="15">
        <v>2013</v>
      </c>
      <c r="AB30" s="15" t="s">
        <v>16</v>
      </c>
      <c r="AC30" s="15" t="s">
        <v>16</v>
      </c>
      <c r="AD30" s="15" t="s">
        <v>16</v>
      </c>
      <c r="AE30" s="15" t="s">
        <v>22</v>
      </c>
      <c r="AF30" s="15" t="s">
        <v>16</v>
      </c>
      <c r="AG30" s="15" t="s">
        <v>16</v>
      </c>
      <c r="AH30" s="15" t="s">
        <v>16</v>
      </c>
      <c r="AI30" s="15" t="s">
        <v>22</v>
      </c>
      <c r="AJ30" s="15" t="s">
        <v>377</v>
      </c>
      <c r="AK30" s="15">
        <v>6</v>
      </c>
      <c r="AL30" s="15">
        <v>15</v>
      </c>
      <c r="AM30" s="15" t="s">
        <v>16</v>
      </c>
      <c r="AN30" s="15" t="s">
        <v>447</v>
      </c>
      <c r="AO30" s="15" t="s">
        <v>1239</v>
      </c>
      <c r="AP30" s="17" t="s">
        <v>1549</v>
      </c>
      <c r="AQ30" s="15" t="s">
        <v>16</v>
      </c>
      <c r="AR30" s="15" t="s">
        <v>22</v>
      </c>
      <c r="AS30" s="15" t="s">
        <v>22</v>
      </c>
      <c r="AT30" s="15" t="s">
        <v>16</v>
      </c>
      <c r="AU30" s="15" t="s">
        <v>22</v>
      </c>
      <c r="AV30" s="15" t="s">
        <v>22</v>
      </c>
      <c r="AW30" s="15" t="s">
        <v>22</v>
      </c>
      <c r="AX30" s="15" t="s">
        <v>16</v>
      </c>
      <c r="AY30" s="15" t="s">
        <v>22</v>
      </c>
      <c r="AZ30" s="15" t="s">
        <v>16</v>
      </c>
      <c r="BA30" s="15" t="s">
        <v>16</v>
      </c>
      <c r="BB30" s="15" t="s">
        <v>16</v>
      </c>
      <c r="BC30" s="13">
        <v>3</v>
      </c>
      <c r="BD30" s="13">
        <v>3</v>
      </c>
      <c r="BE30" s="25">
        <v>6</v>
      </c>
      <c r="BF30" s="13">
        <v>11</v>
      </c>
      <c r="BG30" s="13">
        <v>6</v>
      </c>
      <c r="BH30" s="25">
        <v>17</v>
      </c>
      <c r="BI30" s="13">
        <v>12</v>
      </c>
      <c r="BJ30" s="13">
        <v>15</v>
      </c>
      <c r="BK30" s="25">
        <v>27</v>
      </c>
      <c r="BL30" s="13">
        <v>47</v>
      </c>
      <c r="BM30" s="13">
        <v>52</v>
      </c>
      <c r="BN30" s="25">
        <v>99</v>
      </c>
      <c r="BO30" s="13">
        <v>54</v>
      </c>
      <c r="BP30" s="13">
        <v>39</v>
      </c>
      <c r="BQ30" s="25">
        <v>93</v>
      </c>
      <c r="BR30" s="13">
        <v>75</v>
      </c>
      <c r="BS30" s="13">
        <v>65</v>
      </c>
      <c r="BT30" s="25">
        <v>140</v>
      </c>
      <c r="BU30" s="13">
        <v>55</v>
      </c>
      <c r="BV30" s="13">
        <v>60</v>
      </c>
      <c r="BW30" s="25">
        <v>115</v>
      </c>
      <c r="BX30" s="13">
        <v>11</v>
      </c>
      <c r="BY30" s="13">
        <v>19</v>
      </c>
      <c r="BZ30" s="25">
        <v>30</v>
      </c>
      <c r="CA30" s="13">
        <v>268</v>
      </c>
      <c r="CB30" s="13">
        <v>259</v>
      </c>
      <c r="CC30" s="25">
        <v>527</v>
      </c>
      <c r="CD30" s="13">
        <v>3</v>
      </c>
      <c r="CE30" s="13">
        <v>0</v>
      </c>
      <c r="CF30" s="25">
        <v>3</v>
      </c>
      <c r="CG30" s="13">
        <v>0</v>
      </c>
      <c r="CH30" s="13">
        <v>0</v>
      </c>
      <c r="CI30" s="25">
        <v>0</v>
      </c>
      <c r="CJ30" s="13">
        <v>10</v>
      </c>
      <c r="CK30" s="13">
        <v>9</v>
      </c>
      <c r="CL30" s="25">
        <v>19</v>
      </c>
      <c r="CM30" s="13">
        <v>5</v>
      </c>
      <c r="CN30" s="13">
        <v>2</v>
      </c>
      <c r="CO30" s="25">
        <v>7</v>
      </c>
      <c r="CP30" s="13">
        <v>3</v>
      </c>
      <c r="CQ30" s="13">
        <v>3</v>
      </c>
      <c r="CR30" s="25">
        <v>6</v>
      </c>
      <c r="CS30" s="13">
        <v>0</v>
      </c>
      <c r="CT30" s="13">
        <v>1</v>
      </c>
      <c r="CU30" s="25">
        <v>1</v>
      </c>
      <c r="CV30" s="13">
        <v>0</v>
      </c>
      <c r="CW30" s="13">
        <v>3</v>
      </c>
      <c r="CX30" s="25">
        <v>3</v>
      </c>
      <c r="CY30" s="13">
        <v>7</v>
      </c>
      <c r="CZ30" s="13">
        <v>3</v>
      </c>
      <c r="DA30" s="13">
        <v>1</v>
      </c>
      <c r="DB30" s="13">
        <v>2</v>
      </c>
      <c r="DC30" s="25">
        <v>3</v>
      </c>
      <c r="DD30" s="13">
        <v>1</v>
      </c>
      <c r="DE30" s="13">
        <v>1</v>
      </c>
      <c r="DF30" s="25">
        <v>2</v>
      </c>
      <c r="DG30" s="15">
        <v>113</v>
      </c>
      <c r="DH30" s="15">
        <v>543</v>
      </c>
      <c r="DI30" s="15">
        <v>0</v>
      </c>
      <c r="DJ30" s="15">
        <v>0</v>
      </c>
      <c r="DK30" s="15">
        <v>2</v>
      </c>
      <c r="DL30" s="15">
        <v>15</v>
      </c>
      <c r="DM30" s="15" t="s">
        <v>16</v>
      </c>
      <c r="DN30" s="15" t="s">
        <v>16</v>
      </c>
      <c r="DO30" s="15">
        <v>2</v>
      </c>
      <c r="DP30" s="15">
        <v>5</v>
      </c>
      <c r="DQ30" s="15">
        <v>1</v>
      </c>
      <c r="DR30" s="15">
        <v>0</v>
      </c>
      <c r="DS30" s="15">
        <v>3</v>
      </c>
      <c r="DT30" s="15">
        <v>5</v>
      </c>
      <c r="DU30" s="15">
        <v>0</v>
      </c>
      <c r="DV30" s="15" t="s">
        <v>16</v>
      </c>
      <c r="DW30" s="15" t="s">
        <v>16</v>
      </c>
      <c r="DX30" s="15" t="s">
        <v>22</v>
      </c>
      <c r="DY30" s="15" t="s">
        <v>22</v>
      </c>
      <c r="DZ30" s="15" t="s">
        <v>16</v>
      </c>
      <c r="EA30" s="15" t="s">
        <v>22</v>
      </c>
      <c r="EB30" s="15">
        <v>0.125</v>
      </c>
      <c r="EC30" s="15">
        <v>0.125</v>
      </c>
      <c r="ED30" s="15">
        <v>4</v>
      </c>
      <c r="EE30" s="15">
        <v>0.25</v>
      </c>
      <c r="EF30" s="15">
        <v>0.25</v>
      </c>
      <c r="EG30" s="15">
        <v>1</v>
      </c>
      <c r="EH30" s="15">
        <v>1.5</v>
      </c>
      <c r="EI30" s="15" t="s">
        <v>69</v>
      </c>
      <c r="EJ30" s="15" t="s">
        <v>22</v>
      </c>
      <c r="EK30" s="15" t="s">
        <v>75</v>
      </c>
      <c r="EL30" s="15" t="s">
        <v>81</v>
      </c>
      <c r="EM30" s="15" t="s">
        <v>79</v>
      </c>
      <c r="EN30" s="15" t="s">
        <v>16</v>
      </c>
      <c r="EO30" s="15" t="s">
        <v>82</v>
      </c>
      <c r="EP30" s="15" t="s">
        <v>16</v>
      </c>
      <c r="EQ30" s="15">
        <v>5</v>
      </c>
      <c r="ER30" s="15">
        <v>7</v>
      </c>
      <c r="ES30" s="15">
        <v>0</v>
      </c>
      <c r="ET30" s="15" t="s">
        <v>16</v>
      </c>
      <c r="EU30" s="15" t="s">
        <v>88</v>
      </c>
      <c r="EV30" s="15" t="s">
        <v>89</v>
      </c>
      <c r="EW30" s="15"/>
      <c r="EX30" s="15" t="s">
        <v>22</v>
      </c>
      <c r="EY30" s="15" t="s">
        <v>16</v>
      </c>
      <c r="EZ30" s="15" t="s">
        <v>22</v>
      </c>
      <c r="FA30" s="15" t="s">
        <v>22</v>
      </c>
      <c r="FB30" s="15" t="s">
        <v>16</v>
      </c>
      <c r="FC30" s="15" t="s">
        <v>22</v>
      </c>
      <c r="FD30" s="15" t="s">
        <v>16</v>
      </c>
      <c r="FE30" s="15" t="s">
        <v>16</v>
      </c>
      <c r="FF30" s="15" t="s">
        <v>22</v>
      </c>
      <c r="FG30" s="15" t="s">
        <v>22</v>
      </c>
      <c r="FH30" s="15" t="s">
        <v>78</v>
      </c>
      <c r="FI30" s="15" t="s">
        <v>78</v>
      </c>
      <c r="FJ30" s="13" t="s">
        <v>108</v>
      </c>
      <c r="FK30" s="13" t="s">
        <v>24</v>
      </c>
      <c r="FL30" s="13" t="s">
        <v>104</v>
      </c>
      <c r="FM30" s="13" t="s">
        <v>106</v>
      </c>
      <c r="FN30" s="13" t="s">
        <v>109</v>
      </c>
      <c r="FO30" s="13" t="s">
        <v>110</v>
      </c>
      <c r="FP30" s="13" t="s">
        <v>104</v>
      </c>
      <c r="FQ30" s="13" t="s">
        <v>106</v>
      </c>
      <c r="FR30" s="13" t="s">
        <v>353</v>
      </c>
      <c r="FS30" s="13" t="s">
        <v>365</v>
      </c>
      <c r="FT30" s="13" t="s">
        <v>358</v>
      </c>
      <c r="FU30" s="13" t="s">
        <v>367</v>
      </c>
      <c r="FV30" s="13" t="s">
        <v>360</v>
      </c>
      <c r="FW30" s="13" t="s">
        <v>373</v>
      </c>
      <c r="FX30" s="203" t="s">
        <v>1641</v>
      </c>
      <c r="FY30" s="203" t="s">
        <v>1653</v>
      </c>
    </row>
    <row r="31" spans="1:181" ht="13.5" customHeight="1" x14ac:dyDescent="0.25">
      <c r="A31" s="14" t="s">
        <v>1618</v>
      </c>
      <c r="B31" s="14" t="s">
        <v>1677</v>
      </c>
      <c r="C31" s="15" t="s">
        <v>30</v>
      </c>
      <c r="D31" s="16"/>
      <c r="E31" s="17" t="s">
        <v>24</v>
      </c>
      <c r="F31" s="16"/>
      <c r="G31" s="14" t="s">
        <v>1703</v>
      </c>
      <c r="H31" s="14" t="s">
        <v>13</v>
      </c>
      <c r="I31" s="14" t="s">
        <v>14</v>
      </c>
      <c r="J31" s="14"/>
      <c r="K31" s="14"/>
      <c r="L31" s="14"/>
      <c r="M31" s="18"/>
      <c r="N31" s="18"/>
      <c r="O31" s="18"/>
      <c r="P31" s="18"/>
      <c r="Q31" s="13" t="s">
        <v>376</v>
      </c>
      <c r="R31" s="13" t="s">
        <v>378</v>
      </c>
      <c r="S31" s="19" t="s">
        <v>52</v>
      </c>
      <c r="T31" s="19" t="s">
        <v>1619</v>
      </c>
      <c r="U31" s="19" t="s">
        <v>304</v>
      </c>
      <c r="V31" s="19" t="s">
        <v>866</v>
      </c>
      <c r="W31" s="20">
        <v>97.441483000000005</v>
      </c>
      <c r="X31" s="20">
        <v>25.354883999999998</v>
      </c>
      <c r="Y31" s="17" t="s">
        <v>52</v>
      </c>
      <c r="Z31" s="13">
        <v>7</v>
      </c>
      <c r="AA31" s="15">
        <v>2011</v>
      </c>
      <c r="AB31" s="15" t="s">
        <v>16</v>
      </c>
      <c r="AC31" s="15" t="s">
        <v>16</v>
      </c>
      <c r="AD31" s="15" t="s">
        <v>16</v>
      </c>
      <c r="AE31" s="15" t="s">
        <v>16</v>
      </c>
      <c r="AF31" s="15" t="s">
        <v>16</v>
      </c>
      <c r="AG31" s="15" t="s">
        <v>16</v>
      </c>
      <c r="AH31" s="15" t="s">
        <v>16</v>
      </c>
      <c r="AI31" s="15" t="s">
        <v>22</v>
      </c>
      <c r="AJ31" s="15" t="s">
        <v>377</v>
      </c>
      <c r="AK31" s="15"/>
      <c r="AL31" s="15">
        <v>20</v>
      </c>
      <c r="AM31" s="15" t="s">
        <v>16</v>
      </c>
      <c r="AN31" s="15" t="s">
        <v>1604</v>
      </c>
      <c r="AO31" s="15" t="s">
        <v>1620</v>
      </c>
      <c r="AP31" s="17" t="s">
        <v>1621</v>
      </c>
      <c r="AQ31" s="15" t="s">
        <v>16</v>
      </c>
      <c r="AR31" s="15" t="s">
        <v>16</v>
      </c>
      <c r="AS31" s="15" t="s">
        <v>22</v>
      </c>
      <c r="AT31" s="15" t="s">
        <v>22</v>
      </c>
      <c r="AU31" s="15" t="s">
        <v>22</v>
      </c>
      <c r="AV31" s="15" t="s">
        <v>22</v>
      </c>
      <c r="AW31" s="15" t="s">
        <v>16</v>
      </c>
      <c r="AX31" s="15" t="s">
        <v>22</v>
      </c>
      <c r="AY31" s="15" t="s">
        <v>22</v>
      </c>
      <c r="AZ31" s="15" t="s">
        <v>16</v>
      </c>
      <c r="BA31" s="15" t="s">
        <v>16</v>
      </c>
      <c r="BB31" s="15" t="s">
        <v>22</v>
      </c>
      <c r="BC31" s="13">
        <v>3</v>
      </c>
      <c r="BD31" s="13">
        <v>2</v>
      </c>
      <c r="BE31" s="25">
        <v>5</v>
      </c>
      <c r="BF31" s="13">
        <v>3</v>
      </c>
      <c r="BG31" s="13">
        <v>7</v>
      </c>
      <c r="BH31" s="25">
        <v>10</v>
      </c>
      <c r="BI31" s="13">
        <v>12</v>
      </c>
      <c r="BJ31" s="13">
        <v>12</v>
      </c>
      <c r="BK31" s="25">
        <v>24</v>
      </c>
      <c r="BL31" s="13">
        <v>28</v>
      </c>
      <c r="BM31" s="13">
        <v>20</v>
      </c>
      <c r="BN31" s="25">
        <v>48</v>
      </c>
      <c r="BO31" s="13">
        <v>41</v>
      </c>
      <c r="BP31" s="13">
        <v>45</v>
      </c>
      <c r="BQ31" s="25">
        <v>86</v>
      </c>
      <c r="BR31" s="13">
        <v>42</v>
      </c>
      <c r="BS31" s="13">
        <v>50</v>
      </c>
      <c r="BT31" s="25">
        <v>92</v>
      </c>
      <c r="BU31" s="13">
        <v>22</v>
      </c>
      <c r="BV31" s="13">
        <v>39</v>
      </c>
      <c r="BW31" s="25">
        <v>61</v>
      </c>
      <c r="BX31" s="13">
        <v>4</v>
      </c>
      <c r="BY31" s="13">
        <v>12</v>
      </c>
      <c r="BZ31" s="25">
        <v>16</v>
      </c>
      <c r="CA31" s="13">
        <v>155</v>
      </c>
      <c r="CB31" s="13">
        <v>187</v>
      </c>
      <c r="CC31" s="25">
        <v>342</v>
      </c>
      <c r="CD31" s="13">
        <v>2</v>
      </c>
      <c r="CE31" s="13">
        <v>3</v>
      </c>
      <c r="CF31" s="25">
        <v>5</v>
      </c>
      <c r="CG31" s="13">
        <v>0</v>
      </c>
      <c r="CH31" s="13">
        <v>0</v>
      </c>
      <c r="CI31" s="25">
        <v>0</v>
      </c>
      <c r="CJ31" s="13">
        <v>6</v>
      </c>
      <c r="CK31" s="13">
        <v>5</v>
      </c>
      <c r="CL31" s="25">
        <v>11</v>
      </c>
      <c r="CM31" s="13">
        <v>11</v>
      </c>
      <c r="CN31" s="13">
        <v>18</v>
      </c>
      <c r="CO31" s="25">
        <v>29</v>
      </c>
      <c r="CP31" s="13">
        <v>0</v>
      </c>
      <c r="CQ31" s="13">
        <v>0</v>
      </c>
      <c r="CR31" s="25">
        <v>0</v>
      </c>
      <c r="CS31" s="13">
        <v>0</v>
      </c>
      <c r="CT31" s="13">
        <v>5</v>
      </c>
      <c r="CU31" s="25">
        <v>5</v>
      </c>
      <c r="CV31" s="13">
        <v>2</v>
      </c>
      <c r="CW31" s="13">
        <v>13</v>
      </c>
      <c r="CX31" s="25">
        <v>15</v>
      </c>
      <c r="CY31" s="13">
        <v>4</v>
      </c>
      <c r="CZ31" s="13">
        <v>6</v>
      </c>
      <c r="DA31" s="13">
        <v>1</v>
      </c>
      <c r="DB31" s="13">
        <v>2</v>
      </c>
      <c r="DC31" s="25">
        <v>3</v>
      </c>
      <c r="DD31" s="13">
        <v>0</v>
      </c>
      <c r="DE31" s="13">
        <v>0</v>
      </c>
      <c r="DF31" s="25">
        <v>0</v>
      </c>
      <c r="DG31" s="15">
        <v>118</v>
      </c>
      <c r="DH31" s="15">
        <v>332</v>
      </c>
      <c r="DI31" s="15">
        <v>30</v>
      </c>
      <c r="DJ31" s="15">
        <v>88</v>
      </c>
      <c r="DK31" s="15">
        <v>2</v>
      </c>
      <c r="DL31" s="15">
        <v>2</v>
      </c>
      <c r="DM31" s="15" t="s">
        <v>22</v>
      </c>
      <c r="DN31" s="15" t="s">
        <v>16</v>
      </c>
      <c r="DO31" s="15">
        <v>4</v>
      </c>
      <c r="DP31" s="15">
        <v>6</v>
      </c>
      <c r="DQ31" s="15">
        <v>4</v>
      </c>
      <c r="DR31" s="15">
        <v>1</v>
      </c>
      <c r="DS31" s="15">
        <v>8</v>
      </c>
      <c r="DT31" s="15">
        <v>7</v>
      </c>
      <c r="DU31" s="15">
        <v>2</v>
      </c>
      <c r="DV31" s="15" t="s">
        <v>16</v>
      </c>
      <c r="DW31" s="15" t="s">
        <v>16</v>
      </c>
      <c r="DX31" s="15" t="s">
        <v>16</v>
      </c>
      <c r="DY31" s="15" t="s">
        <v>22</v>
      </c>
      <c r="DZ31" s="15" t="s">
        <v>22</v>
      </c>
      <c r="EA31" s="15" t="s">
        <v>22</v>
      </c>
      <c r="EB31" s="15"/>
      <c r="EC31" s="15"/>
      <c r="ED31" s="15"/>
      <c r="EE31" s="15"/>
      <c r="EF31" s="15"/>
      <c r="EG31" s="15"/>
      <c r="EH31" s="15"/>
      <c r="EI31" s="15" t="s">
        <v>69</v>
      </c>
      <c r="EJ31" s="15" t="s">
        <v>16</v>
      </c>
      <c r="EK31" s="15" t="s">
        <v>75</v>
      </c>
      <c r="EL31" s="15" t="s">
        <v>80</v>
      </c>
      <c r="EM31" s="15" t="s">
        <v>78</v>
      </c>
      <c r="EN31" s="15" t="s">
        <v>16</v>
      </c>
      <c r="EO31" s="15" t="s">
        <v>82</v>
      </c>
      <c r="EP31" s="15" t="s">
        <v>16</v>
      </c>
      <c r="EQ31" s="15">
        <v>5</v>
      </c>
      <c r="ER31" s="15">
        <v>6</v>
      </c>
      <c r="ES31" s="15">
        <v>0</v>
      </c>
      <c r="ET31" s="15" t="s">
        <v>16</v>
      </c>
      <c r="EU31" s="15" t="s">
        <v>86</v>
      </c>
      <c r="EV31" s="15" t="s">
        <v>89</v>
      </c>
      <c r="EW31" s="15"/>
      <c r="EX31" s="15" t="s">
        <v>22</v>
      </c>
      <c r="EY31" s="15" t="s">
        <v>16</v>
      </c>
      <c r="EZ31" s="15" t="s">
        <v>22</v>
      </c>
      <c r="FA31" s="15" t="s">
        <v>22</v>
      </c>
      <c r="FB31" s="15" t="s">
        <v>22</v>
      </c>
      <c r="FC31" s="15" t="s">
        <v>22</v>
      </c>
      <c r="FD31" s="15" t="s">
        <v>22</v>
      </c>
      <c r="FE31" s="15" t="s">
        <v>22</v>
      </c>
      <c r="FF31" s="15" t="s">
        <v>22</v>
      </c>
      <c r="FG31" s="15" t="s">
        <v>22</v>
      </c>
      <c r="FH31" s="15" t="s">
        <v>81</v>
      </c>
      <c r="FI31" s="15" t="s">
        <v>81</v>
      </c>
      <c r="FJ31" s="13" t="s">
        <v>111</v>
      </c>
      <c r="FK31" s="13" t="s">
        <v>24</v>
      </c>
      <c r="FL31" s="13" t="s">
        <v>104</v>
      </c>
      <c r="FM31" s="13" t="s">
        <v>106</v>
      </c>
      <c r="FN31" s="13" t="s">
        <v>106</v>
      </c>
      <c r="FO31" s="13" t="s">
        <v>111</v>
      </c>
      <c r="FP31" s="13" t="s">
        <v>104</v>
      </c>
      <c r="FQ31" s="13" t="s">
        <v>109</v>
      </c>
      <c r="FR31" s="13" t="s">
        <v>353</v>
      </c>
      <c r="FS31" s="13" t="s">
        <v>355</v>
      </c>
      <c r="FT31" s="13" t="s">
        <v>373</v>
      </c>
      <c r="FU31" s="13" t="s">
        <v>373</v>
      </c>
      <c r="FV31" s="13" t="s">
        <v>355</v>
      </c>
      <c r="FW31" s="13" t="s">
        <v>353</v>
      </c>
      <c r="FX31" s="203" t="s">
        <v>1641</v>
      </c>
      <c r="FY31" s="203" t="s">
        <v>1659</v>
      </c>
    </row>
    <row r="32" spans="1:181" ht="13.5" customHeight="1" x14ac:dyDescent="0.25">
      <c r="A32" s="14" t="s">
        <v>1373</v>
      </c>
      <c r="B32" s="14" t="s">
        <v>1677</v>
      </c>
      <c r="C32" s="15" t="s">
        <v>23</v>
      </c>
      <c r="D32" s="16"/>
      <c r="E32" s="17"/>
      <c r="F32" s="16"/>
      <c r="G32" s="14" t="s">
        <v>1704</v>
      </c>
      <c r="H32" s="14" t="s">
        <v>13</v>
      </c>
      <c r="I32" s="14" t="s">
        <v>14</v>
      </c>
      <c r="J32" s="14"/>
      <c r="K32" s="14"/>
      <c r="L32" s="14" t="s">
        <v>15</v>
      </c>
      <c r="M32" s="18"/>
      <c r="N32" s="18"/>
      <c r="O32" s="18"/>
      <c r="P32" s="18"/>
      <c r="Q32" s="13" t="s">
        <v>376</v>
      </c>
      <c r="R32" s="13" t="s">
        <v>378</v>
      </c>
      <c r="S32" s="19" t="s">
        <v>52</v>
      </c>
      <c r="T32" s="19"/>
      <c r="U32" s="19" t="s">
        <v>311</v>
      </c>
      <c r="V32" s="19" t="s">
        <v>873</v>
      </c>
      <c r="W32" s="20">
        <v>97.438259000000002</v>
      </c>
      <c r="X32" s="20">
        <v>25.355841999999999</v>
      </c>
      <c r="Y32" s="17" t="s">
        <v>53</v>
      </c>
      <c r="Z32" s="13">
        <v>11</v>
      </c>
      <c r="AA32" s="15">
        <v>2011</v>
      </c>
      <c r="AB32" s="15" t="s">
        <v>22</v>
      </c>
      <c r="AC32" s="15" t="s">
        <v>22</v>
      </c>
      <c r="AD32" s="15" t="s">
        <v>22</v>
      </c>
      <c r="AE32" s="15" t="s">
        <v>22</v>
      </c>
      <c r="AF32" s="15" t="s">
        <v>22</v>
      </c>
      <c r="AG32" s="15" t="s">
        <v>22</v>
      </c>
      <c r="AH32" s="15" t="s">
        <v>22</v>
      </c>
      <c r="AI32" s="15" t="s">
        <v>22</v>
      </c>
      <c r="AJ32" s="15" t="s">
        <v>378</v>
      </c>
      <c r="AK32" s="15">
        <v>0.25</v>
      </c>
      <c r="AL32" s="15">
        <v>15</v>
      </c>
      <c r="AM32" s="15" t="s">
        <v>16</v>
      </c>
      <c r="AN32" s="15" t="s">
        <v>23</v>
      </c>
      <c r="AO32" s="15" t="s">
        <v>1374</v>
      </c>
      <c r="AP32" s="17" t="s">
        <v>1375</v>
      </c>
      <c r="AQ32" s="15" t="s">
        <v>16</v>
      </c>
      <c r="AR32" s="15" t="s">
        <v>22</v>
      </c>
      <c r="AS32" s="15" t="s">
        <v>22</v>
      </c>
      <c r="AT32" s="15" t="s">
        <v>16</v>
      </c>
      <c r="AU32" s="15" t="s">
        <v>22</v>
      </c>
      <c r="AV32" s="15" t="s">
        <v>22</v>
      </c>
      <c r="AW32" s="15" t="s">
        <v>22</v>
      </c>
      <c r="AX32" s="15" t="s">
        <v>22</v>
      </c>
      <c r="AY32" s="15" t="s">
        <v>16</v>
      </c>
      <c r="AZ32" s="15" t="s">
        <v>16</v>
      </c>
      <c r="BA32" s="15" t="s">
        <v>16</v>
      </c>
      <c r="BB32" s="15" t="s">
        <v>16</v>
      </c>
      <c r="BC32" s="13">
        <v>0</v>
      </c>
      <c r="BD32" s="13">
        <v>0</v>
      </c>
      <c r="BE32" s="25">
        <v>0</v>
      </c>
      <c r="BF32" s="13">
        <v>0</v>
      </c>
      <c r="BG32" s="13">
        <v>0</v>
      </c>
      <c r="BH32" s="25">
        <v>0</v>
      </c>
      <c r="BI32" s="13">
        <v>0</v>
      </c>
      <c r="BJ32" s="13">
        <v>0</v>
      </c>
      <c r="BK32" s="25">
        <v>0</v>
      </c>
      <c r="BL32" s="13">
        <v>3</v>
      </c>
      <c r="BM32" s="13">
        <v>1</v>
      </c>
      <c r="BN32" s="25">
        <v>4</v>
      </c>
      <c r="BO32" s="13">
        <v>46</v>
      </c>
      <c r="BP32" s="13">
        <v>56</v>
      </c>
      <c r="BQ32" s="25">
        <v>102</v>
      </c>
      <c r="BR32" s="13">
        <v>17</v>
      </c>
      <c r="BS32" s="13">
        <v>28</v>
      </c>
      <c r="BT32" s="25">
        <v>45</v>
      </c>
      <c r="BU32" s="13">
        <v>0</v>
      </c>
      <c r="BV32" s="13">
        <v>0</v>
      </c>
      <c r="BW32" s="25">
        <v>0</v>
      </c>
      <c r="BX32" s="13">
        <v>0</v>
      </c>
      <c r="BY32" s="13">
        <v>0</v>
      </c>
      <c r="BZ32" s="25">
        <v>0</v>
      </c>
      <c r="CA32" s="13">
        <v>66</v>
      </c>
      <c r="CB32" s="13">
        <v>85</v>
      </c>
      <c r="CC32" s="25">
        <v>151</v>
      </c>
      <c r="CD32" s="13">
        <v>0</v>
      </c>
      <c r="CE32" s="13">
        <v>0</v>
      </c>
      <c r="CF32" s="25">
        <v>0</v>
      </c>
      <c r="CG32" s="13">
        <v>0</v>
      </c>
      <c r="CH32" s="13">
        <v>0</v>
      </c>
      <c r="CI32" s="25">
        <v>0</v>
      </c>
      <c r="CJ32" s="13">
        <v>0</v>
      </c>
      <c r="CK32" s="13">
        <v>0</v>
      </c>
      <c r="CL32" s="25">
        <v>0</v>
      </c>
      <c r="CM32" s="13">
        <v>0</v>
      </c>
      <c r="CN32" s="13">
        <v>0</v>
      </c>
      <c r="CO32" s="25">
        <v>0</v>
      </c>
      <c r="CP32" s="13">
        <v>0</v>
      </c>
      <c r="CQ32" s="13">
        <v>0</v>
      </c>
      <c r="CR32" s="25">
        <v>0</v>
      </c>
      <c r="CS32" s="13">
        <v>0</v>
      </c>
      <c r="CT32" s="13">
        <v>0</v>
      </c>
      <c r="CU32" s="25">
        <v>0</v>
      </c>
      <c r="CV32" s="13">
        <v>0</v>
      </c>
      <c r="CW32" s="13">
        <v>0</v>
      </c>
      <c r="CX32" s="25">
        <v>0</v>
      </c>
      <c r="CY32" s="13">
        <v>0</v>
      </c>
      <c r="CZ32" s="13">
        <v>0</v>
      </c>
      <c r="DA32" s="13">
        <v>0</v>
      </c>
      <c r="DB32" s="13">
        <v>0</v>
      </c>
      <c r="DC32" s="25">
        <v>0</v>
      </c>
      <c r="DD32" s="13">
        <v>0</v>
      </c>
      <c r="DE32" s="13">
        <v>0</v>
      </c>
      <c r="DF32" s="25">
        <v>0</v>
      </c>
      <c r="DG32" s="15">
        <v>0</v>
      </c>
      <c r="DH32" s="15">
        <v>151</v>
      </c>
      <c r="DI32" s="15">
        <v>0</v>
      </c>
      <c r="DJ32" s="15">
        <v>0</v>
      </c>
      <c r="DK32" s="15"/>
      <c r="DL32" s="15"/>
      <c r="DM32" s="15" t="s">
        <v>16</v>
      </c>
      <c r="DN32" s="15" t="s">
        <v>16</v>
      </c>
      <c r="DO32" s="15">
        <v>2</v>
      </c>
      <c r="DP32" s="15">
        <v>0</v>
      </c>
      <c r="DQ32" s="15">
        <v>2</v>
      </c>
      <c r="DR32" s="15">
        <v>1</v>
      </c>
      <c r="DS32" s="15">
        <v>4</v>
      </c>
      <c r="DT32" s="15">
        <v>1</v>
      </c>
      <c r="DU32" s="15"/>
      <c r="DV32" s="15" t="s">
        <v>22</v>
      </c>
      <c r="DW32" s="15" t="s">
        <v>16</v>
      </c>
      <c r="DX32" s="15" t="s">
        <v>16</v>
      </c>
      <c r="DY32" s="15" t="s">
        <v>22</v>
      </c>
      <c r="DZ32" s="15" t="s">
        <v>16</v>
      </c>
      <c r="EA32" s="15" t="s">
        <v>22</v>
      </c>
      <c r="EB32" s="15">
        <v>0.125</v>
      </c>
      <c r="EC32" s="15"/>
      <c r="ED32" s="15"/>
      <c r="EE32" s="15"/>
      <c r="EF32" s="15">
        <v>0.125</v>
      </c>
      <c r="EG32" s="15">
        <v>0.125</v>
      </c>
      <c r="EH32" s="15">
        <v>0.125</v>
      </c>
      <c r="EI32" s="15" t="s">
        <v>70</v>
      </c>
      <c r="EJ32" s="15" t="s">
        <v>16</v>
      </c>
      <c r="EK32" s="15" t="s">
        <v>75</v>
      </c>
      <c r="EL32" s="15"/>
      <c r="EM32" s="15"/>
      <c r="EN32" s="15"/>
      <c r="EO32" s="15" t="s">
        <v>82</v>
      </c>
      <c r="EP32" s="15" t="s">
        <v>16</v>
      </c>
      <c r="EQ32" s="15">
        <v>0</v>
      </c>
      <c r="ER32" s="15">
        <v>0</v>
      </c>
      <c r="ES32" s="15">
        <v>0</v>
      </c>
      <c r="ET32" s="15" t="s">
        <v>16</v>
      </c>
      <c r="EU32" s="15" t="s">
        <v>85</v>
      </c>
      <c r="EV32" s="15" t="s">
        <v>89</v>
      </c>
      <c r="EW32" s="15"/>
      <c r="EX32" s="15" t="s">
        <v>22</v>
      </c>
      <c r="EY32" s="15" t="s">
        <v>22</v>
      </c>
      <c r="EZ32" s="15" t="s">
        <v>22</v>
      </c>
      <c r="FA32" s="15" t="s">
        <v>22</v>
      </c>
      <c r="FB32" s="15" t="s">
        <v>22</v>
      </c>
      <c r="FC32" s="15" t="s">
        <v>22</v>
      </c>
      <c r="FD32" s="15" t="s">
        <v>22</v>
      </c>
      <c r="FE32" s="15" t="s">
        <v>22</v>
      </c>
      <c r="FF32" s="15" t="s">
        <v>22</v>
      </c>
      <c r="FG32" s="15" t="s">
        <v>16</v>
      </c>
      <c r="FH32" s="15" t="s">
        <v>79</v>
      </c>
      <c r="FI32" s="15" t="s">
        <v>79</v>
      </c>
      <c r="FJ32" s="15" t="s">
        <v>24</v>
      </c>
      <c r="FK32" s="15" t="s">
        <v>112</v>
      </c>
      <c r="FL32" s="15" t="s">
        <v>24</v>
      </c>
      <c r="FM32" s="13"/>
      <c r="FN32" s="13" t="s">
        <v>24</v>
      </c>
      <c r="FO32" s="13" t="s">
        <v>24</v>
      </c>
      <c r="FP32" s="13" t="s">
        <v>24</v>
      </c>
      <c r="FQ32" s="13"/>
      <c r="FR32" s="13" t="s">
        <v>355</v>
      </c>
      <c r="FS32" s="13" t="s">
        <v>361</v>
      </c>
      <c r="FT32" s="13" t="s">
        <v>367</v>
      </c>
      <c r="FU32" s="13" t="s">
        <v>360</v>
      </c>
      <c r="FV32" s="13" t="s">
        <v>373</v>
      </c>
      <c r="FW32" s="13" t="s">
        <v>369</v>
      </c>
      <c r="FX32" s="203" t="s">
        <v>1647</v>
      </c>
      <c r="FY32" s="203" t="s">
        <v>1647</v>
      </c>
    </row>
    <row r="33" spans="1:181" ht="13.5" customHeight="1" x14ac:dyDescent="0.25">
      <c r="A33" s="14" t="s">
        <v>1598</v>
      </c>
      <c r="B33" s="14" t="s">
        <v>1677</v>
      </c>
      <c r="C33" s="15" t="s">
        <v>30</v>
      </c>
      <c r="D33" s="16"/>
      <c r="E33" s="17" t="s">
        <v>18</v>
      </c>
      <c r="F33" s="16"/>
      <c r="G33" s="14" t="s">
        <v>1693</v>
      </c>
      <c r="H33" s="14" t="s">
        <v>13</v>
      </c>
      <c r="I33" s="14" t="s">
        <v>14</v>
      </c>
      <c r="J33" s="14"/>
      <c r="K33" s="14"/>
      <c r="L33" s="14" t="s">
        <v>25</v>
      </c>
      <c r="M33" s="18"/>
      <c r="N33" s="18"/>
      <c r="O33" s="18"/>
      <c r="P33" s="18"/>
      <c r="Q33" s="13" t="s">
        <v>376</v>
      </c>
      <c r="R33" s="13" t="s">
        <v>378</v>
      </c>
      <c r="S33" s="19" t="s">
        <v>52</v>
      </c>
      <c r="T33" s="19" t="s">
        <v>1428</v>
      </c>
      <c r="U33" s="19" t="s">
        <v>309</v>
      </c>
      <c r="V33" s="19" t="s">
        <v>871</v>
      </c>
      <c r="W33" s="20">
        <v>97.427959999999999</v>
      </c>
      <c r="X33" s="20">
        <v>25.33351</v>
      </c>
      <c r="Y33" s="17"/>
      <c r="Z33" s="13"/>
      <c r="AA33" s="15"/>
      <c r="AB33" s="15" t="s">
        <v>16</v>
      </c>
      <c r="AC33" s="15" t="s">
        <v>16</v>
      </c>
      <c r="AD33" s="15" t="s">
        <v>16</v>
      </c>
      <c r="AE33" s="15" t="s">
        <v>22</v>
      </c>
      <c r="AF33" s="15" t="s">
        <v>16</v>
      </c>
      <c r="AG33" s="15" t="s">
        <v>16</v>
      </c>
      <c r="AH33" s="15" t="s">
        <v>16</v>
      </c>
      <c r="AI33" s="15" t="s">
        <v>22</v>
      </c>
      <c r="AJ33" s="15" t="s">
        <v>1599</v>
      </c>
      <c r="AK33" s="15">
        <v>5</v>
      </c>
      <c r="AL33" s="15">
        <v>20</v>
      </c>
      <c r="AM33" s="15" t="s">
        <v>16</v>
      </c>
      <c r="AN33" s="15" t="s">
        <v>23</v>
      </c>
      <c r="AO33" s="15" t="s">
        <v>1600</v>
      </c>
      <c r="AP33" s="17" t="s">
        <v>1601</v>
      </c>
      <c r="AQ33" s="15" t="s">
        <v>16</v>
      </c>
      <c r="AR33" s="15" t="s">
        <v>22</v>
      </c>
      <c r="AS33" s="15" t="s">
        <v>22</v>
      </c>
      <c r="AT33" s="15" t="s">
        <v>16</v>
      </c>
      <c r="AU33" s="15" t="s">
        <v>22</v>
      </c>
      <c r="AV33" s="15" t="s">
        <v>22</v>
      </c>
      <c r="AW33" s="15" t="s">
        <v>16</v>
      </c>
      <c r="AX33" s="15" t="s">
        <v>22</v>
      </c>
      <c r="AY33" s="15" t="s">
        <v>22</v>
      </c>
      <c r="AZ33" s="15" t="s">
        <v>22</v>
      </c>
      <c r="BA33" s="15" t="s">
        <v>16</v>
      </c>
      <c r="BB33" s="15" t="s">
        <v>22</v>
      </c>
      <c r="BC33" s="13">
        <v>12</v>
      </c>
      <c r="BD33" s="13">
        <v>3</v>
      </c>
      <c r="BE33" s="25">
        <v>15</v>
      </c>
      <c r="BF33" s="13">
        <v>5</v>
      </c>
      <c r="BG33" s="13">
        <v>8</v>
      </c>
      <c r="BH33" s="25">
        <v>13</v>
      </c>
      <c r="BI33" s="13">
        <v>16</v>
      </c>
      <c r="BJ33" s="13">
        <v>12</v>
      </c>
      <c r="BK33" s="25">
        <v>28</v>
      </c>
      <c r="BL33" s="13">
        <v>34</v>
      </c>
      <c r="BM33" s="13">
        <v>32</v>
      </c>
      <c r="BN33" s="25">
        <v>66</v>
      </c>
      <c r="BO33" s="13">
        <v>31</v>
      </c>
      <c r="BP33" s="13">
        <v>24</v>
      </c>
      <c r="BQ33" s="25">
        <v>55</v>
      </c>
      <c r="BR33" s="13">
        <v>40</v>
      </c>
      <c r="BS33" s="13">
        <v>31</v>
      </c>
      <c r="BT33" s="25">
        <v>71</v>
      </c>
      <c r="BU33" s="13">
        <v>26</v>
      </c>
      <c r="BV33" s="13">
        <v>29</v>
      </c>
      <c r="BW33" s="25">
        <v>55</v>
      </c>
      <c r="BX33" s="13">
        <v>9</v>
      </c>
      <c r="BY33" s="13">
        <v>11</v>
      </c>
      <c r="BZ33" s="25">
        <v>20</v>
      </c>
      <c r="CA33" s="13">
        <v>173</v>
      </c>
      <c r="CB33" s="13">
        <v>150</v>
      </c>
      <c r="CC33" s="25">
        <v>323</v>
      </c>
      <c r="CD33" s="13">
        <v>3</v>
      </c>
      <c r="CE33" s="13">
        <v>0</v>
      </c>
      <c r="CF33" s="25">
        <v>3</v>
      </c>
      <c r="CG33" s="13">
        <v>1</v>
      </c>
      <c r="CH33" s="13">
        <v>0</v>
      </c>
      <c r="CI33" s="25">
        <v>1</v>
      </c>
      <c r="CJ33" s="13">
        <v>1</v>
      </c>
      <c r="CK33" s="13">
        <v>1</v>
      </c>
      <c r="CL33" s="25">
        <v>2</v>
      </c>
      <c r="CM33" s="13">
        <v>1</v>
      </c>
      <c r="CN33" s="13">
        <v>0</v>
      </c>
      <c r="CO33" s="25">
        <v>1</v>
      </c>
      <c r="CP33" s="13">
        <v>2</v>
      </c>
      <c r="CQ33" s="13">
        <v>3</v>
      </c>
      <c r="CR33" s="25">
        <v>5</v>
      </c>
      <c r="CS33" s="13">
        <v>1</v>
      </c>
      <c r="CT33" s="13">
        <v>0</v>
      </c>
      <c r="CU33" s="25">
        <v>1</v>
      </c>
      <c r="CV33" s="13">
        <v>1</v>
      </c>
      <c r="CW33" s="13">
        <v>4</v>
      </c>
      <c r="CX33" s="25">
        <v>5</v>
      </c>
      <c r="CY33" s="13">
        <v>3</v>
      </c>
      <c r="CZ33" s="13">
        <v>2</v>
      </c>
      <c r="DA33" s="13">
        <v>0</v>
      </c>
      <c r="DB33" s="13">
        <v>0</v>
      </c>
      <c r="DC33" s="25">
        <v>0</v>
      </c>
      <c r="DD33" s="13">
        <v>0</v>
      </c>
      <c r="DE33" s="13">
        <v>0</v>
      </c>
      <c r="DF33" s="25">
        <v>0</v>
      </c>
      <c r="DG33" s="15">
        <v>74</v>
      </c>
      <c r="DH33" s="15">
        <v>323</v>
      </c>
      <c r="DI33" s="15">
        <v>0</v>
      </c>
      <c r="DJ33" s="15">
        <v>0</v>
      </c>
      <c r="DK33" s="15">
        <v>1</v>
      </c>
      <c r="DL33" s="15">
        <v>12</v>
      </c>
      <c r="DM33" s="15" t="s">
        <v>16</v>
      </c>
      <c r="DN33" s="15" t="s">
        <v>16</v>
      </c>
      <c r="DO33" s="15">
        <v>2</v>
      </c>
      <c r="DP33" s="15">
        <v>1</v>
      </c>
      <c r="DQ33" s="15">
        <v>7</v>
      </c>
      <c r="DR33" s="15"/>
      <c r="DS33" s="15">
        <v>9</v>
      </c>
      <c r="DT33" s="15">
        <v>1</v>
      </c>
      <c r="DU33" s="15"/>
      <c r="DV33" s="15" t="s">
        <v>16</v>
      </c>
      <c r="DW33" s="15" t="s">
        <v>16</v>
      </c>
      <c r="DX33" s="15" t="s">
        <v>22</v>
      </c>
      <c r="DY33" s="15" t="s">
        <v>22</v>
      </c>
      <c r="DZ33" s="15" t="s">
        <v>16</v>
      </c>
      <c r="EA33" s="15" t="s">
        <v>22</v>
      </c>
      <c r="EB33" s="15">
        <v>1</v>
      </c>
      <c r="EC33" s="15"/>
      <c r="ED33" s="15">
        <v>0.5</v>
      </c>
      <c r="EE33" s="15">
        <v>0.01</v>
      </c>
      <c r="EF33" s="15">
        <v>0.01</v>
      </c>
      <c r="EG33" s="15">
        <v>0.01</v>
      </c>
      <c r="EH33" s="15">
        <v>1</v>
      </c>
      <c r="EI33" s="15" t="s">
        <v>69</v>
      </c>
      <c r="EJ33" s="15" t="s">
        <v>16</v>
      </c>
      <c r="EK33" s="15" t="s">
        <v>75</v>
      </c>
      <c r="EL33" s="15" t="s">
        <v>79</v>
      </c>
      <c r="EM33" s="15" t="s">
        <v>78</v>
      </c>
      <c r="EN33" s="15" t="s">
        <v>16</v>
      </c>
      <c r="EO33" s="15" t="s">
        <v>82</v>
      </c>
      <c r="EP33" s="15" t="s">
        <v>22</v>
      </c>
      <c r="EQ33" s="15">
        <v>5</v>
      </c>
      <c r="ER33" s="15">
        <v>5</v>
      </c>
      <c r="ES33" s="15">
        <v>0</v>
      </c>
      <c r="ET33" s="15" t="s">
        <v>16</v>
      </c>
      <c r="EU33" s="15" t="s">
        <v>86</v>
      </c>
      <c r="EV33" s="15" t="s">
        <v>89</v>
      </c>
      <c r="EW33" s="15"/>
      <c r="EX33" s="15" t="s">
        <v>22</v>
      </c>
      <c r="EY33" s="15" t="s">
        <v>22</v>
      </c>
      <c r="EZ33" s="15" t="s">
        <v>22</v>
      </c>
      <c r="FA33" s="15" t="s">
        <v>22</v>
      </c>
      <c r="FB33" s="15" t="s">
        <v>16</v>
      </c>
      <c r="FC33" s="15" t="s">
        <v>22</v>
      </c>
      <c r="FD33" s="15" t="s">
        <v>22</v>
      </c>
      <c r="FE33" s="15" t="s">
        <v>22</v>
      </c>
      <c r="FF33" s="15" t="s">
        <v>22</v>
      </c>
      <c r="FG33" s="15" t="s">
        <v>22</v>
      </c>
      <c r="FH33" s="15" t="s">
        <v>80</v>
      </c>
      <c r="FI33" s="15" t="s">
        <v>80</v>
      </c>
      <c r="FJ33" s="13" t="s">
        <v>105</v>
      </c>
      <c r="FK33" s="13" t="s">
        <v>24</v>
      </c>
      <c r="FL33" s="13" t="s">
        <v>104</v>
      </c>
      <c r="FM33" s="13" t="s">
        <v>106</v>
      </c>
      <c r="FN33" s="13" t="s">
        <v>106</v>
      </c>
      <c r="FO33" s="13" t="s">
        <v>24</v>
      </c>
      <c r="FP33" s="13" t="s">
        <v>104</v>
      </c>
      <c r="FQ33" s="13" t="s">
        <v>106</v>
      </c>
      <c r="FR33" s="13" t="s">
        <v>353</v>
      </c>
      <c r="FS33" s="13" t="s">
        <v>363</v>
      </c>
      <c r="FT33" s="13" t="s">
        <v>358</v>
      </c>
      <c r="FU33" s="13" t="s">
        <v>374</v>
      </c>
      <c r="FV33" s="13" t="s">
        <v>372</v>
      </c>
      <c r="FW33" s="13" t="s">
        <v>373</v>
      </c>
      <c r="FX33" s="203" t="s">
        <v>1639</v>
      </c>
      <c r="FY33" s="203" t="s">
        <v>1659</v>
      </c>
    </row>
    <row r="34" spans="1:181" ht="13.5" customHeight="1" x14ac:dyDescent="0.25">
      <c r="A34" s="14" t="s">
        <v>1594</v>
      </c>
      <c r="B34" s="14" t="s">
        <v>1677</v>
      </c>
      <c r="C34" s="15" t="s">
        <v>32</v>
      </c>
      <c r="D34" s="16"/>
      <c r="E34" s="17" t="s">
        <v>18</v>
      </c>
      <c r="F34" s="16"/>
      <c r="G34" s="14" t="s">
        <v>1702</v>
      </c>
      <c r="H34" s="14" t="s">
        <v>13</v>
      </c>
      <c r="I34" s="14" t="s">
        <v>14</v>
      </c>
      <c r="J34" s="14"/>
      <c r="K34" s="14"/>
      <c r="L34" s="14" t="s">
        <v>25</v>
      </c>
      <c r="M34" s="18"/>
      <c r="N34" s="18"/>
      <c r="O34" s="18"/>
      <c r="P34" s="18"/>
      <c r="Q34" s="13" t="s">
        <v>376</v>
      </c>
      <c r="R34" s="13" t="s">
        <v>378</v>
      </c>
      <c r="S34" s="19" t="s">
        <v>52</v>
      </c>
      <c r="T34" s="19" t="s">
        <v>1595</v>
      </c>
      <c r="U34" s="19" t="s">
        <v>310</v>
      </c>
      <c r="V34" s="19" t="s">
        <v>872</v>
      </c>
      <c r="W34" s="20">
        <v>97.443702000000002</v>
      </c>
      <c r="X34" s="20">
        <v>25.351241999999999</v>
      </c>
      <c r="Y34" s="17" t="s">
        <v>52</v>
      </c>
      <c r="Z34" s="13">
        <v>11</v>
      </c>
      <c r="AA34" s="15">
        <v>2011</v>
      </c>
      <c r="AB34" s="15" t="s">
        <v>16</v>
      </c>
      <c r="AC34" s="15" t="s">
        <v>16</v>
      </c>
      <c r="AD34" s="15" t="s">
        <v>16</v>
      </c>
      <c r="AE34" s="15" t="s">
        <v>16</v>
      </c>
      <c r="AF34" s="15" t="s">
        <v>16</v>
      </c>
      <c r="AG34" s="15" t="s">
        <v>16</v>
      </c>
      <c r="AH34" s="15" t="s">
        <v>16</v>
      </c>
      <c r="AI34" s="15" t="s">
        <v>16</v>
      </c>
      <c r="AJ34" s="15" t="s">
        <v>377</v>
      </c>
      <c r="AK34" s="15">
        <v>10</v>
      </c>
      <c r="AL34" s="15">
        <v>30</v>
      </c>
      <c r="AM34" s="15" t="s">
        <v>22</v>
      </c>
      <c r="AN34" s="15"/>
      <c r="AO34" s="15" t="s">
        <v>1596</v>
      </c>
      <c r="AP34" s="17" t="s">
        <v>1597</v>
      </c>
      <c r="AQ34" s="15" t="s">
        <v>16</v>
      </c>
      <c r="AR34" s="15" t="s">
        <v>16</v>
      </c>
      <c r="AS34" s="15" t="s">
        <v>22</v>
      </c>
      <c r="AT34" s="15" t="s">
        <v>16</v>
      </c>
      <c r="AU34" s="15" t="s">
        <v>22</v>
      </c>
      <c r="AV34" s="15" t="s">
        <v>22</v>
      </c>
      <c r="AW34" s="15" t="s">
        <v>16</v>
      </c>
      <c r="AX34" s="15" t="s">
        <v>16</v>
      </c>
      <c r="AY34" s="15" t="s">
        <v>22</v>
      </c>
      <c r="AZ34" s="15" t="s">
        <v>16</v>
      </c>
      <c r="BA34" s="15" t="s">
        <v>16</v>
      </c>
      <c r="BB34" s="15" t="s">
        <v>16</v>
      </c>
      <c r="BC34" s="13">
        <v>0</v>
      </c>
      <c r="BD34" s="13">
        <v>2</v>
      </c>
      <c r="BE34" s="25">
        <v>2</v>
      </c>
      <c r="BF34" s="13">
        <v>15</v>
      </c>
      <c r="BG34" s="13">
        <v>13</v>
      </c>
      <c r="BH34" s="25">
        <v>28</v>
      </c>
      <c r="BI34" s="13">
        <v>16</v>
      </c>
      <c r="BJ34" s="13">
        <v>10</v>
      </c>
      <c r="BK34" s="25">
        <v>26</v>
      </c>
      <c r="BL34" s="13">
        <v>34</v>
      </c>
      <c r="BM34" s="13">
        <v>37</v>
      </c>
      <c r="BN34" s="25">
        <v>71</v>
      </c>
      <c r="BO34" s="13">
        <v>35</v>
      </c>
      <c r="BP34" s="13">
        <v>40</v>
      </c>
      <c r="BQ34" s="25">
        <v>75</v>
      </c>
      <c r="BR34" s="13">
        <v>46</v>
      </c>
      <c r="BS34" s="13">
        <v>53</v>
      </c>
      <c r="BT34" s="25">
        <v>99</v>
      </c>
      <c r="BU34" s="13">
        <v>30</v>
      </c>
      <c r="BV34" s="13">
        <v>32</v>
      </c>
      <c r="BW34" s="25">
        <v>62</v>
      </c>
      <c r="BX34" s="13">
        <v>9</v>
      </c>
      <c r="BY34" s="13">
        <v>14</v>
      </c>
      <c r="BZ34" s="25">
        <v>23</v>
      </c>
      <c r="CA34" s="13">
        <v>185</v>
      </c>
      <c r="CB34" s="13">
        <v>201</v>
      </c>
      <c r="CC34" s="25">
        <v>386</v>
      </c>
      <c r="CD34" s="13">
        <v>0</v>
      </c>
      <c r="CE34" s="13">
        <v>0</v>
      </c>
      <c r="CF34" s="25">
        <v>0</v>
      </c>
      <c r="CG34" s="13">
        <v>1</v>
      </c>
      <c r="CH34" s="13">
        <v>0</v>
      </c>
      <c r="CI34" s="25">
        <v>1</v>
      </c>
      <c r="CJ34" s="13">
        <v>1</v>
      </c>
      <c r="CK34" s="13">
        <v>0</v>
      </c>
      <c r="CL34" s="25">
        <v>1</v>
      </c>
      <c r="CM34" s="13">
        <v>0</v>
      </c>
      <c r="CN34" s="13">
        <v>0</v>
      </c>
      <c r="CO34" s="25">
        <v>0</v>
      </c>
      <c r="CP34" s="13">
        <v>1</v>
      </c>
      <c r="CQ34" s="13">
        <v>1</v>
      </c>
      <c r="CR34" s="25">
        <v>2</v>
      </c>
      <c r="CS34" s="13">
        <v>0</v>
      </c>
      <c r="CT34" s="13">
        <v>0</v>
      </c>
      <c r="CU34" s="25">
        <v>0</v>
      </c>
      <c r="CV34" s="13">
        <v>0</v>
      </c>
      <c r="CW34" s="13">
        <v>3</v>
      </c>
      <c r="CX34" s="25">
        <v>3</v>
      </c>
      <c r="CY34" s="13">
        <v>1</v>
      </c>
      <c r="CZ34" s="13">
        <v>2</v>
      </c>
      <c r="DA34" s="13">
        <v>0</v>
      </c>
      <c r="DB34" s="13">
        <v>0</v>
      </c>
      <c r="DC34" s="25">
        <v>0</v>
      </c>
      <c r="DD34" s="13">
        <v>0</v>
      </c>
      <c r="DE34" s="13">
        <v>0</v>
      </c>
      <c r="DF34" s="25">
        <v>0</v>
      </c>
      <c r="DG34" s="15">
        <v>79</v>
      </c>
      <c r="DH34" s="15">
        <v>386</v>
      </c>
      <c r="DI34" s="15">
        <v>7</v>
      </c>
      <c r="DJ34" s="15">
        <v>23</v>
      </c>
      <c r="DK34" s="15">
        <v>0</v>
      </c>
      <c r="DL34" s="15">
        <v>0</v>
      </c>
      <c r="DM34" s="15" t="s">
        <v>22</v>
      </c>
      <c r="DN34" s="15" t="s">
        <v>16</v>
      </c>
      <c r="DO34" s="15">
        <v>2</v>
      </c>
      <c r="DP34" s="15">
        <v>2</v>
      </c>
      <c r="DQ34" s="15">
        <v>4</v>
      </c>
      <c r="DR34" s="15">
        <v>1</v>
      </c>
      <c r="DS34" s="15">
        <v>6</v>
      </c>
      <c r="DT34" s="15">
        <v>3</v>
      </c>
      <c r="DU34" s="15">
        <v>2</v>
      </c>
      <c r="DV34" s="15" t="s">
        <v>16</v>
      </c>
      <c r="DW34" s="15" t="s">
        <v>22</v>
      </c>
      <c r="DX34" s="15" t="s">
        <v>22</v>
      </c>
      <c r="DY34" s="15" t="s">
        <v>22</v>
      </c>
      <c r="DZ34" s="15" t="s">
        <v>22</v>
      </c>
      <c r="EA34" s="15" t="s">
        <v>22</v>
      </c>
      <c r="EB34" s="15"/>
      <c r="EC34" s="15"/>
      <c r="ED34" s="15"/>
      <c r="EE34" s="15"/>
      <c r="EF34" s="15"/>
      <c r="EG34" s="15"/>
      <c r="EH34" s="15"/>
      <c r="EI34" s="15" t="s">
        <v>69</v>
      </c>
      <c r="EJ34" s="15" t="s">
        <v>16</v>
      </c>
      <c r="EK34" s="15" t="s">
        <v>75</v>
      </c>
      <c r="EL34" s="15" t="s">
        <v>79</v>
      </c>
      <c r="EM34" s="15" t="s">
        <v>78</v>
      </c>
      <c r="EN34" s="15"/>
      <c r="EO34" s="15" t="s">
        <v>82</v>
      </c>
      <c r="EP34" s="15" t="s">
        <v>22</v>
      </c>
      <c r="EQ34" s="15">
        <v>2</v>
      </c>
      <c r="ER34" s="15">
        <v>4</v>
      </c>
      <c r="ES34" s="15">
        <v>0</v>
      </c>
      <c r="ET34" s="15" t="s">
        <v>16</v>
      </c>
      <c r="EU34" s="15" t="s">
        <v>88</v>
      </c>
      <c r="EV34" s="15" t="s">
        <v>89</v>
      </c>
      <c r="EW34" s="15"/>
      <c r="EX34" s="15" t="s">
        <v>22</v>
      </c>
      <c r="EY34" s="15" t="s">
        <v>16</v>
      </c>
      <c r="EZ34" s="15" t="s">
        <v>22</v>
      </c>
      <c r="FA34" s="15" t="s">
        <v>22</v>
      </c>
      <c r="FB34" s="15" t="s">
        <v>22</v>
      </c>
      <c r="FC34" s="15" t="s">
        <v>22</v>
      </c>
      <c r="FD34" s="15" t="s">
        <v>22</v>
      </c>
      <c r="FE34" s="15" t="s">
        <v>22</v>
      </c>
      <c r="FF34" s="15" t="s">
        <v>22</v>
      </c>
      <c r="FG34" s="15" t="s">
        <v>22</v>
      </c>
      <c r="FH34" s="15" t="s">
        <v>81</v>
      </c>
      <c r="FI34" s="15" t="s">
        <v>81</v>
      </c>
      <c r="FJ34" s="13" t="s">
        <v>24</v>
      </c>
      <c r="FK34" s="13" t="s">
        <v>112</v>
      </c>
      <c r="FL34" s="13" t="s">
        <v>104</v>
      </c>
      <c r="FM34" s="13" t="s">
        <v>106</v>
      </c>
      <c r="FN34" s="13" t="s">
        <v>24</v>
      </c>
      <c r="FO34" s="13" t="s">
        <v>112</v>
      </c>
      <c r="FP34" s="13" t="s">
        <v>104</v>
      </c>
      <c r="FQ34" s="13" t="s">
        <v>106</v>
      </c>
      <c r="FR34" s="13" t="s">
        <v>374</v>
      </c>
      <c r="FS34" s="13" t="s">
        <v>373</v>
      </c>
      <c r="FT34" s="13" t="s">
        <v>372</v>
      </c>
      <c r="FU34" s="13" t="s">
        <v>355</v>
      </c>
      <c r="FV34" s="13" t="s">
        <v>355</v>
      </c>
      <c r="FW34" s="13" t="s">
        <v>374</v>
      </c>
      <c r="FX34" s="203" t="s">
        <v>26</v>
      </c>
      <c r="FY34" s="203" t="s">
        <v>1659</v>
      </c>
    </row>
    <row r="35" spans="1:181" ht="13.5" customHeight="1" x14ac:dyDescent="0.25">
      <c r="A35" s="14" t="s">
        <v>1366</v>
      </c>
      <c r="B35" s="14" t="s">
        <v>1677</v>
      </c>
      <c r="C35" s="15" t="s">
        <v>23</v>
      </c>
      <c r="D35" s="16"/>
      <c r="E35" s="17"/>
      <c r="F35" s="16"/>
      <c r="G35" s="14" t="s">
        <v>1704</v>
      </c>
      <c r="H35" s="14" t="s">
        <v>13</v>
      </c>
      <c r="I35" s="14" t="s">
        <v>14</v>
      </c>
      <c r="J35" s="14"/>
      <c r="K35" s="14"/>
      <c r="L35" s="14" t="s">
        <v>25</v>
      </c>
      <c r="M35" s="18" t="s">
        <v>19</v>
      </c>
      <c r="N35" s="18" t="s">
        <v>20</v>
      </c>
      <c r="O35" s="18"/>
      <c r="P35" s="18"/>
      <c r="Q35" s="13" t="s">
        <v>376</v>
      </c>
      <c r="R35" s="13" t="s">
        <v>378</v>
      </c>
      <c r="S35" s="19" t="s">
        <v>1359</v>
      </c>
      <c r="T35" s="19" t="s">
        <v>1359</v>
      </c>
      <c r="U35" s="19" t="s">
        <v>299</v>
      </c>
      <c r="V35" s="19" t="s">
        <v>861</v>
      </c>
      <c r="W35" s="20">
        <v>97.426297000000005</v>
      </c>
      <c r="X35" s="20">
        <v>25.409566000000002</v>
      </c>
      <c r="Y35" s="17" t="s">
        <v>52</v>
      </c>
      <c r="Z35" s="13">
        <v>12</v>
      </c>
      <c r="AA35" s="15">
        <v>2011</v>
      </c>
      <c r="AB35" s="15" t="s">
        <v>16</v>
      </c>
      <c r="AC35" s="15" t="s">
        <v>16</v>
      </c>
      <c r="AD35" s="15" t="s">
        <v>16</v>
      </c>
      <c r="AE35" s="15" t="s">
        <v>22</v>
      </c>
      <c r="AF35" s="15" t="s">
        <v>16</v>
      </c>
      <c r="AG35" s="15" t="s">
        <v>16</v>
      </c>
      <c r="AH35" s="15" t="s">
        <v>16</v>
      </c>
      <c r="AI35" s="15" t="s">
        <v>22</v>
      </c>
      <c r="AJ35" s="15" t="s">
        <v>377</v>
      </c>
      <c r="AK35" s="15">
        <v>2</v>
      </c>
      <c r="AL35" s="15">
        <v>20</v>
      </c>
      <c r="AM35" s="15" t="s">
        <v>16</v>
      </c>
      <c r="AN35" s="15" t="s">
        <v>23</v>
      </c>
      <c r="AO35" s="15" t="s">
        <v>1367</v>
      </c>
      <c r="AP35" s="17" t="s">
        <v>1368</v>
      </c>
      <c r="AQ35" s="15" t="s">
        <v>16</v>
      </c>
      <c r="AR35" s="15" t="s">
        <v>16</v>
      </c>
      <c r="AS35" s="15" t="s">
        <v>22</v>
      </c>
      <c r="AT35" s="15" t="s">
        <v>22</v>
      </c>
      <c r="AU35" s="15" t="s">
        <v>22</v>
      </c>
      <c r="AV35" s="15" t="s">
        <v>22</v>
      </c>
      <c r="AW35" s="15" t="s">
        <v>16</v>
      </c>
      <c r="AX35" s="15" t="s">
        <v>22</v>
      </c>
      <c r="AY35" s="15" t="s">
        <v>22</v>
      </c>
      <c r="AZ35" s="15" t="s">
        <v>16</v>
      </c>
      <c r="BA35" s="15" t="s">
        <v>16</v>
      </c>
      <c r="BB35" s="15" t="s">
        <v>22</v>
      </c>
      <c r="BC35" s="13">
        <v>0</v>
      </c>
      <c r="BD35" s="13">
        <v>1</v>
      </c>
      <c r="BE35" s="25">
        <v>1</v>
      </c>
      <c r="BF35" s="13">
        <v>1</v>
      </c>
      <c r="BG35" s="13">
        <v>2</v>
      </c>
      <c r="BH35" s="25">
        <v>3</v>
      </c>
      <c r="BI35" s="13">
        <v>12</v>
      </c>
      <c r="BJ35" s="13">
        <v>2</v>
      </c>
      <c r="BK35" s="25">
        <v>14</v>
      </c>
      <c r="BL35" s="13">
        <v>15</v>
      </c>
      <c r="BM35" s="13">
        <v>15</v>
      </c>
      <c r="BN35" s="25">
        <v>30</v>
      </c>
      <c r="BO35" s="13">
        <v>26</v>
      </c>
      <c r="BP35" s="13">
        <v>15</v>
      </c>
      <c r="BQ35" s="25">
        <v>41</v>
      </c>
      <c r="BR35" s="13">
        <v>20</v>
      </c>
      <c r="BS35" s="13">
        <v>18</v>
      </c>
      <c r="BT35" s="25">
        <v>38</v>
      </c>
      <c r="BU35" s="13">
        <v>14</v>
      </c>
      <c r="BV35" s="13">
        <v>27</v>
      </c>
      <c r="BW35" s="25">
        <v>41</v>
      </c>
      <c r="BX35" s="13">
        <v>8</v>
      </c>
      <c r="BY35" s="13">
        <v>15</v>
      </c>
      <c r="BZ35" s="25">
        <v>23</v>
      </c>
      <c r="CA35" s="13">
        <v>96</v>
      </c>
      <c r="CB35" s="13">
        <v>95</v>
      </c>
      <c r="CC35" s="25">
        <v>191</v>
      </c>
      <c r="CD35" s="13">
        <v>0</v>
      </c>
      <c r="CE35" s="13">
        <v>0</v>
      </c>
      <c r="CF35" s="25">
        <v>0</v>
      </c>
      <c r="CG35" s="13">
        <v>0</v>
      </c>
      <c r="CH35" s="13">
        <v>1</v>
      </c>
      <c r="CI35" s="25">
        <v>1</v>
      </c>
      <c r="CJ35" s="13">
        <v>2</v>
      </c>
      <c r="CK35" s="13">
        <v>1</v>
      </c>
      <c r="CL35" s="25">
        <v>3</v>
      </c>
      <c r="CM35" s="13">
        <v>0</v>
      </c>
      <c r="CN35" s="13">
        <v>0</v>
      </c>
      <c r="CO35" s="25">
        <v>0</v>
      </c>
      <c r="CP35" s="13">
        <v>0</v>
      </c>
      <c r="CQ35" s="13">
        <v>0</v>
      </c>
      <c r="CR35" s="25">
        <v>0</v>
      </c>
      <c r="CS35" s="13">
        <v>1</v>
      </c>
      <c r="CT35" s="13">
        <v>1</v>
      </c>
      <c r="CU35" s="25">
        <v>2</v>
      </c>
      <c r="CV35" s="13">
        <v>1</v>
      </c>
      <c r="CW35" s="13">
        <v>5</v>
      </c>
      <c r="CX35" s="25">
        <v>6</v>
      </c>
      <c r="CY35" s="13">
        <v>2</v>
      </c>
      <c r="CZ35" s="13">
        <v>3</v>
      </c>
      <c r="DA35" s="13">
        <v>0</v>
      </c>
      <c r="DB35" s="13">
        <v>0</v>
      </c>
      <c r="DC35" s="25">
        <v>0</v>
      </c>
      <c r="DD35" s="13">
        <v>0</v>
      </c>
      <c r="DE35" s="13">
        <v>0</v>
      </c>
      <c r="DF35" s="25">
        <v>0</v>
      </c>
      <c r="DG35" s="15">
        <v>47</v>
      </c>
      <c r="DH35" s="15">
        <v>183</v>
      </c>
      <c r="DI35" s="15">
        <v>3</v>
      </c>
      <c r="DJ35" s="15">
        <v>7</v>
      </c>
      <c r="DK35" s="15">
        <v>1</v>
      </c>
      <c r="DL35" s="15">
        <v>3</v>
      </c>
      <c r="DM35" s="15" t="s">
        <v>16</v>
      </c>
      <c r="DN35" s="15" t="s">
        <v>1084</v>
      </c>
      <c r="DO35" s="15">
        <v>2</v>
      </c>
      <c r="DP35" s="15">
        <v>2</v>
      </c>
      <c r="DQ35" s="15">
        <v>1</v>
      </c>
      <c r="DR35" s="15">
        <v>0</v>
      </c>
      <c r="DS35" s="15">
        <v>3</v>
      </c>
      <c r="DT35" s="15">
        <v>2</v>
      </c>
      <c r="DU35" s="15">
        <v>0</v>
      </c>
      <c r="DV35" s="15" t="s">
        <v>22</v>
      </c>
      <c r="DW35" s="15" t="s">
        <v>16</v>
      </c>
      <c r="DX35" s="15" t="s">
        <v>22</v>
      </c>
      <c r="DY35" s="15" t="s">
        <v>22</v>
      </c>
      <c r="DZ35" s="15" t="s">
        <v>22</v>
      </c>
      <c r="EA35" s="15" t="s">
        <v>22</v>
      </c>
      <c r="EB35" s="15">
        <v>0.125</v>
      </c>
      <c r="EC35" s="15"/>
      <c r="ED35" s="15"/>
      <c r="EE35" s="15"/>
      <c r="EF35" s="15">
        <v>0.125</v>
      </c>
      <c r="EG35" s="15">
        <v>0.125</v>
      </c>
      <c r="EH35" s="15">
        <v>0.125</v>
      </c>
      <c r="EI35" s="15" t="s">
        <v>69</v>
      </c>
      <c r="EJ35" s="15" t="s">
        <v>1084</v>
      </c>
      <c r="EK35" s="15" t="s">
        <v>75</v>
      </c>
      <c r="EL35" s="15"/>
      <c r="EM35" s="15"/>
      <c r="EN35" s="15"/>
      <c r="EO35" s="15" t="s">
        <v>82</v>
      </c>
      <c r="EP35" s="15" t="s">
        <v>16</v>
      </c>
      <c r="EQ35" s="15">
        <v>0</v>
      </c>
      <c r="ER35" s="15">
        <v>0</v>
      </c>
      <c r="ES35" s="15">
        <v>8</v>
      </c>
      <c r="ET35" s="15" t="s">
        <v>16</v>
      </c>
      <c r="EU35" s="15" t="s">
        <v>88</v>
      </c>
      <c r="EV35" s="15" t="s">
        <v>91</v>
      </c>
      <c r="EW35" s="15"/>
      <c r="EX35" s="15" t="s">
        <v>22</v>
      </c>
      <c r="EY35" s="15" t="s">
        <v>16</v>
      </c>
      <c r="EZ35" s="15" t="s">
        <v>22</v>
      </c>
      <c r="FA35" s="15" t="s">
        <v>22</v>
      </c>
      <c r="FB35" s="15" t="s">
        <v>22</v>
      </c>
      <c r="FC35" s="15" t="s">
        <v>22</v>
      </c>
      <c r="FD35" s="15" t="s">
        <v>22</v>
      </c>
      <c r="FE35" s="15" t="s">
        <v>22</v>
      </c>
      <c r="FF35" s="15" t="s">
        <v>22</v>
      </c>
      <c r="FG35" s="15" t="s">
        <v>22</v>
      </c>
      <c r="FH35" s="15" t="s">
        <v>79</v>
      </c>
      <c r="FI35" s="15" t="s">
        <v>79</v>
      </c>
      <c r="FJ35" s="15" t="s">
        <v>24</v>
      </c>
      <c r="FK35" s="15" t="s">
        <v>112</v>
      </c>
      <c r="FL35" s="15" t="s">
        <v>104</v>
      </c>
      <c r="FM35" s="13" t="s">
        <v>109</v>
      </c>
      <c r="FN35" s="13" t="s">
        <v>24</v>
      </c>
      <c r="FO35" s="13" t="s">
        <v>112</v>
      </c>
      <c r="FP35" s="13" t="s">
        <v>104</v>
      </c>
      <c r="FQ35" s="13" t="s">
        <v>109</v>
      </c>
      <c r="FR35" s="13" t="s">
        <v>372</v>
      </c>
      <c r="FS35" s="13" t="s">
        <v>364</v>
      </c>
      <c r="FT35" s="13" t="s">
        <v>366</v>
      </c>
      <c r="FU35" s="13" t="s">
        <v>360</v>
      </c>
      <c r="FV35" s="13" t="s">
        <v>374</v>
      </c>
      <c r="FW35" s="13" t="s">
        <v>359</v>
      </c>
      <c r="FX35" s="203" t="s">
        <v>933</v>
      </c>
      <c r="FY35" s="203" t="s">
        <v>1647</v>
      </c>
    </row>
    <row r="36" spans="1:181" ht="13.5" customHeight="1" x14ac:dyDescent="0.25">
      <c r="A36" s="14" t="s">
        <v>1358</v>
      </c>
      <c r="B36" s="14" t="s">
        <v>1677</v>
      </c>
      <c r="C36" s="15" t="s">
        <v>11</v>
      </c>
      <c r="D36" s="16"/>
      <c r="E36" s="17" t="s">
        <v>12</v>
      </c>
      <c r="F36" s="16"/>
      <c r="G36" s="14" t="s">
        <v>1697</v>
      </c>
      <c r="H36" s="14" t="s">
        <v>13</v>
      </c>
      <c r="I36" s="14" t="s">
        <v>14</v>
      </c>
      <c r="J36" s="14"/>
      <c r="K36" s="14"/>
      <c r="L36" s="14" t="s">
        <v>15</v>
      </c>
      <c r="M36" s="18" t="s">
        <v>19</v>
      </c>
      <c r="N36" s="18" t="s">
        <v>14</v>
      </c>
      <c r="O36" s="18"/>
      <c r="P36" s="18"/>
      <c r="Q36" s="13" t="s">
        <v>376</v>
      </c>
      <c r="R36" s="13" t="s">
        <v>378</v>
      </c>
      <c r="S36" s="19" t="s">
        <v>1359</v>
      </c>
      <c r="T36" s="19" t="s">
        <v>1359</v>
      </c>
      <c r="U36" s="19" t="s">
        <v>298</v>
      </c>
      <c r="V36" s="19" t="s">
        <v>860</v>
      </c>
      <c r="W36" s="20">
        <v>97.437434999999994</v>
      </c>
      <c r="X36" s="20">
        <v>25.411413</v>
      </c>
      <c r="Y36" s="17" t="s">
        <v>53</v>
      </c>
      <c r="Z36" s="13">
        <v>6</v>
      </c>
      <c r="AA36" s="15">
        <v>2012</v>
      </c>
      <c r="AB36" s="15" t="s">
        <v>16</v>
      </c>
      <c r="AC36" s="15" t="s">
        <v>16</v>
      </c>
      <c r="AD36" s="15" t="s">
        <v>16</v>
      </c>
      <c r="AE36" s="15" t="s">
        <v>22</v>
      </c>
      <c r="AF36" s="15" t="s">
        <v>1084</v>
      </c>
      <c r="AG36" s="15" t="s">
        <v>16</v>
      </c>
      <c r="AH36" s="15" t="s">
        <v>16</v>
      </c>
      <c r="AI36" s="15" t="s">
        <v>22</v>
      </c>
      <c r="AJ36" s="15" t="s">
        <v>377</v>
      </c>
      <c r="AK36" s="15">
        <v>6</v>
      </c>
      <c r="AL36" s="15"/>
      <c r="AM36" s="15" t="s">
        <v>16</v>
      </c>
      <c r="AN36" s="15" t="s">
        <v>1090</v>
      </c>
      <c r="AO36" s="15" t="s">
        <v>1360</v>
      </c>
      <c r="AP36" s="17" t="s">
        <v>1361</v>
      </c>
      <c r="AQ36" s="15" t="s">
        <v>16</v>
      </c>
      <c r="AR36" s="15" t="s">
        <v>22</v>
      </c>
      <c r="AS36" s="15" t="s">
        <v>22</v>
      </c>
      <c r="AT36" s="15" t="s">
        <v>16</v>
      </c>
      <c r="AU36" s="15" t="s">
        <v>22</v>
      </c>
      <c r="AV36" s="15" t="s">
        <v>22</v>
      </c>
      <c r="AW36" s="15" t="s">
        <v>16</v>
      </c>
      <c r="AX36" s="15" t="s">
        <v>22</v>
      </c>
      <c r="AY36" s="15" t="s">
        <v>22</v>
      </c>
      <c r="AZ36" s="15" t="s">
        <v>16</v>
      </c>
      <c r="BA36" s="15" t="s">
        <v>16</v>
      </c>
      <c r="BB36" s="15" t="s">
        <v>16</v>
      </c>
      <c r="BC36" s="13">
        <v>5</v>
      </c>
      <c r="BD36" s="13">
        <v>8</v>
      </c>
      <c r="BE36" s="25">
        <v>13</v>
      </c>
      <c r="BF36" s="13">
        <v>28</v>
      </c>
      <c r="BG36" s="13">
        <v>32</v>
      </c>
      <c r="BH36" s="25">
        <v>60</v>
      </c>
      <c r="BI36" s="13">
        <v>87</v>
      </c>
      <c r="BJ36" s="13">
        <v>92</v>
      </c>
      <c r="BK36" s="25">
        <v>179</v>
      </c>
      <c r="BL36" s="13">
        <v>169</v>
      </c>
      <c r="BM36" s="13">
        <v>165</v>
      </c>
      <c r="BN36" s="25">
        <v>334</v>
      </c>
      <c r="BO36" s="13">
        <v>164</v>
      </c>
      <c r="BP36" s="13">
        <v>146</v>
      </c>
      <c r="BQ36" s="25">
        <v>310</v>
      </c>
      <c r="BR36" s="13">
        <v>206</v>
      </c>
      <c r="BS36" s="13">
        <v>233</v>
      </c>
      <c r="BT36" s="25">
        <v>439</v>
      </c>
      <c r="BU36" s="13">
        <v>158</v>
      </c>
      <c r="BV36" s="13">
        <v>204</v>
      </c>
      <c r="BW36" s="25">
        <v>362</v>
      </c>
      <c r="BX36" s="13">
        <v>53</v>
      </c>
      <c r="BY36" s="13">
        <v>90</v>
      </c>
      <c r="BZ36" s="25">
        <v>143</v>
      </c>
      <c r="CA36" s="13">
        <v>870</v>
      </c>
      <c r="CB36" s="13">
        <v>970</v>
      </c>
      <c r="CC36" s="25">
        <v>1840</v>
      </c>
      <c r="CD36" s="13">
        <v>3</v>
      </c>
      <c r="CE36" s="13">
        <v>3</v>
      </c>
      <c r="CF36" s="25">
        <v>6</v>
      </c>
      <c r="CG36" s="13">
        <v>2</v>
      </c>
      <c r="CH36" s="13">
        <v>0</v>
      </c>
      <c r="CI36" s="25">
        <v>2</v>
      </c>
      <c r="CJ36" s="13">
        <v>14</v>
      </c>
      <c r="CK36" s="13">
        <v>19</v>
      </c>
      <c r="CL36" s="25">
        <v>33</v>
      </c>
      <c r="CM36" s="13">
        <v>3</v>
      </c>
      <c r="CN36" s="13">
        <v>0</v>
      </c>
      <c r="CO36" s="25">
        <v>3</v>
      </c>
      <c r="CP36" s="13">
        <v>3</v>
      </c>
      <c r="CQ36" s="13">
        <v>0</v>
      </c>
      <c r="CR36" s="25">
        <v>3</v>
      </c>
      <c r="CS36" s="13">
        <v>0</v>
      </c>
      <c r="CT36" s="13">
        <v>2</v>
      </c>
      <c r="CU36" s="25">
        <v>2</v>
      </c>
      <c r="CV36" s="13">
        <v>2</v>
      </c>
      <c r="CW36" s="13">
        <v>2</v>
      </c>
      <c r="CX36" s="25">
        <v>4</v>
      </c>
      <c r="CY36" s="13">
        <v>20</v>
      </c>
      <c r="CZ36" s="13">
        <v>25</v>
      </c>
      <c r="DA36" s="13">
        <v>4</v>
      </c>
      <c r="DB36" s="13">
        <v>1</v>
      </c>
      <c r="DC36" s="25">
        <v>5</v>
      </c>
      <c r="DD36" s="13">
        <v>1</v>
      </c>
      <c r="DE36" s="13">
        <v>0</v>
      </c>
      <c r="DF36" s="25">
        <v>1</v>
      </c>
      <c r="DG36" s="15">
        <v>419</v>
      </c>
      <c r="DH36" s="15">
        <v>1840</v>
      </c>
      <c r="DI36" s="15">
        <v>0</v>
      </c>
      <c r="DJ36" s="15">
        <v>0</v>
      </c>
      <c r="DK36" s="15">
        <v>22</v>
      </c>
      <c r="DL36" s="15">
        <v>47</v>
      </c>
      <c r="DM36" s="15" t="s">
        <v>16</v>
      </c>
      <c r="DN36" s="15" t="s">
        <v>16</v>
      </c>
      <c r="DO36" s="15">
        <v>11</v>
      </c>
      <c r="DP36" s="15">
        <v>16</v>
      </c>
      <c r="DQ36" s="15">
        <v>3</v>
      </c>
      <c r="DR36" s="15">
        <v>2</v>
      </c>
      <c r="DS36" s="15">
        <v>14</v>
      </c>
      <c r="DT36" s="15">
        <v>18</v>
      </c>
      <c r="DU36" s="15">
        <v>2</v>
      </c>
      <c r="DV36" s="15" t="s">
        <v>22</v>
      </c>
      <c r="DW36" s="15" t="s">
        <v>16</v>
      </c>
      <c r="DX36" s="15" t="s">
        <v>22</v>
      </c>
      <c r="DY36" s="15" t="s">
        <v>16</v>
      </c>
      <c r="DZ36" s="15" t="s">
        <v>16</v>
      </c>
      <c r="EA36" s="15" t="s">
        <v>22</v>
      </c>
      <c r="EB36" s="15"/>
      <c r="EC36" s="15"/>
      <c r="ED36" s="15"/>
      <c r="EE36" s="15"/>
      <c r="EF36" s="15"/>
      <c r="EG36" s="15"/>
      <c r="EH36" s="15"/>
      <c r="EI36" s="15" t="s">
        <v>69</v>
      </c>
      <c r="EJ36" s="15" t="s">
        <v>22</v>
      </c>
      <c r="EK36" s="15" t="s">
        <v>75</v>
      </c>
      <c r="EL36" s="15" t="s">
        <v>81</v>
      </c>
      <c r="EM36" s="15" t="s">
        <v>81</v>
      </c>
      <c r="EN36" s="15" t="s">
        <v>16</v>
      </c>
      <c r="EO36" s="15" t="s">
        <v>82</v>
      </c>
      <c r="EP36" s="15" t="s">
        <v>16</v>
      </c>
      <c r="EQ36" s="15">
        <v>0</v>
      </c>
      <c r="ER36" s="15">
        <v>0</v>
      </c>
      <c r="ES36" s="15">
        <v>60</v>
      </c>
      <c r="ET36" s="15" t="s">
        <v>22</v>
      </c>
      <c r="EU36" s="15" t="s">
        <v>85</v>
      </c>
      <c r="EV36" s="15" t="s">
        <v>89</v>
      </c>
      <c r="EW36" s="15"/>
      <c r="EX36" s="15" t="s">
        <v>16</v>
      </c>
      <c r="EY36" s="15" t="s">
        <v>16</v>
      </c>
      <c r="EZ36" s="15" t="s">
        <v>16</v>
      </c>
      <c r="FA36" s="15" t="s">
        <v>22</v>
      </c>
      <c r="FB36" s="15" t="s">
        <v>16</v>
      </c>
      <c r="FC36" s="15" t="s">
        <v>16</v>
      </c>
      <c r="FD36" s="15" t="s">
        <v>1084</v>
      </c>
      <c r="FE36" s="15" t="s">
        <v>22</v>
      </c>
      <c r="FF36" s="15" t="s">
        <v>16</v>
      </c>
      <c r="FG36" s="15" t="s">
        <v>22</v>
      </c>
      <c r="FH36" s="15" t="s">
        <v>80</v>
      </c>
      <c r="FI36" s="15" t="s">
        <v>80</v>
      </c>
      <c r="FJ36" s="15" t="s">
        <v>24</v>
      </c>
      <c r="FK36" s="15" t="s">
        <v>112</v>
      </c>
      <c r="FL36" s="15" t="s">
        <v>104</v>
      </c>
      <c r="FM36" s="13" t="s">
        <v>111</v>
      </c>
      <c r="FN36" s="13" t="s">
        <v>109</v>
      </c>
      <c r="FO36" s="13" t="s">
        <v>24</v>
      </c>
      <c r="FP36" s="13" t="s">
        <v>104</v>
      </c>
      <c r="FQ36" s="13" t="s">
        <v>109</v>
      </c>
      <c r="FR36" s="13" t="s">
        <v>355</v>
      </c>
      <c r="FS36" s="13" t="s">
        <v>373</v>
      </c>
      <c r="FT36" s="13" t="s">
        <v>357</v>
      </c>
      <c r="FU36" s="13" t="s">
        <v>374</v>
      </c>
      <c r="FV36" s="13" t="s">
        <v>367</v>
      </c>
      <c r="FW36" s="13" t="s">
        <v>371</v>
      </c>
      <c r="FX36" s="203" t="s">
        <v>933</v>
      </c>
      <c r="FY36" s="203" t="s">
        <v>933</v>
      </c>
    </row>
    <row r="37" spans="1:181" ht="13.5" customHeight="1" x14ac:dyDescent="0.25">
      <c r="A37" s="14" t="s">
        <v>1154</v>
      </c>
      <c r="B37" s="14" t="s">
        <v>1678</v>
      </c>
      <c r="C37" s="15" t="s">
        <v>30</v>
      </c>
      <c r="D37" s="16"/>
      <c r="E37" s="17" t="s">
        <v>18</v>
      </c>
      <c r="F37" s="16"/>
      <c r="G37" s="14" t="s">
        <v>1701</v>
      </c>
      <c r="H37" s="14" t="s">
        <v>13</v>
      </c>
      <c r="I37" s="14" t="s">
        <v>14</v>
      </c>
      <c r="J37" s="14"/>
      <c r="K37" s="14"/>
      <c r="L37" s="14" t="s">
        <v>15</v>
      </c>
      <c r="M37" s="18"/>
      <c r="N37" s="18"/>
      <c r="O37" s="18"/>
      <c r="P37" s="18"/>
      <c r="Q37" s="13" t="s">
        <v>376</v>
      </c>
      <c r="R37" s="13" t="s">
        <v>381</v>
      </c>
      <c r="S37" s="19" t="s">
        <v>52</v>
      </c>
      <c r="T37" s="19"/>
      <c r="U37" s="19" t="s">
        <v>136</v>
      </c>
      <c r="V37" s="19" t="s">
        <v>723</v>
      </c>
      <c r="W37" s="20"/>
      <c r="X37" s="20"/>
      <c r="Y37" s="17" t="s">
        <v>52</v>
      </c>
      <c r="Z37" s="13">
        <v>12</v>
      </c>
      <c r="AA37" s="15">
        <v>2012</v>
      </c>
      <c r="AB37" s="15" t="s">
        <v>16</v>
      </c>
      <c r="AC37" s="15" t="s">
        <v>16</v>
      </c>
      <c r="AD37" s="15" t="s">
        <v>16</v>
      </c>
      <c r="AE37" s="15" t="s">
        <v>22</v>
      </c>
      <c r="AF37" s="15" t="s">
        <v>16</v>
      </c>
      <c r="AG37" s="15" t="s">
        <v>16</v>
      </c>
      <c r="AH37" s="15" t="s">
        <v>22</v>
      </c>
      <c r="AI37" s="15" t="s">
        <v>22</v>
      </c>
      <c r="AJ37" s="15" t="s">
        <v>381</v>
      </c>
      <c r="AK37" s="15">
        <v>0.5</v>
      </c>
      <c r="AL37" s="15">
        <v>30</v>
      </c>
      <c r="AM37" s="15" t="s">
        <v>16</v>
      </c>
      <c r="AN37" s="15" t="s">
        <v>447</v>
      </c>
      <c r="AO37" s="15" t="s">
        <v>1155</v>
      </c>
      <c r="AP37" s="17" t="s">
        <v>1388</v>
      </c>
      <c r="AQ37" s="15" t="s">
        <v>16</v>
      </c>
      <c r="AR37" s="15" t="s">
        <v>22</v>
      </c>
      <c r="AS37" s="15" t="s">
        <v>22</v>
      </c>
      <c r="AT37" s="15" t="s">
        <v>16</v>
      </c>
      <c r="AU37" s="15" t="s">
        <v>22</v>
      </c>
      <c r="AV37" s="15" t="s">
        <v>22</v>
      </c>
      <c r="AW37" s="15" t="s">
        <v>22</v>
      </c>
      <c r="AX37" s="15" t="s">
        <v>16</v>
      </c>
      <c r="AY37" s="15" t="s">
        <v>22</v>
      </c>
      <c r="AZ37" s="15" t="s">
        <v>16</v>
      </c>
      <c r="BA37" s="15" t="s">
        <v>16</v>
      </c>
      <c r="BB37" s="15" t="s">
        <v>16</v>
      </c>
      <c r="BC37" s="13">
        <v>3</v>
      </c>
      <c r="BD37" s="13">
        <v>9</v>
      </c>
      <c r="BE37" s="25">
        <v>12</v>
      </c>
      <c r="BF37" s="13">
        <v>11</v>
      </c>
      <c r="BG37" s="13">
        <v>5</v>
      </c>
      <c r="BH37" s="25">
        <v>16</v>
      </c>
      <c r="BI37" s="13">
        <v>26</v>
      </c>
      <c r="BJ37" s="13">
        <v>17</v>
      </c>
      <c r="BK37" s="25">
        <v>43</v>
      </c>
      <c r="BL37" s="13">
        <v>60</v>
      </c>
      <c r="BM37" s="13">
        <v>46</v>
      </c>
      <c r="BN37" s="25">
        <v>106</v>
      </c>
      <c r="BO37" s="13">
        <v>42</v>
      </c>
      <c r="BP37" s="13">
        <v>44</v>
      </c>
      <c r="BQ37" s="25">
        <v>86</v>
      </c>
      <c r="BR37" s="13">
        <v>36</v>
      </c>
      <c r="BS37" s="13">
        <v>50</v>
      </c>
      <c r="BT37" s="25">
        <v>86</v>
      </c>
      <c r="BU37" s="13">
        <v>27</v>
      </c>
      <c r="BV37" s="13">
        <v>49</v>
      </c>
      <c r="BW37" s="25">
        <v>76</v>
      </c>
      <c r="BX37" s="13">
        <v>5</v>
      </c>
      <c r="BY37" s="13">
        <v>22</v>
      </c>
      <c r="BZ37" s="25">
        <v>27</v>
      </c>
      <c r="CA37" s="13">
        <v>210</v>
      </c>
      <c r="CB37" s="13">
        <v>242</v>
      </c>
      <c r="CC37" s="25">
        <v>452</v>
      </c>
      <c r="CD37" s="13">
        <v>3</v>
      </c>
      <c r="CE37" s="13">
        <v>0</v>
      </c>
      <c r="CF37" s="25">
        <v>3</v>
      </c>
      <c r="CG37" s="13">
        <v>0</v>
      </c>
      <c r="CH37" s="13">
        <v>1</v>
      </c>
      <c r="CI37" s="25">
        <v>1</v>
      </c>
      <c r="CJ37" s="13">
        <v>0</v>
      </c>
      <c r="CK37" s="13">
        <v>4</v>
      </c>
      <c r="CL37" s="25">
        <v>4</v>
      </c>
      <c r="CM37" s="13">
        <v>0</v>
      </c>
      <c r="CN37" s="13">
        <v>0</v>
      </c>
      <c r="CO37" s="25">
        <v>0</v>
      </c>
      <c r="CP37" s="13">
        <v>1</v>
      </c>
      <c r="CQ37" s="13">
        <v>2</v>
      </c>
      <c r="CR37" s="25">
        <v>3</v>
      </c>
      <c r="CS37" s="13">
        <v>0</v>
      </c>
      <c r="CT37" s="13">
        <v>5</v>
      </c>
      <c r="CU37" s="25">
        <v>5</v>
      </c>
      <c r="CV37" s="13">
        <v>0</v>
      </c>
      <c r="CW37" s="13">
        <v>6</v>
      </c>
      <c r="CX37" s="25">
        <v>6</v>
      </c>
      <c r="CY37" s="13">
        <v>6</v>
      </c>
      <c r="CZ37" s="13">
        <v>15</v>
      </c>
      <c r="DA37" s="13">
        <v>0</v>
      </c>
      <c r="DB37" s="13">
        <v>3</v>
      </c>
      <c r="DC37" s="25">
        <v>3</v>
      </c>
      <c r="DD37" s="13">
        <v>2</v>
      </c>
      <c r="DE37" s="13">
        <v>0</v>
      </c>
      <c r="DF37" s="25">
        <v>2</v>
      </c>
      <c r="DG37" s="15">
        <v>103</v>
      </c>
      <c r="DH37" s="15">
        <v>452</v>
      </c>
      <c r="DI37" s="15">
        <v>103</v>
      </c>
      <c r="DJ37" s="15">
        <v>452</v>
      </c>
      <c r="DK37" s="15">
        <v>0</v>
      </c>
      <c r="DL37" s="15">
        <v>0</v>
      </c>
      <c r="DM37" s="15" t="s">
        <v>22</v>
      </c>
      <c r="DN37" s="15" t="s">
        <v>16</v>
      </c>
      <c r="DO37" s="15">
        <v>3</v>
      </c>
      <c r="DP37" s="15">
        <v>0</v>
      </c>
      <c r="DQ37" s="15">
        <v>8</v>
      </c>
      <c r="DR37" s="15">
        <v>2</v>
      </c>
      <c r="DS37" s="15">
        <v>11</v>
      </c>
      <c r="DT37" s="15">
        <v>2</v>
      </c>
      <c r="DU37" s="15">
        <v>1</v>
      </c>
      <c r="DV37" s="15" t="s">
        <v>16</v>
      </c>
      <c r="DW37" s="15" t="s">
        <v>22</v>
      </c>
      <c r="DX37" s="15" t="s">
        <v>22</v>
      </c>
      <c r="DY37" s="15" t="s">
        <v>22</v>
      </c>
      <c r="DZ37" s="15" t="s">
        <v>22</v>
      </c>
      <c r="EA37" s="15" t="s">
        <v>22</v>
      </c>
      <c r="EB37" s="15">
        <v>0.5</v>
      </c>
      <c r="EC37" s="15"/>
      <c r="ED37" s="15">
        <v>0.5</v>
      </c>
      <c r="EE37" s="15"/>
      <c r="EF37" s="15"/>
      <c r="EG37" s="15"/>
      <c r="EH37" s="15"/>
      <c r="EI37" s="15" t="s">
        <v>69</v>
      </c>
      <c r="EJ37" s="15" t="s">
        <v>16</v>
      </c>
      <c r="EK37" s="15" t="s">
        <v>75</v>
      </c>
      <c r="EL37" s="15" t="s">
        <v>76</v>
      </c>
      <c r="EM37" s="15" t="s">
        <v>1979</v>
      </c>
      <c r="EN37" s="15" t="s">
        <v>16</v>
      </c>
      <c r="EO37" s="15" t="s">
        <v>83</v>
      </c>
      <c r="EP37" s="15" t="s">
        <v>16</v>
      </c>
      <c r="EQ37" s="15">
        <v>5</v>
      </c>
      <c r="ER37" s="15">
        <v>5</v>
      </c>
      <c r="ES37" s="15">
        <v>0</v>
      </c>
      <c r="ET37" s="15" t="s">
        <v>22</v>
      </c>
      <c r="EU37" s="15" t="s">
        <v>86</v>
      </c>
      <c r="EV37" s="15" t="s">
        <v>90</v>
      </c>
      <c r="EW37" s="15"/>
      <c r="EX37" s="15" t="s">
        <v>22</v>
      </c>
      <c r="EY37" s="15" t="s">
        <v>16</v>
      </c>
      <c r="EZ37" s="15" t="s">
        <v>22</v>
      </c>
      <c r="FA37" s="15" t="s">
        <v>22</v>
      </c>
      <c r="FB37" s="15" t="s">
        <v>22</v>
      </c>
      <c r="FC37" s="15" t="s">
        <v>22</v>
      </c>
      <c r="FD37" s="15" t="s">
        <v>22</v>
      </c>
      <c r="FE37" s="15" t="s">
        <v>22</v>
      </c>
      <c r="FF37" s="15" t="s">
        <v>22</v>
      </c>
      <c r="FG37" s="15" t="s">
        <v>22</v>
      </c>
      <c r="FH37" s="15" t="s">
        <v>79</v>
      </c>
      <c r="FI37" s="15" t="s">
        <v>78</v>
      </c>
      <c r="FJ37" s="15" t="s">
        <v>104</v>
      </c>
      <c r="FK37" s="15" t="s">
        <v>24</v>
      </c>
      <c r="FL37" s="15" t="s">
        <v>104</v>
      </c>
      <c r="FM37" s="13" t="s">
        <v>106</v>
      </c>
      <c r="FN37" s="13" t="s">
        <v>24</v>
      </c>
      <c r="FO37" s="13" t="s">
        <v>112</v>
      </c>
      <c r="FP37" s="13" t="s">
        <v>104</v>
      </c>
      <c r="FQ37" s="13" t="s">
        <v>106</v>
      </c>
      <c r="FR37" s="13" t="s">
        <v>353</v>
      </c>
      <c r="FS37" s="13" t="s">
        <v>370</v>
      </c>
      <c r="FT37" s="13" t="s">
        <v>374</v>
      </c>
      <c r="FU37" s="13" t="s">
        <v>374</v>
      </c>
      <c r="FV37" s="13" t="s">
        <v>369</v>
      </c>
      <c r="FW37" s="13" t="s">
        <v>369</v>
      </c>
      <c r="FX37" s="203" t="s">
        <v>26</v>
      </c>
      <c r="FY37" s="203"/>
    </row>
    <row r="38" spans="1:181" ht="13.5" customHeight="1" x14ac:dyDescent="0.25">
      <c r="A38" s="14" t="s">
        <v>1187</v>
      </c>
      <c r="B38" s="14" t="s">
        <v>1678</v>
      </c>
      <c r="C38" s="15" t="s">
        <v>17</v>
      </c>
      <c r="D38" s="16"/>
      <c r="E38" s="17" t="s">
        <v>12</v>
      </c>
      <c r="F38" s="16"/>
      <c r="G38" s="14" t="s">
        <v>1702</v>
      </c>
      <c r="H38" s="14" t="s">
        <v>13</v>
      </c>
      <c r="I38" s="14" t="s">
        <v>14</v>
      </c>
      <c r="J38" s="14"/>
      <c r="K38" s="14"/>
      <c r="L38" s="14" t="s">
        <v>31</v>
      </c>
      <c r="M38" s="18" t="s">
        <v>19</v>
      </c>
      <c r="N38" s="18" t="s">
        <v>14</v>
      </c>
      <c r="O38" s="18"/>
      <c r="P38" s="18"/>
      <c r="Q38" s="13" t="s">
        <v>376</v>
      </c>
      <c r="R38" s="13" t="s">
        <v>381</v>
      </c>
      <c r="S38" s="19" t="s">
        <v>1419</v>
      </c>
      <c r="T38" s="19" t="s">
        <v>1420</v>
      </c>
      <c r="U38" s="19" t="s">
        <v>138</v>
      </c>
      <c r="V38" s="19" t="s">
        <v>725</v>
      </c>
      <c r="W38" s="20"/>
      <c r="X38" s="20"/>
      <c r="Y38" s="17" t="s">
        <v>54</v>
      </c>
      <c r="Z38" s="13">
        <v>5</v>
      </c>
      <c r="AA38" s="15">
        <v>2012</v>
      </c>
      <c r="AB38" s="15" t="s">
        <v>16</v>
      </c>
      <c r="AC38" s="15" t="s">
        <v>16</v>
      </c>
      <c r="AD38" s="15" t="s">
        <v>16</v>
      </c>
      <c r="AE38" s="15" t="s">
        <v>22</v>
      </c>
      <c r="AF38" s="15" t="s">
        <v>16</v>
      </c>
      <c r="AG38" s="15" t="s">
        <v>16</v>
      </c>
      <c r="AH38" s="15" t="s">
        <v>16</v>
      </c>
      <c r="AI38" s="15" t="s">
        <v>22</v>
      </c>
      <c r="AJ38" s="15" t="s">
        <v>381</v>
      </c>
      <c r="AK38" s="15">
        <v>28</v>
      </c>
      <c r="AL38" s="15">
        <v>90</v>
      </c>
      <c r="AM38" s="15" t="s">
        <v>16</v>
      </c>
      <c r="AN38" s="15" t="s">
        <v>1176</v>
      </c>
      <c r="AO38" s="15" t="s">
        <v>1189</v>
      </c>
      <c r="AP38" s="17" t="s">
        <v>1421</v>
      </c>
      <c r="AQ38" s="15" t="s">
        <v>16</v>
      </c>
      <c r="AR38" s="15" t="s">
        <v>16</v>
      </c>
      <c r="AS38" s="15" t="s">
        <v>22</v>
      </c>
      <c r="AT38" s="15" t="s">
        <v>22</v>
      </c>
      <c r="AU38" s="15" t="s">
        <v>22</v>
      </c>
      <c r="AV38" s="15" t="s">
        <v>22</v>
      </c>
      <c r="AW38" s="15" t="s">
        <v>22</v>
      </c>
      <c r="AX38" s="15" t="s">
        <v>22</v>
      </c>
      <c r="AY38" s="15" t="s">
        <v>16</v>
      </c>
      <c r="AZ38" s="15" t="s">
        <v>22</v>
      </c>
      <c r="BA38" s="15" t="s">
        <v>16</v>
      </c>
      <c r="BB38" s="15" t="s">
        <v>16</v>
      </c>
      <c r="BC38" s="13">
        <v>2</v>
      </c>
      <c r="BD38" s="13">
        <v>5</v>
      </c>
      <c r="BE38" s="25">
        <v>7</v>
      </c>
      <c r="BF38" s="13">
        <v>14</v>
      </c>
      <c r="BG38" s="13">
        <v>11</v>
      </c>
      <c r="BH38" s="25">
        <v>25</v>
      </c>
      <c r="BI38" s="13">
        <v>40</v>
      </c>
      <c r="BJ38" s="13">
        <v>53</v>
      </c>
      <c r="BK38" s="25">
        <v>93</v>
      </c>
      <c r="BL38" s="13">
        <v>100</v>
      </c>
      <c r="BM38" s="13">
        <v>102</v>
      </c>
      <c r="BN38" s="25">
        <v>202</v>
      </c>
      <c r="BO38" s="13">
        <v>74</v>
      </c>
      <c r="BP38" s="13">
        <v>60</v>
      </c>
      <c r="BQ38" s="25">
        <v>134</v>
      </c>
      <c r="BR38" s="13">
        <v>98</v>
      </c>
      <c r="BS38" s="13">
        <v>82</v>
      </c>
      <c r="BT38" s="25">
        <v>180</v>
      </c>
      <c r="BU38" s="13">
        <v>75</v>
      </c>
      <c r="BV38" s="13">
        <v>66</v>
      </c>
      <c r="BW38" s="25">
        <v>141</v>
      </c>
      <c r="BX38" s="13">
        <v>13</v>
      </c>
      <c r="BY38" s="13">
        <v>25</v>
      </c>
      <c r="BZ38" s="25">
        <v>38</v>
      </c>
      <c r="CA38" s="13">
        <v>416</v>
      </c>
      <c r="CB38" s="13">
        <v>404</v>
      </c>
      <c r="CC38" s="25">
        <v>820</v>
      </c>
      <c r="CD38" s="13">
        <v>5</v>
      </c>
      <c r="CE38" s="13">
        <v>1</v>
      </c>
      <c r="CF38" s="25">
        <v>6</v>
      </c>
      <c r="CG38" s="13">
        <v>1</v>
      </c>
      <c r="CH38" s="13">
        <v>0</v>
      </c>
      <c r="CI38" s="25">
        <v>1</v>
      </c>
      <c r="CJ38" s="13">
        <v>0</v>
      </c>
      <c r="CK38" s="13">
        <v>0</v>
      </c>
      <c r="CL38" s="25">
        <v>0</v>
      </c>
      <c r="CM38" s="13">
        <v>0</v>
      </c>
      <c r="CN38" s="13">
        <v>0</v>
      </c>
      <c r="CO38" s="25">
        <v>0</v>
      </c>
      <c r="CP38" s="13">
        <v>1</v>
      </c>
      <c r="CQ38" s="13">
        <v>1</v>
      </c>
      <c r="CR38" s="25">
        <v>2</v>
      </c>
      <c r="CS38" s="13">
        <v>0</v>
      </c>
      <c r="CT38" s="13">
        <v>1</v>
      </c>
      <c r="CU38" s="25">
        <v>1</v>
      </c>
      <c r="CV38" s="13">
        <v>0</v>
      </c>
      <c r="CW38" s="13">
        <v>14</v>
      </c>
      <c r="CX38" s="25">
        <v>14</v>
      </c>
      <c r="CY38" s="13">
        <v>5</v>
      </c>
      <c r="CZ38" s="13">
        <v>70</v>
      </c>
      <c r="DA38" s="13">
        <v>3</v>
      </c>
      <c r="DB38" s="13">
        <v>7</v>
      </c>
      <c r="DC38" s="25">
        <v>10</v>
      </c>
      <c r="DD38" s="13">
        <v>1</v>
      </c>
      <c r="DE38" s="13">
        <v>6</v>
      </c>
      <c r="DF38" s="25">
        <v>7</v>
      </c>
      <c r="DG38" s="15">
        <v>141</v>
      </c>
      <c r="DH38" s="15">
        <v>820</v>
      </c>
      <c r="DI38" s="15">
        <v>4</v>
      </c>
      <c r="DJ38" s="15">
        <v>22</v>
      </c>
      <c r="DK38" s="15">
        <v>3</v>
      </c>
      <c r="DL38" s="15">
        <v>10</v>
      </c>
      <c r="DM38" s="15" t="s">
        <v>22</v>
      </c>
      <c r="DN38" s="15" t="s">
        <v>16</v>
      </c>
      <c r="DO38" s="15">
        <v>2</v>
      </c>
      <c r="DP38" s="15">
        <v>0</v>
      </c>
      <c r="DQ38" s="15">
        <v>5</v>
      </c>
      <c r="DR38" s="15">
        <v>0</v>
      </c>
      <c r="DS38" s="15">
        <v>7</v>
      </c>
      <c r="DT38" s="15">
        <v>0</v>
      </c>
      <c r="DU38" s="15">
        <v>1</v>
      </c>
      <c r="DV38" s="15" t="s">
        <v>22</v>
      </c>
      <c r="DW38" s="15" t="s">
        <v>1283</v>
      </c>
      <c r="DX38" s="15" t="s">
        <v>16</v>
      </c>
      <c r="DY38" s="15" t="s">
        <v>22</v>
      </c>
      <c r="DZ38" s="15" t="s">
        <v>22</v>
      </c>
      <c r="EA38" s="15" t="s">
        <v>22</v>
      </c>
      <c r="EB38" s="15">
        <v>28</v>
      </c>
      <c r="EC38" s="15"/>
      <c r="ED38" s="15"/>
      <c r="EE38" s="15"/>
      <c r="EF38" s="15"/>
      <c r="EG38" s="15">
        <v>47</v>
      </c>
      <c r="EH38" s="15">
        <v>47</v>
      </c>
      <c r="EI38" s="15" t="s">
        <v>69</v>
      </c>
      <c r="EJ38" s="15" t="s">
        <v>22</v>
      </c>
      <c r="EK38" s="15" t="s">
        <v>75</v>
      </c>
      <c r="EL38" s="15" t="s">
        <v>81</v>
      </c>
      <c r="EM38" s="15" t="s">
        <v>76</v>
      </c>
      <c r="EN38" s="15" t="s">
        <v>22</v>
      </c>
      <c r="EO38" s="15" t="s">
        <v>83</v>
      </c>
      <c r="EP38" s="15" t="s">
        <v>16</v>
      </c>
      <c r="EQ38" s="15">
        <v>0</v>
      </c>
      <c r="ER38" s="15">
        <v>0</v>
      </c>
      <c r="ES38" s="15">
        <v>72</v>
      </c>
      <c r="ET38" s="15" t="s">
        <v>22</v>
      </c>
      <c r="EU38" s="15" t="s">
        <v>87</v>
      </c>
      <c r="EV38" s="15" t="s">
        <v>90</v>
      </c>
      <c r="EW38" s="15"/>
      <c r="EX38" s="15" t="s">
        <v>16</v>
      </c>
      <c r="EY38" s="15" t="s">
        <v>16</v>
      </c>
      <c r="EZ38" s="15" t="s">
        <v>16</v>
      </c>
      <c r="FA38" s="15" t="s">
        <v>22</v>
      </c>
      <c r="FB38" s="15" t="s">
        <v>16</v>
      </c>
      <c r="FC38" s="15" t="s">
        <v>22</v>
      </c>
      <c r="FD38" s="15" t="s">
        <v>16</v>
      </c>
      <c r="FE38" s="15" t="s">
        <v>16</v>
      </c>
      <c r="FF38" s="15" t="s">
        <v>22</v>
      </c>
      <c r="FG38" s="15" t="s">
        <v>22</v>
      </c>
      <c r="FH38" s="15" t="s">
        <v>79</v>
      </c>
      <c r="FI38" s="15" t="s">
        <v>81</v>
      </c>
      <c r="FJ38" s="15" t="s">
        <v>24</v>
      </c>
      <c r="FK38" s="15" t="s">
        <v>112</v>
      </c>
      <c r="FL38" s="15" t="s">
        <v>104</v>
      </c>
      <c r="FM38" s="13" t="s">
        <v>109</v>
      </c>
      <c r="FN38" s="13" t="s">
        <v>24</v>
      </c>
      <c r="FO38" s="13" t="s">
        <v>112</v>
      </c>
      <c r="FP38" s="13" t="s">
        <v>104</v>
      </c>
      <c r="FQ38" s="13" t="s">
        <v>24</v>
      </c>
      <c r="FR38" s="13" t="s">
        <v>367</v>
      </c>
      <c r="FS38" s="13" t="s">
        <v>373</v>
      </c>
      <c r="FT38" s="13" t="s">
        <v>370</v>
      </c>
      <c r="FU38" s="13" t="s">
        <v>354</v>
      </c>
      <c r="FV38" s="13" t="s">
        <v>357</v>
      </c>
      <c r="FW38" s="13" t="s">
        <v>24</v>
      </c>
      <c r="FX38" s="203" t="s">
        <v>1634</v>
      </c>
      <c r="FY38" s="203"/>
    </row>
    <row r="39" spans="1:181" ht="13.5" customHeight="1" x14ac:dyDescent="0.25">
      <c r="A39" s="14" t="s">
        <v>1118</v>
      </c>
      <c r="B39" s="14" t="s">
        <v>1678</v>
      </c>
      <c r="C39" s="15" t="s">
        <v>26</v>
      </c>
      <c r="D39" s="16"/>
      <c r="E39" s="17" t="s">
        <v>18</v>
      </c>
      <c r="F39" s="16"/>
      <c r="G39" s="14" t="s">
        <v>1695</v>
      </c>
      <c r="H39" s="14" t="s">
        <v>13</v>
      </c>
      <c r="I39" s="14" t="s">
        <v>14</v>
      </c>
      <c r="J39" s="14"/>
      <c r="K39" s="14"/>
      <c r="L39" s="14" t="s">
        <v>25</v>
      </c>
      <c r="M39" s="18"/>
      <c r="N39" s="18"/>
      <c r="O39" s="18"/>
      <c r="P39" s="18"/>
      <c r="Q39" s="13" t="s">
        <v>376</v>
      </c>
      <c r="R39" s="13" t="s">
        <v>386</v>
      </c>
      <c r="S39" s="19" t="s">
        <v>52</v>
      </c>
      <c r="T39" s="19" t="s">
        <v>1119</v>
      </c>
      <c r="U39" s="19" t="s">
        <v>133</v>
      </c>
      <c r="V39" s="19" t="s">
        <v>720</v>
      </c>
      <c r="W39" s="20">
        <v>97.228769999999997</v>
      </c>
      <c r="X39" s="20">
        <v>24.26502</v>
      </c>
      <c r="Y39" s="17" t="s">
        <v>52</v>
      </c>
      <c r="Z39" s="13">
        <v>7</v>
      </c>
      <c r="AA39" s="15">
        <v>2011</v>
      </c>
      <c r="AB39" s="15" t="s">
        <v>16</v>
      </c>
      <c r="AC39" s="15" t="s">
        <v>16</v>
      </c>
      <c r="AD39" s="15" t="s">
        <v>16</v>
      </c>
      <c r="AE39" s="15" t="s">
        <v>22</v>
      </c>
      <c r="AF39" s="15" t="s">
        <v>16</v>
      </c>
      <c r="AG39" s="15" t="s">
        <v>16</v>
      </c>
      <c r="AH39" s="15" t="s">
        <v>16</v>
      </c>
      <c r="AI39" s="15" t="s">
        <v>22</v>
      </c>
      <c r="AJ39" s="15" t="s">
        <v>386</v>
      </c>
      <c r="AK39" s="15"/>
      <c r="AL39" s="15">
        <v>5</v>
      </c>
      <c r="AM39" s="15" t="s">
        <v>16</v>
      </c>
      <c r="AN39" s="15" t="s">
        <v>23</v>
      </c>
      <c r="AO39" s="15" t="s">
        <v>1120</v>
      </c>
      <c r="AP39" s="17" t="s">
        <v>1380</v>
      </c>
      <c r="AQ39" s="15" t="s">
        <v>16</v>
      </c>
      <c r="AR39" s="15" t="s">
        <v>22</v>
      </c>
      <c r="AS39" s="15" t="s">
        <v>22</v>
      </c>
      <c r="AT39" s="15" t="s">
        <v>16</v>
      </c>
      <c r="AU39" s="15" t="s">
        <v>22</v>
      </c>
      <c r="AV39" s="15" t="s">
        <v>22</v>
      </c>
      <c r="AW39" s="15" t="s">
        <v>22</v>
      </c>
      <c r="AX39" s="15" t="s">
        <v>16</v>
      </c>
      <c r="AY39" s="15" t="s">
        <v>22</v>
      </c>
      <c r="AZ39" s="15" t="s">
        <v>22</v>
      </c>
      <c r="BA39" s="15" t="s">
        <v>16</v>
      </c>
      <c r="BB39" s="15" t="s">
        <v>16</v>
      </c>
      <c r="BC39" s="13">
        <v>22</v>
      </c>
      <c r="BD39" s="13">
        <v>25</v>
      </c>
      <c r="BE39" s="25">
        <v>47</v>
      </c>
      <c r="BF39" s="13">
        <v>100</v>
      </c>
      <c r="BG39" s="13">
        <v>84</v>
      </c>
      <c r="BH39" s="25">
        <v>184</v>
      </c>
      <c r="BI39" s="13">
        <v>135</v>
      </c>
      <c r="BJ39" s="13">
        <v>132</v>
      </c>
      <c r="BK39" s="25">
        <v>267</v>
      </c>
      <c r="BL39" s="13">
        <v>292</v>
      </c>
      <c r="BM39" s="13">
        <v>262</v>
      </c>
      <c r="BN39" s="25">
        <v>554</v>
      </c>
      <c r="BO39" s="13">
        <v>190</v>
      </c>
      <c r="BP39" s="13">
        <v>220</v>
      </c>
      <c r="BQ39" s="25">
        <v>410</v>
      </c>
      <c r="BR39" s="13">
        <v>426</v>
      </c>
      <c r="BS39" s="13">
        <v>493</v>
      </c>
      <c r="BT39" s="25">
        <v>919</v>
      </c>
      <c r="BU39" s="13">
        <v>90</v>
      </c>
      <c r="BV39" s="13">
        <v>179</v>
      </c>
      <c r="BW39" s="25">
        <v>269</v>
      </c>
      <c r="BX39" s="13">
        <v>43</v>
      </c>
      <c r="BY39" s="13">
        <v>98</v>
      </c>
      <c r="BZ39" s="25">
        <v>141</v>
      </c>
      <c r="CA39" s="13">
        <v>1298</v>
      </c>
      <c r="CB39" s="13">
        <v>1493</v>
      </c>
      <c r="CC39" s="25">
        <v>2791</v>
      </c>
      <c r="CD39" s="13">
        <v>3</v>
      </c>
      <c r="CE39" s="13">
        <v>3</v>
      </c>
      <c r="CF39" s="25">
        <v>6</v>
      </c>
      <c r="CG39" s="13">
        <v>1</v>
      </c>
      <c r="CH39" s="13">
        <v>0</v>
      </c>
      <c r="CI39" s="25">
        <v>1</v>
      </c>
      <c r="CJ39" s="13">
        <v>4</v>
      </c>
      <c r="CK39" s="13">
        <v>3</v>
      </c>
      <c r="CL39" s="25">
        <v>7</v>
      </c>
      <c r="CM39" s="13">
        <v>15</v>
      </c>
      <c r="CN39" s="13">
        <v>17</v>
      </c>
      <c r="CO39" s="25">
        <v>32</v>
      </c>
      <c r="CP39" s="13">
        <v>0</v>
      </c>
      <c r="CQ39" s="13">
        <v>0</v>
      </c>
      <c r="CR39" s="25">
        <v>0</v>
      </c>
      <c r="CS39" s="13">
        <v>0</v>
      </c>
      <c r="CT39" s="13">
        <v>1</v>
      </c>
      <c r="CU39" s="25">
        <v>1</v>
      </c>
      <c r="CV39" s="13">
        <v>3</v>
      </c>
      <c r="CW39" s="13">
        <v>10</v>
      </c>
      <c r="CX39" s="25">
        <v>13</v>
      </c>
      <c r="CY39" s="13">
        <v>8</v>
      </c>
      <c r="CZ39" s="13">
        <v>68</v>
      </c>
      <c r="DA39" s="13">
        <v>5</v>
      </c>
      <c r="DB39" s="13">
        <v>7</v>
      </c>
      <c r="DC39" s="25">
        <v>12</v>
      </c>
      <c r="DD39" s="13">
        <v>4</v>
      </c>
      <c r="DE39" s="13">
        <v>2</v>
      </c>
      <c r="DF39" s="25">
        <v>6</v>
      </c>
      <c r="DG39" s="15">
        <v>550</v>
      </c>
      <c r="DH39" s="15">
        <v>2791</v>
      </c>
      <c r="DI39" s="15">
        <v>160</v>
      </c>
      <c r="DJ39" s="15">
        <v>520</v>
      </c>
      <c r="DK39" s="15">
        <v>78</v>
      </c>
      <c r="DL39" s="15">
        <v>270</v>
      </c>
      <c r="DM39" s="15" t="s">
        <v>16</v>
      </c>
      <c r="DN39" s="15" t="s">
        <v>16</v>
      </c>
      <c r="DO39" s="15">
        <v>3</v>
      </c>
      <c r="DP39" s="15">
        <v>2</v>
      </c>
      <c r="DQ39" s="15">
        <v>4</v>
      </c>
      <c r="DR39" s="15">
        <v>3</v>
      </c>
      <c r="DS39" s="15">
        <v>7</v>
      </c>
      <c r="DT39" s="15">
        <v>5</v>
      </c>
      <c r="DU39" s="15">
        <v>1</v>
      </c>
      <c r="DV39" s="15" t="s">
        <v>22</v>
      </c>
      <c r="DW39" s="15" t="s">
        <v>22</v>
      </c>
      <c r="DX39" s="15" t="s">
        <v>22</v>
      </c>
      <c r="DY39" s="15" t="s">
        <v>22</v>
      </c>
      <c r="DZ39" s="15" t="s">
        <v>22</v>
      </c>
      <c r="EA39" s="15" t="s">
        <v>22</v>
      </c>
      <c r="EB39" s="15"/>
      <c r="EC39" s="15"/>
      <c r="ED39" s="15"/>
      <c r="EE39" s="15"/>
      <c r="EF39" s="15"/>
      <c r="EG39" s="15"/>
      <c r="EH39" s="15"/>
      <c r="EI39" s="15" t="s">
        <v>69</v>
      </c>
      <c r="EJ39" s="15" t="s">
        <v>22</v>
      </c>
      <c r="EK39" s="15" t="s">
        <v>75</v>
      </c>
      <c r="EL39" s="15" t="s">
        <v>1979</v>
      </c>
      <c r="EM39" s="15" t="s">
        <v>76</v>
      </c>
      <c r="EN39" s="15" t="s">
        <v>16</v>
      </c>
      <c r="EO39" s="15" t="s">
        <v>84</v>
      </c>
      <c r="EP39" s="15" t="s">
        <v>16</v>
      </c>
      <c r="EQ39" s="15">
        <v>0</v>
      </c>
      <c r="ER39" s="15">
        <v>0</v>
      </c>
      <c r="ES39" s="15">
        <v>84</v>
      </c>
      <c r="ET39" s="15" t="s">
        <v>22</v>
      </c>
      <c r="EU39" s="15" t="s">
        <v>86</v>
      </c>
      <c r="EV39" s="15" t="s">
        <v>89</v>
      </c>
      <c r="EW39" s="15"/>
      <c r="EX39" s="15" t="s">
        <v>16</v>
      </c>
      <c r="EY39" s="15" t="s">
        <v>16</v>
      </c>
      <c r="EZ39" s="15" t="s">
        <v>22</v>
      </c>
      <c r="FA39" s="15" t="s">
        <v>22</v>
      </c>
      <c r="FB39" s="15" t="s">
        <v>16</v>
      </c>
      <c r="FC39" s="15" t="s">
        <v>16</v>
      </c>
      <c r="FD39" s="15" t="s">
        <v>16</v>
      </c>
      <c r="FE39" s="15" t="s">
        <v>22</v>
      </c>
      <c r="FF39" s="15" t="s">
        <v>16</v>
      </c>
      <c r="FG39" s="15" t="s">
        <v>22</v>
      </c>
      <c r="FH39" s="15" t="s">
        <v>81</v>
      </c>
      <c r="FI39" s="15" t="s">
        <v>81</v>
      </c>
      <c r="FJ39" s="15" t="s">
        <v>112</v>
      </c>
      <c r="FK39" s="15" t="s">
        <v>112</v>
      </c>
      <c r="FL39" s="15" t="s">
        <v>104</v>
      </c>
      <c r="FM39" s="13" t="s">
        <v>106</v>
      </c>
      <c r="FN39" s="13" t="s">
        <v>106</v>
      </c>
      <c r="FO39" s="13" t="s">
        <v>110</v>
      </c>
      <c r="FP39" s="13" t="s">
        <v>104</v>
      </c>
      <c r="FQ39" s="13" t="s">
        <v>106</v>
      </c>
      <c r="FR39" s="13" t="s">
        <v>368</v>
      </c>
      <c r="FS39" s="13" t="s">
        <v>355</v>
      </c>
      <c r="FT39" s="13" t="s">
        <v>373</v>
      </c>
      <c r="FU39" s="13" t="s">
        <v>368</v>
      </c>
      <c r="FV39" s="13" t="s">
        <v>364</v>
      </c>
      <c r="FW39" s="13" t="s">
        <v>372</v>
      </c>
      <c r="FX39" s="203" t="s">
        <v>933</v>
      </c>
      <c r="FY39" s="203" t="s">
        <v>1652</v>
      </c>
    </row>
    <row r="40" spans="1:181" ht="13.5" customHeight="1" x14ac:dyDescent="0.25">
      <c r="A40" s="14" t="s">
        <v>1162</v>
      </c>
      <c r="B40" s="14" t="s">
        <v>1678</v>
      </c>
      <c r="C40" s="15" t="s">
        <v>26</v>
      </c>
      <c r="D40" s="16"/>
      <c r="E40" s="17" t="s">
        <v>18</v>
      </c>
      <c r="F40" s="16"/>
      <c r="G40" s="14" t="s">
        <v>1697</v>
      </c>
      <c r="H40" s="14" t="s">
        <v>13</v>
      </c>
      <c r="I40" s="14" t="s">
        <v>20</v>
      </c>
      <c r="J40" s="14"/>
      <c r="K40" s="14"/>
      <c r="L40" s="14" t="s">
        <v>25</v>
      </c>
      <c r="M40" s="18"/>
      <c r="N40" s="18"/>
      <c r="O40" s="18"/>
      <c r="P40" s="18"/>
      <c r="Q40" s="13" t="s">
        <v>376</v>
      </c>
      <c r="R40" s="13" t="s">
        <v>386</v>
      </c>
      <c r="S40" s="19" t="s">
        <v>1343</v>
      </c>
      <c r="T40" s="19" t="s">
        <v>1344</v>
      </c>
      <c r="U40" s="19" t="s">
        <v>129</v>
      </c>
      <c r="V40" s="19" t="s">
        <v>716</v>
      </c>
      <c r="W40" s="20">
        <v>97.241630000000001</v>
      </c>
      <c r="X40" s="20">
        <v>24.266110000000001</v>
      </c>
      <c r="Y40" s="17" t="s">
        <v>52</v>
      </c>
      <c r="Z40" s="13">
        <v>6</v>
      </c>
      <c r="AA40" s="15">
        <v>2011</v>
      </c>
      <c r="AB40" s="15" t="s">
        <v>16</v>
      </c>
      <c r="AC40" s="15" t="s">
        <v>16</v>
      </c>
      <c r="AD40" s="15" t="s">
        <v>16</v>
      </c>
      <c r="AE40" s="15" t="s">
        <v>22</v>
      </c>
      <c r="AF40" s="15" t="s">
        <v>16</v>
      </c>
      <c r="AG40" s="15" t="s">
        <v>16</v>
      </c>
      <c r="AH40" s="15" t="s">
        <v>16</v>
      </c>
      <c r="AI40" s="15" t="s">
        <v>22</v>
      </c>
      <c r="AJ40" s="15" t="s">
        <v>386</v>
      </c>
      <c r="AK40" s="15">
        <v>2</v>
      </c>
      <c r="AL40" s="15">
        <v>15</v>
      </c>
      <c r="AM40" s="15" t="s">
        <v>16</v>
      </c>
      <c r="AN40" s="15" t="s">
        <v>1163</v>
      </c>
      <c r="AO40" s="15" t="s">
        <v>1164</v>
      </c>
      <c r="AP40" s="17" t="s">
        <v>1411</v>
      </c>
      <c r="AQ40" s="15" t="s">
        <v>16</v>
      </c>
      <c r="AR40" s="15" t="s">
        <v>22</v>
      </c>
      <c r="AS40" s="15" t="s">
        <v>22</v>
      </c>
      <c r="AT40" s="15" t="s">
        <v>16</v>
      </c>
      <c r="AU40" s="15" t="s">
        <v>22</v>
      </c>
      <c r="AV40" s="15" t="s">
        <v>22</v>
      </c>
      <c r="AW40" s="15" t="s">
        <v>22</v>
      </c>
      <c r="AX40" s="15" t="s">
        <v>22</v>
      </c>
      <c r="AY40" s="15" t="s">
        <v>16</v>
      </c>
      <c r="AZ40" s="15" t="s">
        <v>16</v>
      </c>
      <c r="BA40" s="15" t="s">
        <v>16</v>
      </c>
      <c r="BB40" s="15" t="s">
        <v>16</v>
      </c>
      <c r="BC40" s="13">
        <v>3</v>
      </c>
      <c r="BD40" s="13">
        <v>0</v>
      </c>
      <c r="BE40" s="25">
        <v>3</v>
      </c>
      <c r="BF40" s="13">
        <v>6</v>
      </c>
      <c r="BG40" s="13">
        <v>11</v>
      </c>
      <c r="BH40" s="25">
        <v>17</v>
      </c>
      <c r="BI40" s="13">
        <v>14</v>
      </c>
      <c r="BJ40" s="13">
        <v>9</v>
      </c>
      <c r="BK40" s="25">
        <v>23</v>
      </c>
      <c r="BL40" s="13">
        <v>53</v>
      </c>
      <c r="BM40" s="13">
        <v>30</v>
      </c>
      <c r="BN40" s="25">
        <v>83</v>
      </c>
      <c r="BO40" s="13">
        <v>43</v>
      </c>
      <c r="BP40" s="13">
        <v>20</v>
      </c>
      <c r="BQ40" s="25">
        <v>63</v>
      </c>
      <c r="BR40" s="13">
        <v>39</v>
      </c>
      <c r="BS40" s="13">
        <v>29</v>
      </c>
      <c r="BT40" s="25">
        <v>68</v>
      </c>
      <c r="BU40" s="13">
        <v>22</v>
      </c>
      <c r="BV40" s="13">
        <v>20</v>
      </c>
      <c r="BW40" s="25">
        <v>42</v>
      </c>
      <c r="BX40" s="13">
        <v>0</v>
      </c>
      <c r="BY40" s="13">
        <v>4</v>
      </c>
      <c r="BZ40" s="25">
        <v>4</v>
      </c>
      <c r="CA40" s="13">
        <v>180</v>
      </c>
      <c r="CB40" s="13">
        <v>123</v>
      </c>
      <c r="CC40" s="25">
        <v>303</v>
      </c>
      <c r="CD40" s="13">
        <v>0</v>
      </c>
      <c r="CE40" s="13">
        <v>0</v>
      </c>
      <c r="CF40" s="25">
        <v>0</v>
      </c>
      <c r="CG40" s="13">
        <v>0</v>
      </c>
      <c r="CH40" s="13">
        <v>1</v>
      </c>
      <c r="CI40" s="25">
        <v>1</v>
      </c>
      <c r="CJ40" s="13">
        <v>0</v>
      </c>
      <c r="CK40" s="13">
        <v>0</v>
      </c>
      <c r="CL40" s="25">
        <v>0</v>
      </c>
      <c r="CM40" s="13">
        <v>0</v>
      </c>
      <c r="CN40" s="13">
        <v>0</v>
      </c>
      <c r="CO40" s="25">
        <v>0</v>
      </c>
      <c r="CP40" s="13">
        <v>20</v>
      </c>
      <c r="CQ40" s="13">
        <v>11</v>
      </c>
      <c r="CR40" s="25">
        <v>31</v>
      </c>
      <c r="CS40" s="13">
        <v>0</v>
      </c>
      <c r="CT40" s="13">
        <v>0</v>
      </c>
      <c r="CU40" s="25">
        <v>0</v>
      </c>
      <c r="CV40" s="13">
        <v>1</v>
      </c>
      <c r="CW40" s="13">
        <v>9</v>
      </c>
      <c r="CX40" s="25">
        <v>10</v>
      </c>
      <c r="CY40" s="13">
        <v>4</v>
      </c>
      <c r="CZ40" s="13">
        <v>7</v>
      </c>
      <c r="DA40" s="13">
        <v>1</v>
      </c>
      <c r="DB40" s="13">
        <v>0</v>
      </c>
      <c r="DC40" s="25">
        <v>1</v>
      </c>
      <c r="DD40" s="13">
        <v>0</v>
      </c>
      <c r="DE40" s="13">
        <v>0</v>
      </c>
      <c r="DF40" s="25">
        <v>0</v>
      </c>
      <c r="DG40" s="15">
        <v>60</v>
      </c>
      <c r="DH40" s="15">
        <v>303</v>
      </c>
      <c r="DI40" s="15">
        <v>22</v>
      </c>
      <c r="DJ40" s="15">
        <v>112</v>
      </c>
      <c r="DK40" s="15">
        <v>1</v>
      </c>
      <c r="DL40" s="15">
        <v>2</v>
      </c>
      <c r="DM40" s="15" t="s">
        <v>22</v>
      </c>
      <c r="DN40" s="15" t="s">
        <v>16</v>
      </c>
      <c r="DO40" s="15">
        <v>5</v>
      </c>
      <c r="DP40" s="15">
        <v>13</v>
      </c>
      <c r="DQ40" s="15">
        <v>1</v>
      </c>
      <c r="DR40" s="15">
        <v>6</v>
      </c>
      <c r="DS40" s="15">
        <v>6</v>
      </c>
      <c r="DT40" s="15">
        <v>19</v>
      </c>
      <c r="DU40" s="15">
        <v>0</v>
      </c>
      <c r="DV40" s="15" t="s">
        <v>16</v>
      </c>
      <c r="DW40" s="15" t="s">
        <v>16</v>
      </c>
      <c r="DX40" s="15" t="s">
        <v>16</v>
      </c>
      <c r="DY40" s="15" t="s">
        <v>22</v>
      </c>
      <c r="DZ40" s="15" t="s">
        <v>16</v>
      </c>
      <c r="EA40" s="15" t="s">
        <v>22</v>
      </c>
      <c r="EB40" s="15">
        <v>0.375</v>
      </c>
      <c r="EC40" s="15"/>
      <c r="ED40" s="15">
        <v>1.5</v>
      </c>
      <c r="EE40" s="15">
        <v>0.625</v>
      </c>
      <c r="EF40" s="15">
        <v>1</v>
      </c>
      <c r="EG40" s="15">
        <v>1.625</v>
      </c>
      <c r="EH40" s="15">
        <v>2</v>
      </c>
      <c r="EI40" s="15" t="s">
        <v>69</v>
      </c>
      <c r="EJ40" s="15" t="s">
        <v>22</v>
      </c>
      <c r="EK40" s="15" t="s">
        <v>75</v>
      </c>
      <c r="EL40" s="15" t="s">
        <v>1979</v>
      </c>
      <c r="EM40" s="15" t="s">
        <v>80</v>
      </c>
      <c r="EN40" s="15" t="s">
        <v>16</v>
      </c>
      <c r="EO40" s="15" t="s">
        <v>82</v>
      </c>
      <c r="EP40" s="15" t="s">
        <v>16</v>
      </c>
      <c r="EQ40" s="15">
        <v>0</v>
      </c>
      <c r="ER40" s="15">
        <v>0</v>
      </c>
      <c r="ES40" s="15">
        <v>8</v>
      </c>
      <c r="ET40" s="15" t="s">
        <v>22</v>
      </c>
      <c r="EU40" s="15" t="s">
        <v>85</v>
      </c>
      <c r="EV40" s="15" t="s">
        <v>89</v>
      </c>
      <c r="EW40" s="15"/>
      <c r="EX40" s="15" t="s">
        <v>22</v>
      </c>
      <c r="EY40" s="15" t="s">
        <v>22</v>
      </c>
      <c r="EZ40" s="15" t="s">
        <v>22</v>
      </c>
      <c r="FA40" s="15" t="s">
        <v>22</v>
      </c>
      <c r="FB40" s="15" t="s">
        <v>16</v>
      </c>
      <c r="FC40" s="15" t="s">
        <v>16</v>
      </c>
      <c r="FD40" s="15" t="s">
        <v>22</v>
      </c>
      <c r="FE40" s="15" t="s">
        <v>22</v>
      </c>
      <c r="FF40" s="15" t="s">
        <v>16</v>
      </c>
      <c r="FG40" s="15" t="s">
        <v>22</v>
      </c>
      <c r="FH40" s="15" t="s">
        <v>81</v>
      </c>
      <c r="FI40" s="15" t="s">
        <v>81</v>
      </c>
      <c r="FJ40" s="15" t="s">
        <v>112</v>
      </c>
      <c r="FK40" s="15" t="s">
        <v>24</v>
      </c>
      <c r="FL40" s="15" t="s">
        <v>104</v>
      </c>
      <c r="FM40" s="13" t="s">
        <v>106</v>
      </c>
      <c r="FN40" s="13" t="s">
        <v>106</v>
      </c>
      <c r="FO40" s="13" t="s">
        <v>112</v>
      </c>
      <c r="FP40" s="13" t="s">
        <v>104</v>
      </c>
      <c r="FQ40" s="13" t="s">
        <v>106</v>
      </c>
      <c r="FR40" s="13" t="s">
        <v>356</v>
      </c>
      <c r="FS40" s="13" t="s">
        <v>373</v>
      </c>
      <c r="FT40" s="13" t="s">
        <v>24</v>
      </c>
      <c r="FU40" s="13" t="s">
        <v>355</v>
      </c>
      <c r="FV40" s="13" t="s">
        <v>361</v>
      </c>
      <c r="FW40" s="13" t="s">
        <v>372</v>
      </c>
      <c r="FX40" s="203" t="s">
        <v>26</v>
      </c>
      <c r="FY40" s="203" t="s">
        <v>26</v>
      </c>
    </row>
    <row r="41" spans="1:181" ht="13.5" customHeight="1" x14ac:dyDescent="0.25">
      <c r="A41" s="14" t="s">
        <v>1085</v>
      </c>
      <c r="B41" s="14" t="s">
        <v>1678</v>
      </c>
      <c r="C41" s="15" t="s">
        <v>26</v>
      </c>
      <c r="D41" s="16"/>
      <c r="E41" s="17" t="s">
        <v>18</v>
      </c>
      <c r="F41" s="16"/>
      <c r="G41" s="14" t="s">
        <v>1691</v>
      </c>
      <c r="H41" s="14" t="s">
        <v>13</v>
      </c>
      <c r="I41" s="14" t="s">
        <v>14</v>
      </c>
      <c r="J41" s="14"/>
      <c r="K41" s="14"/>
      <c r="L41" s="14" t="s">
        <v>25</v>
      </c>
      <c r="M41" s="18" t="s">
        <v>19</v>
      </c>
      <c r="N41" s="18" t="s">
        <v>20</v>
      </c>
      <c r="O41" s="18"/>
      <c r="P41" s="18"/>
      <c r="Q41" s="13" t="s">
        <v>376</v>
      </c>
      <c r="R41" s="13" t="s">
        <v>386</v>
      </c>
      <c r="S41" s="19" t="s">
        <v>1343</v>
      </c>
      <c r="T41" s="19" t="s">
        <v>1344</v>
      </c>
      <c r="U41" s="19" t="s">
        <v>123</v>
      </c>
      <c r="V41" s="19" t="s">
        <v>709</v>
      </c>
      <c r="W41" s="20">
        <v>97.238829999999993</v>
      </c>
      <c r="X41" s="20">
        <v>24.260719999999999</v>
      </c>
      <c r="Y41" s="17" t="s">
        <v>52</v>
      </c>
      <c r="Z41" s="13">
        <v>11</v>
      </c>
      <c r="AA41" s="15">
        <v>2011</v>
      </c>
      <c r="AB41" s="15" t="s">
        <v>16</v>
      </c>
      <c r="AC41" s="15" t="s">
        <v>16</v>
      </c>
      <c r="AD41" s="15" t="s">
        <v>16</v>
      </c>
      <c r="AE41" s="15" t="s">
        <v>22</v>
      </c>
      <c r="AF41" s="15" t="s">
        <v>16</v>
      </c>
      <c r="AG41" s="15" t="s">
        <v>16</v>
      </c>
      <c r="AH41" s="15" t="s">
        <v>16</v>
      </c>
      <c r="AI41" s="15" t="s">
        <v>22</v>
      </c>
      <c r="AJ41" s="15" t="s">
        <v>386</v>
      </c>
      <c r="AK41" s="15"/>
      <c r="AL41" s="15">
        <v>5</v>
      </c>
      <c r="AM41" s="15" t="s">
        <v>16</v>
      </c>
      <c r="AN41" s="15" t="s">
        <v>937</v>
      </c>
      <c r="AO41" s="15" t="s">
        <v>1087</v>
      </c>
      <c r="AP41" s="17" t="s">
        <v>1345</v>
      </c>
      <c r="AQ41" s="15" t="s">
        <v>16</v>
      </c>
      <c r="AR41" s="15" t="s">
        <v>22</v>
      </c>
      <c r="AS41" s="15" t="s">
        <v>22</v>
      </c>
      <c r="AT41" s="15" t="s">
        <v>22</v>
      </c>
      <c r="AU41" s="15" t="s">
        <v>22</v>
      </c>
      <c r="AV41" s="15" t="s">
        <v>22</v>
      </c>
      <c r="AW41" s="15" t="s">
        <v>16</v>
      </c>
      <c r="AX41" s="15" t="s">
        <v>22</v>
      </c>
      <c r="AY41" s="15" t="s">
        <v>22</v>
      </c>
      <c r="AZ41" s="15" t="s">
        <v>16</v>
      </c>
      <c r="BA41" s="15" t="s">
        <v>16</v>
      </c>
      <c r="BB41" s="15" t="s">
        <v>16</v>
      </c>
      <c r="BC41" s="13">
        <v>15</v>
      </c>
      <c r="BD41" s="13">
        <v>10</v>
      </c>
      <c r="BE41" s="25">
        <v>25</v>
      </c>
      <c r="BF41" s="13">
        <v>20</v>
      </c>
      <c r="BG41" s="13">
        <v>25</v>
      </c>
      <c r="BH41" s="25">
        <v>45</v>
      </c>
      <c r="BI41" s="13">
        <v>30</v>
      </c>
      <c r="BJ41" s="13">
        <v>35</v>
      </c>
      <c r="BK41" s="25">
        <v>65</v>
      </c>
      <c r="BL41" s="13">
        <v>30</v>
      </c>
      <c r="BM41" s="13">
        <v>60</v>
      </c>
      <c r="BN41" s="25">
        <v>90</v>
      </c>
      <c r="BO41" s="13">
        <v>20</v>
      </c>
      <c r="BP41" s="13">
        <v>25</v>
      </c>
      <c r="BQ41" s="25">
        <v>45</v>
      </c>
      <c r="BR41" s="13">
        <v>150</v>
      </c>
      <c r="BS41" s="13">
        <v>150</v>
      </c>
      <c r="BT41" s="25">
        <v>300</v>
      </c>
      <c r="BU41" s="13">
        <v>200</v>
      </c>
      <c r="BV41" s="13">
        <v>160</v>
      </c>
      <c r="BW41" s="25">
        <v>360</v>
      </c>
      <c r="BX41" s="13">
        <v>70</v>
      </c>
      <c r="BY41" s="13">
        <v>80</v>
      </c>
      <c r="BZ41" s="25">
        <v>150</v>
      </c>
      <c r="CA41" s="13">
        <v>535</v>
      </c>
      <c r="CB41" s="13">
        <v>545</v>
      </c>
      <c r="CC41" s="25">
        <v>1080</v>
      </c>
      <c r="CD41" s="13">
        <v>6</v>
      </c>
      <c r="CE41" s="13">
        <v>4</v>
      </c>
      <c r="CF41" s="25">
        <v>10</v>
      </c>
      <c r="CG41" s="13">
        <v>2</v>
      </c>
      <c r="CH41" s="13">
        <v>0</v>
      </c>
      <c r="CI41" s="25">
        <v>2</v>
      </c>
      <c r="CJ41" s="13">
        <v>0</v>
      </c>
      <c r="CK41" s="13">
        <v>1</v>
      </c>
      <c r="CL41" s="25">
        <v>1</v>
      </c>
      <c r="CM41" s="13">
        <v>0</v>
      </c>
      <c r="CN41" s="13">
        <v>0</v>
      </c>
      <c r="CO41" s="25">
        <v>0</v>
      </c>
      <c r="CP41" s="13">
        <v>5</v>
      </c>
      <c r="CQ41" s="13">
        <v>3</v>
      </c>
      <c r="CR41" s="25">
        <v>8</v>
      </c>
      <c r="CS41" s="13">
        <v>0</v>
      </c>
      <c r="CT41" s="13">
        <v>3</v>
      </c>
      <c r="CU41" s="25">
        <v>3</v>
      </c>
      <c r="CV41" s="13">
        <v>1</v>
      </c>
      <c r="CW41" s="13">
        <v>1</v>
      </c>
      <c r="CX41" s="25">
        <v>2</v>
      </c>
      <c r="CY41" s="13">
        <v>3</v>
      </c>
      <c r="CZ41" s="13">
        <v>80</v>
      </c>
      <c r="DA41" s="13">
        <v>0</v>
      </c>
      <c r="DB41" s="13">
        <v>0</v>
      </c>
      <c r="DC41" s="25">
        <v>0</v>
      </c>
      <c r="DD41" s="13">
        <v>0</v>
      </c>
      <c r="DE41" s="13">
        <v>0</v>
      </c>
      <c r="DF41" s="25">
        <v>0</v>
      </c>
      <c r="DG41" s="15">
        <v>174</v>
      </c>
      <c r="DH41" s="15">
        <v>1080</v>
      </c>
      <c r="DI41" s="15">
        <v>0</v>
      </c>
      <c r="DJ41" s="15">
        <v>0</v>
      </c>
      <c r="DK41" s="15"/>
      <c r="DL41" s="15"/>
      <c r="DM41" s="15" t="s">
        <v>22</v>
      </c>
      <c r="DN41" s="15" t="s">
        <v>16</v>
      </c>
      <c r="DO41" s="15">
        <v>8</v>
      </c>
      <c r="DP41" s="15">
        <v>6</v>
      </c>
      <c r="DQ41" s="15">
        <v>0</v>
      </c>
      <c r="DR41" s="15">
        <v>0</v>
      </c>
      <c r="DS41" s="15">
        <v>8</v>
      </c>
      <c r="DT41" s="15">
        <v>6</v>
      </c>
      <c r="DU41" s="15">
        <v>2</v>
      </c>
      <c r="DV41" s="15" t="s">
        <v>16</v>
      </c>
      <c r="DW41" s="15" t="s">
        <v>16</v>
      </c>
      <c r="DX41" s="15" t="s">
        <v>22</v>
      </c>
      <c r="DY41" s="15" t="s">
        <v>16</v>
      </c>
      <c r="DZ41" s="15" t="s">
        <v>16</v>
      </c>
      <c r="EA41" s="15" t="s">
        <v>22</v>
      </c>
      <c r="EB41" s="15"/>
      <c r="EC41" s="15"/>
      <c r="ED41" s="15"/>
      <c r="EE41" s="15"/>
      <c r="EF41" s="15"/>
      <c r="EG41" s="15"/>
      <c r="EH41" s="15"/>
      <c r="EI41" s="15" t="s">
        <v>69</v>
      </c>
      <c r="EJ41" s="15" t="s">
        <v>16</v>
      </c>
      <c r="EK41" s="15" t="s">
        <v>75</v>
      </c>
      <c r="EL41" s="15" t="s">
        <v>81</v>
      </c>
      <c r="EM41" s="15" t="s">
        <v>81</v>
      </c>
      <c r="EN41" s="15" t="s">
        <v>16</v>
      </c>
      <c r="EO41" s="15" t="s">
        <v>82</v>
      </c>
      <c r="EP41" s="15" t="s">
        <v>16</v>
      </c>
      <c r="EQ41" s="15">
        <v>0</v>
      </c>
      <c r="ER41" s="15">
        <v>0</v>
      </c>
      <c r="ES41" s="15">
        <v>0</v>
      </c>
      <c r="ET41" s="15" t="s">
        <v>1084</v>
      </c>
      <c r="EU41" s="15" t="s">
        <v>86</v>
      </c>
      <c r="EV41" s="15" t="s">
        <v>91</v>
      </c>
      <c r="EW41" s="15"/>
      <c r="EX41" s="15" t="s">
        <v>22</v>
      </c>
      <c r="EY41" s="15" t="s">
        <v>16</v>
      </c>
      <c r="EZ41" s="15" t="s">
        <v>22</v>
      </c>
      <c r="FA41" s="15" t="s">
        <v>22</v>
      </c>
      <c r="FB41" s="15" t="s">
        <v>16</v>
      </c>
      <c r="FC41" s="15" t="s">
        <v>16</v>
      </c>
      <c r="FD41" s="15" t="s">
        <v>22</v>
      </c>
      <c r="FE41" s="15" t="s">
        <v>22</v>
      </c>
      <c r="FF41" s="15" t="s">
        <v>16</v>
      </c>
      <c r="FG41" s="15" t="s">
        <v>22</v>
      </c>
      <c r="FH41" s="15" t="s">
        <v>81</v>
      </c>
      <c r="FI41" s="15" t="s">
        <v>81</v>
      </c>
      <c r="FJ41" s="15" t="s">
        <v>104</v>
      </c>
      <c r="FK41" s="15" t="s">
        <v>111</v>
      </c>
      <c r="FL41" s="15" t="s">
        <v>106</v>
      </c>
      <c r="FM41" s="13" t="s">
        <v>109</v>
      </c>
      <c r="FN41" s="13" t="s">
        <v>104</v>
      </c>
      <c r="FO41" s="13" t="s">
        <v>106</v>
      </c>
      <c r="FP41" s="13" t="s">
        <v>104</v>
      </c>
      <c r="FQ41" s="13" t="s">
        <v>106</v>
      </c>
      <c r="FR41" s="13" t="s">
        <v>373</v>
      </c>
      <c r="FS41" s="13" t="s">
        <v>355</v>
      </c>
      <c r="FT41" s="13" t="s">
        <v>368</v>
      </c>
      <c r="FU41" s="13" t="s">
        <v>372</v>
      </c>
      <c r="FV41" s="13" t="s">
        <v>354</v>
      </c>
      <c r="FW41" s="13" t="s">
        <v>362</v>
      </c>
      <c r="FX41" s="203" t="s">
        <v>1633</v>
      </c>
      <c r="FY41" s="203" t="s">
        <v>1633</v>
      </c>
    </row>
    <row r="42" spans="1:181" ht="13.5" customHeight="1" x14ac:dyDescent="0.25">
      <c r="A42" s="14" t="s">
        <v>1249</v>
      </c>
      <c r="B42" s="14" t="s">
        <v>1679</v>
      </c>
      <c r="C42" s="15" t="s">
        <v>28</v>
      </c>
      <c r="D42" s="16"/>
      <c r="E42" s="17" t="s">
        <v>18</v>
      </c>
      <c r="F42" s="16"/>
      <c r="G42" s="14" t="s">
        <v>1698</v>
      </c>
      <c r="H42" s="14" t="s">
        <v>13</v>
      </c>
      <c r="I42" s="14" t="s">
        <v>14</v>
      </c>
      <c r="J42" s="14"/>
      <c r="K42" s="14"/>
      <c r="L42" s="14" t="s">
        <v>15</v>
      </c>
      <c r="M42" s="18" t="s">
        <v>19</v>
      </c>
      <c r="N42" s="18" t="s">
        <v>20</v>
      </c>
      <c r="O42" s="18"/>
      <c r="P42" s="18"/>
      <c r="Q42" s="13" t="s">
        <v>376</v>
      </c>
      <c r="R42" s="13" t="s">
        <v>386</v>
      </c>
      <c r="S42" s="19" t="s">
        <v>52</v>
      </c>
      <c r="T42" s="19" t="s">
        <v>1250</v>
      </c>
      <c r="U42" s="19" t="s">
        <v>130</v>
      </c>
      <c r="V42" s="19" t="s">
        <v>717</v>
      </c>
      <c r="W42" s="20">
        <v>97.234200000000001</v>
      </c>
      <c r="X42" s="20">
        <v>24.253067000000001</v>
      </c>
      <c r="Y42" s="17" t="s">
        <v>52</v>
      </c>
      <c r="Z42" s="13">
        <v>10</v>
      </c>
      <c r="AA42" s="15">
        <v>2012</v>
      </c>
      <c r="AB42" s="15" t="s">
        <v>16</v>
      </c>
      <c r="AC42" s="15" t="s">
        <v>16</v>
      </c>
      <c r="AD42" s="15" t="s">
        <v>16</v>
      </c>
      <c r="AE42" s="15" t="s">
        <v>16</v>
      </c>
      <c r="AF42" s="15" t="s">
        <v>22</v>
      </c>
      <c r="AG42" s="15" t="s">
        <v>16</v>
      </c>
      <c r="AH42" s="15" t="s">
        <v>22</v>
      </c>
      <c r="AI42" s="15" t="s">
        <v>22</v>
      </c>
      <c r="AJ42" s="15" t="s">
        <v>386</v>
      </c>
      <c r="AK42" s="15">
        <v>1</v>
      </c>
      <c r="AL42" s="15">
        <v>5</v>
      </c>
      <c r="AM42" s="15" t="s">
        <v>16</v>
      </c>
      <c r="AN42" s="15" t="s">
        <v>23</v>
      </c>
      <c r="AO42" s="15" t="s">
        <v>1251</v>
      </c>
      <c r="AP42" s="17">
        <v>7450839</v>
      </c>
      <c r="AQ42" s="15" t="s">
        <v>16</v>
      </c>
      <c r="AR42" s="15" t="s">
        <v>22</v>
      </c>
      <c r="AS42" s="15" t="s">
        <v>22</v>
      </c>
      <c r="AT42" s="15" t="s">
        <v>22</v>
      </c>
      <c r="AU42" s="15" t="s">
        <v>22</v>
      </c>
      <c r="AV42" s="15" t="s">
        <v>22</v>
      </c>
      <c r="AW42" s="15" t="s">
        <v>16</v>
      </c>
      <c r="AX42" s="15" t="s">
        <v>22</v>
      </c>
      <c r="AY42" s="15" t="s">
        <v>22</v>
      </c>
      <c r="AZ42" s="15" t="s">
        <v>16</v>
      </c>
      <c r="BA42" s="15" t="s">
        <v>16</v>
      </c>
      <c r="BB42" s="15" t="s">
        <v>16</v>
      </c>
      <c r="BC42" s="13">
        <v>0</v>
      </c>
      <c r="BD42" s="13">
        <v>0</v>
      </c>
      <c r="BE42" s="25">
        <v>0</v>
      </c>
      <c r="BF42" s="13">
        <v>0</v>
      </c>
      <c r="BG42" s="13">
        <v>0</v>
      </c>
      <c r="BH42" s="25">
        <v>0</v>
      </c>
      <c r="BI42" s="13">
        <v>0</v>
      </c>
      <c r="BJ42" s="13">
        <v>0</v>
      </c>
      <c r="BK42" s="25">
        <v>0</v>
      </c>
      <c r="BL42" s="13">
        <v>0</v>
      </c>
      <c r="BM42" s="13">
        <v>1</v>
      </c>
      <c r="BN42" s="25">
        <v>1</v>
      </c>
      <c r="BO42" s="13">
        <v>0</v>
      </c>
      <c r="BP42" s="13">
        <v>0</v>
      </c>
      <c r="BQ42" s="25">
        <v>0</v>
      </c>
      <c r="BR42" s="13">
        <v>0</v>
      </c>
      <c r="BS42" s="13">
        <v>0</v>
      </c>
      <c r="BT42" s="25">
        <v>0</v>
      </c>
      <c r="BU42" s="13">
        <v>0</v>
      </c>
      <c r="BV42" s="13">
        <v>1</v>
      </c>
      <c r="BW42" s="25">
        <v>1</v>
      </c>
      <c r="BX42" s="13">
        <v>1</v>
      </c>
      <c r="BY42" s="13">
        <v>0</v>
      </c>
      <c r="BZ42" s="25">
        <v>1</v>
      </c>
      <c r="CA42" s="13">
        <v>1</v>
      </c>
      <c r="CB42" s="13">
        <v>2</v>
      </c>
      <c r="CC42" s="25">
        <v>3</v>
      </c>
      <c r="CD42" s="13">
        <v>0</v>
      </c>
      <c r="CE42" s="13">
        <v>0</v>
      </c>
      <c r="CF42" s="25">
        <v>0</v>
      </c>
      <c r="CG42" s="13">
        <v>0</v>
      </c>
      <c r="CH42" s="13">
        <v>0</v>
      </c>
      <c r="CI42" s="25">
        <v>0</v>
      </c>
      <c r="CJ42" s="13">
        <v>0</v>
      </c>
      <c r="CK42" s="13">
        <v>0</v>
      </c>
      <c r="CL42" s="25">
        <v>0</v>
      </c>
      <c r="CM42" s="13">
        <v>0</v>
      </c>
      <c r="CN42" s="13">
        <v>0</v>
      </c>
      <c r="CO42" s="25">
        <v>0</v>
      </c>
      <c r="CP42" s="13">
        <v>0</v>
      </c>
      <c r="CQ42" s="13">
        <v>0</v>
      </c>
      <c r="CR42" s="25">
        <v>0</v>
      </c>
      <c r="CS42" s="13">
        <v>0</v>
      </c>
      <c r="CT42" s="13">
        <v>0</v>
      </c>
      <c r="CU42" s="25">
        <v>0</v>
      </c>
      <c r="CV42" s="13">
        <v>0</v>
      </c>
      <c r="CW42" s="13">
        <v>0</v>
      </c>
      <c r="CX42" s="25">
        <v>0</v>
      </c>
      <c r="CY42" s="13">
        <v>0</v>
      </c>
      <c r="CZ42" s="13">
        <v>0</v>
      </c>
      <c r="DA42" s="13">
        <v>0</v>
      </c>
      <c r="DB42" s="13">
        <v>0</v>
      </c>
      <c r="DC42" s="25">
        <v>0</v>
      </c>
      <c r="DD42" s="13">
        <v>0</v>
      </c>
      <c r="DE42" s="13">
        <v>0</v>
      </c>
      <c r="DF42" s="25">
        <v>0</v>
      </c>
      <c r="DG42" s="15">
        <v>1</v>
      </c>
      <c r="DH42" s="15">
        <v>3</v>
      </c>
      <c r="DI42" s="15">
        <v>0</v>
      </c>
      <c r="DJ42" s="15">
        <v>0</v>
      </c>
      <c r="DK42" s="15">
        <v>3</v>
      </c>
      <c r="DL42" s="15"/>
      <c r="DM42" s="15" t="s">
        <v>22</v>
      </c>
      <c r="DN42" s="15" t="s">
        <v>16</v>
      </c>
      <c r="DO42" s="15">
        <v>1</v>
      </c>
      <c r="DP42" s="15">
        <v>0</v>
      </c>
      <c r="DQ42" s="15">
        <v>5</v>
      </c>
      <c r="DR42" s="15">
        <v>0</v>
      </c>
      <c r="DS42" s="15">
        <v>6</v>
      </c>
      <c r="DT42" s="15">
        <v>0</v>
      </c>
      <c r="DU42" s="15">
        <v>1</v>
      </c>
      <c r="DV42" s="15" t="s">
        <v>16</v>
      </c>
      <c r="DW42" s="15" t="s">
        <v>22</v>
      </c>
      <c r="DX42" s="15" t="s">
        <v>22</v>
      </c>
      <c r="DY42" s="15" t="s">
        <v>22</v>
      </c>
      <c r="DZ42" s="15" t="s">
        <v>22</v>
      </c>
      <c r="EA42" s="15" t="s">
        <v>22</v>
      </c>
      <c r="EB42" s="15"/>
      <c r="EC42" s="15"/>
      <c r="ED42" s="15"/>
      <c r="EE42" s="15"/>
      <c r="EF42" s="15"/>
      <c r="EG42" s="15"/>
      <c r="EH42" s="15"/>
      <c r="EI42" s="15" t="s">
        <v>71</v>
      </c>
      <c r="EJ42" s="15" t="s">
        <v>22</v>
      </c>
      <c r="EK42" s="15" t="s">
        <v>74</v>
      </c>
      <c r="EL42" s="15" t="s">
        <v>1979</v>
      </c>
      <c r="EM42" s="15" t="s">
        <v>76</v>
      </c>
      <c r="EN42" s="15" t="s">
        <v>22</v>
      </c>
      <c r="EO42" s="15" t="s">
        <v>82</v>
      </c>
      <c r="EP42" s="15" t="s">
        <v>16</v>
      </c>
      <c r="EQ42" s="15">
        <v>2</v>
      </c>
      <c r="ER42" s="15">
        <v>2</v>
      </c>
      <c r="ES42" s="15">
        <v>0</v>
      </c>
      <c r="ET42" s="15" t="s">
        <v>16</v>
      </c>
      <c r="EU42" s="15" t="s">
        <v>85</v>
      </c>
      <c r="EV42" s="15" t="s">
        <v>89</v>
      </c>
      <c r="EW42" s="15"/>
      <c r="EX42" s="15" t="s">
        <v>22</v>
      </c>
      <c r="EY42" s="15" t="s">
        <v>22</v>
      </c>
      <c r="EZ42" s="15" t="s">
        <v>22</v>
      </c>
      <c r="FA42" s="15" t="s">
        <v>22</v>
      </c>
      <c r="FB42" s="15" t="s">
        <v>22</v>
      </c>
      <c r="FC42" s="15" t="s">
        <v>22</v>
      </c>
      <c r="FD42" s="15" t="s">
        <v>22</v>
      </c>
      <c r="FE42" s="15" t="s">
        <v>22</v>
      </c>
      <c r="FF42" s="15" t="s">
        <v>22</v>
      </c>
      <c r="FG42" s="15" t="s">
        <v>22</v>
      </c>
      <c r="FH42" s="15" t="s">
        <v>76</v>
      </c>
      <c r="FI42" s="15" t="s">
        <v>76</v>
      </c>
      <c r="FJ42" s="13" t="s">
        <v>106</v>
      </c>
      <c r="FK42" s="13" t="s">
        <v>112</v>
      </c>
      <c r="FL42" s="13" t="s">
        <v>112</v>
      </c>
      <c r="FM42" s="13" t="s">
        <v>104</v>
      </c>
      <c r="FN42" s="13" t="s">
        <v>106</v>
      </c>
      <c r="FO42" s="13" t="s">
        <v>106</v>
      </c>
      <c r="FP42" s="13" t="s">
        <v>112</v>
      </c>
      <c r="FQ42" s="13" t="s">
        <v>104</v>
      </c>
      <c r="FR42" s="13" t="s">
        <v>355</v>
      </c>
      <c r="FS42" s="13" t="s">
        <v>353</v>
      </c>
      <c r="FT42" s="13" t="s">
        <v>355</v>
      </c>
      <c r="FU42" s="13" t="s">
        <v>354</v>
      </c>
      <c r="FV42" s="13" t="s">
        <v>371</v>
      </c>
      <c r="FW42" s="13" t="s">
        <v>364</v>
      </c>
      <c r="FX42" s="203"/>
      <c r="FY42" s="203"/>
    </row>
    <row r="43" spans="1:181" ht="13.5" customHeight="1" x14ac:dyDescent="0.25">
      <c r="A43" s="14" t="s">
        <v>1127</v>
      </c>
      <c r="B43" s="14" t="s">
        <v>1678</v>
      </c>
      <c r="C43" s="15" t="s">
        <v>26</v>
      </c>
      <c r="D43" s="16"/>
      <c r="E43" s="17" t="s">
        <v>18</v>
      </c>
      <c r="F43" s="16"/>
      <c r="G43" s="14" t="s">
        <v>1695</v>
      </c>
      <c r="H43" s="14" t="s">
        <v>13</v>
      </c>
      <c r="I43" s="14" t="s">
        <v>14</v>
      </c>
      <c r="J43" s="14"/>
      <c r="K43" s="14"/>
      <c r="L43" s="14" t="s">
        <v>15</v>
      </c>
      <c r="M43" s="18"/>
      <c r="N43" s="18"/>
      <c r="O43" s="18"/>
      <c r="P43" s="18"/>
      <c r="Q43" s="13" t="s">
        <v>376</v>
      </c>
      <c r="R43" s="13" t="s">
        <v>386</v>
      </c>
      <c r="S43" s="19" t="s">
        <v>52</v>
      </c>
      <c r="T43" s="19" t="s">
        <v>1128</v>
      </c>
      <c r="U43" s="19" t="s">
        <v>127</v>
      </c>
      <c r="V43" s="19" t="s">
        <v>714</v>
      </c>
      <c r="W43" s="20">
        <v>97.236919999999998</v>
      </c>
      <c r="X43" s="20">
        <v>24.24766</v>
      </c>
      <c r="Y43" s="17" t="s">
        <v>52</v>
      </c>
      <c r="Z43" s="13">
        <v>12</v>
      </c>
      <c r="AA43" s="15">
        <v>2011</v>
      </c>
      <c r="AB43" s="15" t="s">
        <v>16</v>
      </c>
      <c r="AC43" s="15" t="s">
        <v>16</v>
      </c>
      <c r="AD43" s="15" t="s">
        <v>16</v>
      </c>
      <c r="AE43" s="15" t="s">
        <v>22</v>
      </c>
      <c r="AF43" s="15" t="s">
        <v>16</v>
      </c>
      <c r="AG43" s="15" t="s">
        <v>16</v>
      </c>
      <c r="AH43" s="15" t="s">
        <v>16</v>
      </c>
      <c r="AI43" s="15" t="s">
        <v>22</v>
      </c>
      <c r="AJ43" s="15" t="s">
        <v>386</v>
      </c>
      <c r="AK43" s="15">
        <v>0.125</v>
      </c>
      <c r="AL43" s="15">
        <v>4</v>
      </c>
      <c r="AM43" s="15" t="s">
        <v>22</v>
      </c>
      <c r="AN43" s="15"/>
      <c r="AO43" s="15" t="s">
        <v>1129</v>
      </c>
      <c r="AP43" s="17" t="s">
        <v>1130</v>
      </c>
      <c r="AQ43" s="15" t="s">
        <v>16</v>
      </c>
      <c r="AR43" s="15" t="s">
        <v>22</v>
      </c>
      <c r="AS43" s="15" t="s">
        <v>22</v>
      </c>
      <c r="AT43" s="15" t="s">
        <v>16</v>
      </c>
      <c r="AU43" s="15" t="s">
        <v>22</v>
      </c>
      <c r="AV43" s="15" t="s">
        <v>22</v>
      </c>
      <c r="AW43" s="15" t="s">
        <v>22</v>
      </c>
      <c r="AX43" s="15" t="s">
        <v>16</v>
      </c>
      <c r="AY43" s="15" t="s">
        <v>22</v>
      </c>
      <c r="AZ43" s="15" t="s">
        <v>16</v>
      </c>
      <c r="BA43" s="15" t="s">
        <v>16</v>
      </c>
      <c r="BB43" s="15" t="s">
        <v>16</v>
      </c>
      <c r="BC43" s="13">
        <v>1</v>
      </c>
      <c r="BD43" s="13">
        <v>3</v>
      </c>
      <c r="BE43" s="25">
        <v>4</v>
      </c>
      <c r="BF43" s="13">
        <v>4</v>
      </c>
      <c r="BG43" s="13">
        <v>9</v>
      </c>
      <c r="BH43" s="25">
        <v>13</v>
      </c>
      <c r="BI43" s="13">
        <v>10</v>
      </c>
      <c r="BJ43" s="13">
        <v>12</v>
      </c>
      <c r="BK43" s="25">
        <v>22</v>
      </c>
      <c r="BL43" s="13">
        <v>18</v>
      </c>
      <c r="BM43" s="13">
        <v>31</v>
      </c>
      <c r="BN43" s="25">
        <v>49</v>
      </c>
      <c r="BO43" s="13">
        <v>13</v>
      </c>
      <c r="BP43" s="13">
        <v>22</v>
      </c>
      <c r="BQ43" s="25">
        <v>35</v>
      </c>
      <c r="BR43" s="13">
        <v>22</v>
      </c>
      <c r="BS43" s="13">
        <v>26</v>
      </c>
      <c r="BT43" s="25">
        <v>48</v>
      </c>
      <c r="BU43" s="13">
        <v>18</v>
      </c>
      <c r="BV43" s="13">
        <v>20</v>
      </c>
      <c r="BW43" s="25">
        <v>38</v>
      </c>
      <c r="BX43" s="13">
        <v>2</v>
      </c>
      <c r="BY43" s="13">
        <v>2</v>
      </c>
      <c r="BZ43" s="25">
        <v>4</v>
      </c>
      <c r="CA43" s="13">
        <v>88</v>
      </c>
      <c r="CB43" s="13">
        <v>125</v>
      </c>
      <c r="CC43" s="25">
        <v>213</v>
      </c>
      <c r="CD43" s="13">
        <v>0</v>
      </c>
      <c r="CE43" s="13">
        <v>0</v>
      </c>
      <c r="CF43" s="25">
        <v>0</v>
      </c>
      <c r="CG43" s="13">
        <v>0</v>
      </c>
      <c r="CH43" s="13">
        <v>0</v>
      </c>
      <c r="CI43" s="25">
        <v>0</v>
      </c>
      <c r="CJ43" s="13">
        <v>0</v>
      </c>
      <c r="CK43" s="13">
        <v>1</v>
      </c>
      <c r="CL43" s="25">
        <v>1</v>
      </c>
      <c r="CM43" s="13">
        <v>1</v>
      </c>
      <c r="CN43" s="13">
        <v>1</v>
      </c>
      <c r="CO43" s="25">
        <v>2</v>
      </c>
      <c r="CP43" s="13">
        <v>2</v>
      </c>
      <c r="CQ43" s="13">
        <v>10</v>
      </c>
      <c r="CR43" s="25">
        <v>12</v>
      </c>
      <c r="CS43" s="13">
        <v>3</v>
      </c>
      <c r="CT43" s="13">
        <v>2</v>
      </c>
      <c r="CU43" s="25">
        <v>5</v>
      </c>
      <c r="CV43" s="13">
        <v>0</v>
      </c>
      <c r="CW43" s="13">
        <v>1</v>
      </c>
      <c r="CX43" s="25">
        <v>1</v>
      </c>
      <c r="CY43" s="13">
        <v>2</v>
      </c>
      <c r="CZ43" s="13">
        <v>12</v>
      </c>
      <c r="DA43" s="13">
        <v>2</v>
      </c>
      <c r="DB43" s="13">
        <v>2</v>
      </c>
      <c r="DC43" s="25">
        <v>4</v>
      </c>
      <c r="DD43" s="13">
        <v>0</v>
      </c>
      <c r="DE43" s="13">
        <v>0</v>
      </c>
      <c r="DF43" s="25">
        <v>0</v>
      </c>
      <c r="DG43" s="15">
        <v>0</v>
      </c>
      <c r="DH43" s="15">
        <v>213</v>
      </c>
      <c r="DI43" s="15">
        <v>0</v>
      </c>
      <c r="DJ43" s="15">
        <v>0</v>
      </c>
      <c r="DK43" s="15"/>
      <c r="DL43" s="15"/>
      <c r="DM43" s="15" t="s">
        <v>22</v>
      </c>
      <c r="DN43" s="15" t="s">
        <v>16</v>
      </c>
      <c r="DO43" s="15">
        <v>3</v>
      </c>
      <c r="DP43" s="15">
        <v>2</v>
      </c>
      <c r="DQ43" s="15">
        <v>0</v>
      </c>
      <c r="DR43" s="15">
        <v>0</v>
      </c>
      <c r="DS43" s="15">
        <v>3</v>
      </c>
      <c r="DT43" s="15">
        <v>2</v>
      </c>
      <c r="DU43" s="15">
        <v>0</v>
      </c>
      <c r="DV43" s="15" t="s">
        <v>22</v>
      </c>
      <c r="DW43" s="15" t="s">
        <v>22</v>
      </c>
      <c r="DX43" s="15" t="s">
        <v>22</v>
      </c>
      <c r="DY43" s="15" t="s">
        <v>22</v>
      </c>
      <c r="DZ43" s="15" t="s">
        <v>22</v>
      </c>
      <c r="EA43" s="15" t="s">
        <v>22</v>
      </c>
      <c r="EB43" s="15"/>
      <c r="EC43" s="15"/>
      <c r="ED43" s="15"/>
      <c r="EE43" s="15"/>
      <c r="EF43" s="15">
        <v>0.25</v>
      </c>
      <c r="EG43" s="15">
        <v>0.25</v>
      </c>
      <c r="EH43" s="15">
        <v>0.25</v>
      </c>
      <c r="EI43" s="15" t="s">
        <v>69</v>
      </c>
      <c r="EJ43" s="15" t="s">
        <v>16</v>
      </c>
      <c r="EK43" s="15" t="s">
        <v>75</v>
      </c>
      <c r="EL43" s="15" t="s">
        <v>81</v>
      </c>
      <c r="EM43" s="15" t="s">
        <v>76</v>
      </c>
      <c r="EN43" s="15" t="s">
        <v>16</v>
      </c>
      <c r="EO43" s="15" t="s">
        <v>84</v>
      </c>
      <c r="EP43" s="15" t="s">
        <v>16</v>
      </c>
      <c r="EQ43" s="15">
        <v>0</v>
      </c>
      <c r="ER43" s="15">
        <v>0</v>
      </c>
      <c r="ES43" s="15">
        <v>10</v>
      </c>
      <c r="ET43" s="15" t="s">
        <v>22</v>
      </c>
      <c r="EU43" s="15" t="s">
        <v>86</v>
      </c>
      <c r="EV43" s="15" t="s">
        <v>90</v>
      </c>
      <c r="EW43" s="15"/>
      <c r="EX43" s="15" t="s">
        <v>16</v>
      </c>
      <c r="EY43" s="15" t="s">
        <v>16</v>
      </c>
      <c r="EZ43" s="15" t="s">
        <v>22</v>
      </c>
      <c r="FA43" s="15" t="s">
        <v>16</v>
      </c>
      <c r="FB43" s="15" t="s">
        <v>16</v>
      </c>
      <c r="FC43" s="15" t="s">
        <v>16</v>
      </c>
      <c r="FD43" s="15" t="s">
        <v>16</v>
      </c>
      <c r="FE43" s="15" t="s">
        <v>22</v>
      </c>
      <c r="FF43" s="15" t="s">
        <v>22</v>
      </c>
      <c r="FG43" s="15" t="s">
        <v>22</v>
      </c>
      <c r="FH43" s="15" t="s">
        <v>80</v>
      </c>
      <c r="FI43" s="15" t="s">
        <v>80</v>
      </c>
      <c r="FJ43" s="15" t="s">
        <v>104</v>
      </c>
      <c r="FK43" s="15" t="s">
        <v>106</v>
      </c>
      <c r="FL43" s="15" t="s">
        <v>104</v>
      </c>
      <c r="FM43" s="13" t="s">
        <v>106</v>
      </c>
      <c r="FN43" s="13" t="s">
        <v>104</v>
      </c>
      <c r="FO43" s="13" t="s">
        <v>106</v>
      </c>
      <c r="FP43" s="13" t="s">
        <v>104</v>
      </c>
      <c r="FQ43" s="13" t="s">
        <v>106</v>
      </c>
      <c r="FR43" s="13" t="s">
        <v>367</v>
      </c>
      <c r="FS43" s="13" t="s">
        <v>373</v>
      </c>
      <c r="FT43" s="13" t="s">
        <v>355</v>
      </c>
      <c r="FU43" s="13" t="s">
        <v>354</v>
      </c>
      <c r="FV43" s="13" t="s">
        <v>364</v>
      </c>
      <c r="FW43" s="13" t="s">
        <v>372</v>
      </c>
      <c r="FX43" s="203"/>
      <c r="FY43" s="203"/>
    </row>
    <row r="44" spans="1:181" ht="13.5" customHeight="1" x14ac:dyDescent="0.25">
      <c r="A44" s="14" t="s">
        <v>1159</v>
      </c>
      <c r="B44" s="14" t="s">
        <v>1678</v>
      </c>
      <c r="C44" s="15" t="s">
        <v>26</v>
      </c>
      <c r="D44" s="16"/>
      <c r="E44" s="17" t="s">
        <v>18</v>
      </c>
      <c r="F44" s="16"/>
      <c r="G44" s="14" t="s">
        <v>1697</v>
      </c>
      <c r="H44" s="14" t="s">
        <v>13</v>
      </c>
      <c r="I44" s="14" t="s">
        <v>14</v>
      </c>
      <c r="J44" s="14"/>
      <c r="K44" s="14"/>
      <c r="L44" s="14" t="s">
        <v>15</v>
      </c>
      <c r="M44" s="18"/>
      <c r="N44" s="18"/>
      <c r="O44" s="18"/>
      <c r="P44" s="18"/>
      <c r="Q44" s="13" t="s">
        <v>376</v>
      </c>
      <c r="R44" s="13" t="s">
        <v>386</v>
      </c>
      <c r="S44" s="19" t="s">
        <v>1160</v>
      </c>
      <c r="T44" s="19" t="s">
        <v>1409</v>
      </c>
      <c r="U44" s="19" t="s">
        <v>135</v>
      </c>
      <c r="V44" s="19" t="s">
        <v>722</v>
      </c>
      <c r="W44" s="20">
        <v>97.240639999999999</v>
      </c>
      <c r="X44" s="20">
        <v>24.24953</v>
      </c>
      <c r="Y44" s="17" t="s">
        <v>52</v>
      </c>
      <c r="Z44" s="13">
        <v>8</v>
      </c>
      <c r="AA44" s="15">
        <v>2012</v>
      </c>
      <c r="AB44" s="15" t="s">
        <v>22</v>
      </c>
      <c r="AC44" s="15" t="s">
        <v>16</v>
      </c>
      <c r="AD44" s="15" t="s">
        <v>16</v>
      </c>
      <c r="AE44" s="15" t="s">
        <v>16</v>
      </c>
      <c r="AF44" s="15" t="s">
        <v>22</v>
      </c>
      <c r="AG44" s="15" t="s">
        <v>16</v>
      </c>
      <c r="AH44" s="15" t="s">
        <v>16</v>
      </c>
      <c r="AI44" s="15" t="s">
        <v>16</v>
      </c>
      <c r="AJ44" s="15" t="s">
        <v>386</v>
      </c>
      <c r="AK44" s="15">
        <v>0.125</v>
      </c>
      <c r="AL44" s="15">
        <v>5</v>
      </c>
      <c r="AM44" s="15" t="s">
        <v>16</v>
      </c>
      <c r="AN44" s="15" t="s">
        <v>447</v>
      </c>
      <c r="AO44" s="15" t="s">
        <v>1161</v>
      </c>
      <c r="AP44" s="17" t="s">
        <v>1410</v>
      </c>
      <c r="AQ44" s="15" t="s">
        <v>16</v>
      </c>
      <c r="AR44" s="15" t="s">
        <v>22</v>
      </c>
      <c r="AS44" s="15" t="s">
        <v>22</v>
      </c>
      <c r="AT44" s="15" t="s">
        <v>16</v>
      </c>
      <c r="AU44" s="15" t="s">
        <v>22</v>
      </c>
      <c r="AV44" s="15" t="s">
        <v>22</v>
      </c>
      <c r="AW44" s="15" t="s">
        <v>22</v>
      </c>
      <c r="AX44" s="15" t="s">
        <v>22</v>
      </c>
      <c r="AY44" s="15" t="s">
        <v>16</v>
      </c>
      <c r="AZ44" s="15" t="s">
        <v>22</v>
      </c>
      <c r="BA44" s="15" t="s">
        <v>16</v>
      </c>
      <c r="BB44" s="15" t="s">
        <v>16</v>
      </c>
      <c r="BC44" s="13">
        <v>1</v>
      </c>
      <c r="BD44" s="13">
        <v>0</v>
      </c>
      <c r="BE44" s="25">
        <v>1</v>
      </c>
      <c r="BF44" s="13">
        <v>4</v>
      </c>
      <c r="BG44" s="13">
        <v>2</v>
      </c>
      <c r="BH44" s="25">
        <v>6</v>
      </c>
      <c r="BI44" s="13">
        <v>4</v>
      </c>
      <c r="BJ44" s="13">
        <v>3</v>
      </c>
      <c r="BK44" s="25">
        <v>7</v>
      </c>
      <c r="BL44" s="13">
        <v>10</v>
      </c>
      <c r="BM44" s="13">
        <v>6</v>
      </c>
      <c r="BN44" s="25">
        <v>16</v>
      </c>
      <c r="BO44" s="13">
        <v>18</v>
      </c>
      <c r="BP44" s="13">
        <v>8</v>
      </c>
      <c r="BQ44" s="25">
        <v>26</v>
      </c>
      <c r="BR44" s="13">
        <v>13</v>
      </c>
      <c r="BS44" s="13">
        <v>15</v>
      </c>
      <c r="BT44" s="25">
        <v>28</v>
      </c>
      <c r="BU44" s="13">
        <v>9</v>
      </c>
      <c r="BV44" s="13">
        <v>6</v>
      </c>
      <c r="BW44" s="25">
        <v>15</v>
      </c>
      <c r="BX44" s="13">
        <v>4</v>
      </c>
      <c r="BY44" s="13">
        <v>5</v>
      </c>
      <c r="BZ44" s="25">
        <v>9</v>
      </c>
      <c r="CA44" s="13">
        <v>63</v>
      </c>
      <c r="CB44" s="13">
        <v>45</v>
      </c>
      <c r="CC44" s="25">
        <v>108</v>
      </c>
      <c r="CD44" s="13">
        <v>0</v>
      </c>
      <c r="CE44" s="13">
        <v>0</v>
      </c>
      <c r="CF44" s="25">
        <v>0</v>
      </c>
      <c r="CG44" s="13">
        <v>0</v>
      </c>
      <c r="CH44" s="13">
        <v>0</v>
      </c>
      <c r="CI44" s="25">
        <v>0</v>
      </c>
      <c r="CJ44" s="13">
        <v>1</v>
      </c>
      <c r="CK44" s="13">
        <v>0</v>
      </c>
      <c r="CL44" s="25">
        <v>1</v>
      </c>
      <c r="CM44" s="13">
        <v>3</v>
      </c>
      <c r="CN44" s="13">
        <v>0</v>
      </c>
      <c r="CO44" s="25">
        <v>3</v>
      </c>
      <c r="CP44" s="13">
        <v>0</v>
      </c>
      <c r="CQ44" s="13">
        <v>0</v>
      </c>
      <c r="CR44" s="25">
        <v>0</v>
      </c>
      <c r="CS44" s="13">
        <v>1</v>
      </c>
      <c r="CT44" s="13">
        <v>1</v>
      </c>
      <c r="CU44" s="25">
        <v>2</v>
      </c>
      <c r="CV44" s="13">
        <v>0</v>
      </c>
      <c r="CW44" s="13">
        <v>2</v>
      </c>
      <c r="CX44" s="25">
        <v>2</v>
      </c>
      <c r="CY44" s="13">
        <v>1</v>
      </c>
      <c r="CZ44" s="13">
        <v>2</v>
      </c>
      <c r="DA44" s="13">
        <v>0</v>
      </c>
      <c r="DB44" s="13">
        <v>0</v>
      </c>
      <c r="DC44" s="25">
        <v>0</v>
      </c>
      <c r="DD44" s="13">
        <v>0</v>
      </c>
      <c r="DE44" s="13">
        <v>0</v>
      </c>
      <c r="DF44" s="25">
        <v>0</v>
      </c>
      <c r="DG44" s="15">
        <v>31</v>
      </c>
      <c r="DH44" s="15">
        <v>108</v>
      </c>
      <c r="DI44" s="15">
        <v>0</v>
      </c>
      <c r="DJ44" s="15">
        <v>0</v>
      </c>
      <c r="DK44" s="15">
        <v>0</v>
      </c>
      <c r="DL44" s="15">
        <v>0</v>
      </c>
      <c r="DM44" s="15" t="s">
        <v>22</v>
      </c>
      <c r="DN44" s="15" t="s">
        <v>16</v>
      </c>
      <c r="DO44" s="15">
        <v>0</v>
      </c>
      <c r="DP44" s="15">
        <v>3</v>
      </c>
      <c r="DQ44" s="15">
        <v>1</v>
      </c>
      <c r="DR44" s="15">
        <v>1</v>
      </c>
      <c r="DS44" s="15">
        <v>1</v>
      </c>
      <c r="DT44" s="15">
        <v>4</v>
      </c>
      <c r="DU44" s="15">
        <v>0</v>
      </c>
      <c r="DV44" s="15" t="s">
        <v>16</v>
      </c>
      <c r="DW44" s="15" t="s">
        <v>22</v>
      </c>
      <c r="DX44" s="15" t="s">
        <v>22</v>
      </c>
      <c r="DY44" s="15" t="s">
        <v>22</v>
      </c>
      <c r="DZ44" s="15" t="s">
        <v>22</v>
      </c>
      <c r="EA44" s="15" t="s">
        <v>22</v>
      </c>
      <c r="EB44" s="15">
        <v>3</v>
      </c>
      <c r="EC44" s="15"/>
      <c r="ED44" s="15"/>
      <c r="EE44" s="15"/>
      <c r="EF44" s="15">
        <v>4</v>
      </c>
      <c r="EG44" s="15"/>
      <c r="EH44" s="15"/>
      <c r="EI44" s="15" t="s">
        <v>70</v>
      </c>
      <c r="EJ44" s="15" t="s">
        <v>16</v>
      </c>
      <c r="EK44" s="15" t="s">
        <v>75</v>
      </c>
      <c r="EL44" s="15" t="s">
        <v>76</v>
      </c>
      <c r="EM44" s="15" t="s">
        <v>76</v>
      </c>
      <c r="EN44" s="15" t="s">
        <v>16</v>
      </c>
      <c r="EO44" s="15" t="s">
        <v>84</v>
      </c>
      <c r="EP44" s="15" t="s">
        <v>16</v>
      </c>
      <c r="EQ44" s="15">
        <v>0</v>
      </c>
      <c r="ER44" s="15">
        <v>0</v>
      </c>
      <c r="ES44" s="15">
        <v>8</v>
      </c>
      <c r="ET44" s="15" t="s">
        <v>16</v>
      </c>
      <c r="EU44" s="15" t="s">
        <v>88</v>
      </c>
      <c r="EV44" s="15" t="s">
        <v>89</v>
      </c>
      <c r="EW44" s="15"/>
      <c r="EX44" s="15" t="s">
        <v>22</v>
      </c>
      <c r="EY44" s="15" t="s">
        <v>16</v>
      </c>
      <c r="EZ44" s="15" t="s">
        <v>22</v>
      </c>
      <c r="FA44" s="15" t="s">
        <v>22</v>
      </c>
      <c r="FB44" s="15" t="s">
        <v>22</v>
      </c>
      <c r="FC44" s="15" t="s">
        <v>22</v>
      </c>
      <c r="FD44" s="15" t="s">
        <v>22</v>
      </c>
      <c r="FE44" s="15" t="s">
        <v>22</v>
      </c>
      <c r="FF44" s="15" t="s">
        <v>22</v>
      </c>
      <c r="FG44" s="15" t="s">
        <v>22</v>
      </c>
      <c r="FH44" s="15" t="s">
        <v>1979</v>
      </c>
      <c r="FI44" s="15" t="s">
        <v>1979</v>
      </c>
      <c r="FJ44" s="15" t="s">
        <v>106</v>
      </c>
      <c r="FK44" s="15" t="s">
        <v>109</v>
      </c>
      <c r="FL44" s="15" t="s">
        <v>104</v>
      </c>
      <c r="FM44" s="13" t="s">
        <v>106</v>
      </c>
      <c r="FN44" s="13" t="s">
        <v>106</v>
      </c>
      <c r="FO44" s="13" t="s">
        <v>107</v>
      </c>
      <c r="FP44" s="13" t="s">
        <v>109</v>
      </c>
      <c r="FQ44" s="13"/>
      <c r="FR44" s="13" t="s">
        <v>353</v>
      </c>
      <c r="FS44" s="13" t="s">
        <v>354</v>
      </c>
      <c r="FT44" s="13" t="s">
        <v>355</v>
      </c>
      <c r="FU44" s="13" t="s">
        <v>363</v>
      </c>
      <c r="FV44" s="13" t="s">
        <v>369</v>
      </c>
      <c r="FW44" s="13" t="s">
        <v>373</v>
      </c>
      <c r="FX44" s="203" t="s">
        <v>26</v>
      </c>
      <c r="FY44" s="203"/>
    </row>
    <row r="45" spans="1:181" ht="13.5" customHeight="1" x14ac:dyDescent="0.25">
      <c r="A45" s="14" t="s">
        <v>1432</v>
      </c>
      <c r="B45" s="14" t="s">
        <v>1678</v>
      </c>
      <c r="C45" s="15" t="s">
        <v>26</v>
      </c>
      <c r="D45" s="16"/>
      <c r="E45" s="17" t="s">
        <v>18</v>
      </c>
      <c r="F45" s="16"/>
      <c r="G45" s="14" t="s">
        <v>1698</v>
      </c>
      <c r="H45" s="14" t="s">
        <v>13</v>
      </c>
      <c r="I45" s="14" t="s">
        <v>14</v>
      </c>
      <c r="J45" s="14"/>
      <c r="K45" s="14"/>
      <c r="L45" s="14" t="s">
        <v>15</v>
      </c>
      <c r="M45" s="18"/>
      <c r="N45" s="18"/>
      <c r="O45" s="18"/>
      <c r="P45" s="18"/>
      <c r="Q45" s="13" t="s">
        <v>376</v>
      </c>
      <c r="R45" s="13" t="s">
        <v>386</v>
      </c>
      <c r="S45" s="19" t="s">
        <v>1433</v>
      </c>
      <c r="T45" s="19" t="s">
        <v>1433</v>
      </c>
      <c r="U45" s="19" t="s">
        <v>131</v>
      </c>
      <c r="V45" s="19" t="s">
        <v>718</v>
      </c>
      <c r="W45" s="20">
        <v>97.315860000000001</v>
      </c>
      <c r="X45" s="20">
        <v>24.32638</v>
      </c>
      <c r="Y45" s="17" t="s">
        <v>52</v>
      </c>
      <c r="Z45" s="13">
        <v>11</v>
      </c>
      <c r="AA45" s="15">
        <v>2011</v>
      </c>
      <c r="AB45" s="15" t="s">
        <v>22</v>
      </c>
      <c r="AC45" s="15" t="s">
        <v>16</v>
      </c>
      <c r="AD45" s="15" t="s">
        <v>16</v>
      </c>
      <c r="AE45" s="15" t="s">
        <v>22</v>
      </c>
      <c r="AF45" s="15" t="s">
        <v>22</v>
      </c>
      <c r="AG45" s="15" t="s">
        <v>16</v>
      </c>
      <c r="AH45" s="15" t="s">
        <v>16</v>
      </c>
      <c r="AI45" s="15" t="s">
        <v>22</v>
      </c>
      <c r="AJ45" s="15" t="s">
        <v>386</v>
      </c>
      <c r="AK45" s="15">
        <v>10</v>
      </c>
      <c r="AL45" s="15">
        <v>90</v>
      </c>
      <c r="AM45" s="15" t="s">
        <v>16</v>
      </c>
      <c r="AN45" s="15" t="s">
        <v>1429</v>
      </c>
      <c r="AO45" s="15" t="s">
        <v>1434</v>
      </c>
      <c r="AP45" s="17">
        <v>6881266</v>
      </c>
      <c r="AQ45" s="15" t="s">
        <v>16</v>
      </c>
      <c r="AR45" s="15" t="s">
        <v>22</v>
      </c>
      <c r="AS45" s="15" t="s">
        <v>22</v>
      </c>
      <c r="AT45" s="15" t="s">
        <v>16</v>
      </c>
      <c r="AU45" s="15" t="s">
        <v>22</v>
      </c>
      <c r="AV45" s="15" t="s">
        <v>22</v>
      </c>
      <c r="AW45" s="15" t="s">
        <v>16</v>
      </c>
      <c r="AX45" s="15" t="s">
        <v>22</v>
      </c>
      <c r="AY45" s="15" t="s">
        <v>22</v>
      </c>
      <c r="AZ45" s="15" t="s">
        <v>16</v>
      </c>
      <c r="BA45" s="15" t="s">
        <v>16</v>
      </c>
      <c r="BB45" s="15" t="s">
        <v>1084</v>
      </c>
      <c r="BC45" s="13">
        <v>2</v>
      </c>
      <c r="BD45" s="13">
        <v>0</v>
      </c>
      <c r="BE45" s="25">
        <v>2</v>
      </c>
      <c r="BF45" s="13">
        <v>0</v>
      </c>
      <c r="BG45" s="13">
        <v>0</v>
      </c>
      <c r="BH45" s="25">
        <v>0</v>
      </c>
      <c r="BI45" s="13">
        <v>9</v>
      </c>
      <c r="BJ45" s="13">
        <v>8</v>
      </c>
      <c r="BK45" s="25">
        <v>17</v>
      </c>
      <c r="BL45" s="13">
        <v>13</v>
      </c>
      <c r="BM45" s="13">
        <v>15</v>
      </c>
      <c r="BN45" s="25">
        <v>28</v>
      </c>
      <c r="BO45" s="13">
        <v>6</v>
      </c>
      <c r="BP45" s="13">
        <v>4</v>
      </c>
      <c r="BQ45" s="25">
        <v>10</v>
      </c>
      <c r="BR45" s="13">
        <v>13</v>
      </c>
      <c r="BS45" s="13">
        <v>11</v>
      </c>
      <c r="BT45" s="25">
        <v>24</v>
      </c>
      <c r="BU45" s="13">
        <v>10</v>
      </c>
      <c r="BV45" s="13">
        <v>13</v>
      </c>
      <c r="BW45" s="25">
        <v>23</v>
      </c>
      <c r="BX45" s="13">
        <v>5</v>
      </c>
      <c r="BY45" s="13">
        <v>6</v>
      </c>
      <c r="BZ45" s="25">
        <v>11</v>
      </c>
      <c r="CA45" s="13">
        <v>58</v>
      </c>
      <c r="CB45" s="13">
        <v>57</v>
      </c>
      <c r="CC45" s="25">
        <v>115</v>
      </c>
      <c r="CD45" s="13">
        <v>0</v>
      </c>
      <c r="CE45" s="13">
        <v>0</v>
      </c>
      <c r="CF45" s="25">
        <v>0</v>
      </c>
      <c r="CG45" s="13">
        <v>0</v>
      </c>
      <c r="CH45" s="13">
        <v>0</v>
      </c>
      <c r="CI45" s="25">
        <v>0</v>
      </c>
      <c r="CJ45" s="13">
        <v>0</v>
      </c>
      <c r="CK45" s="13">
        <v>0</v>
      </c>
      <c r="CL45" s="25">
        <v>0</v>
      </c>
      <c r="CM45" s="13">
        <v>0</v>
      </c>
      <c r="CN45" s="13">
        <v>0</v>
      </c>
      <c r="CO45" s="25">
        <v>0</v>
      </c>
      <c r="CP45" s="13">
        <v>0</v>
      </c>
      <c r="CQ45" s="13">
        <v>0</v>
      </c>
      <c r="CR45" s="25">
        <v>0</v>
      </c>
      <c r="CS45" s="13">
        <v>0</v>
      </c>
      <c r="CT45" s="13">
        <v>0</v>
      </c>
      <c r="CU45" s="25">
        <v>0</v>
      </c>
      <c r="CV45" s="13">
        <v>0</v>
      </c>
      <c r="CW45" s="13">
        <v>0</v>
      </c>
      <c r="CX45" s="25">
        <v>0</v>
      </c>
      <c r="CY45" s="13">
        <v>0</v>
      </c>
      <c r="CZ45" s="13">
        <v>0</v>
      </c>
      <c r="DA45" s="13">
        <v>4</v>
      </c>
      <c r="DB45" s="13">
        <v>0</v>
      </c>
      <c r="DC45" s="25">
        <v>4</v>
      </c>
      <c r="DD45" s="13">
        <v>0</v>
      </c>
      <c r="DE45" s="13">
        <v>0</v>
      </c>
      <c r="DF45" s="25">
        <v>0</v>
      </c>
      <c r="DG45" s="15">
        <v>22</v>
      </c>
      <c r="DH45" s="15">
        <v>117</v>
      </c>
      <c r="DI45" s="15">
        <v>0</v>
      </c>
      <c r="DJ45" s="15">
        <v>0</v>
      </c>
      <c r="DK45" s="15"/>
      <c r="DL45" s="15"/>
      <c r="DM45" s="15" t="s">
        <v>22</v>
      </c>
      <c r="DN45" s="15" t="s">
        <v>16</v>
      </c>
      <c r="DO45" s="15">
        <v>2</v>
      </c>
      <c r="DP45" s="15">
        <v>3</v>
      </c>
      <c r="DQ45" s="15">
        <v>5</v>
      </c>
      <c r="DR45" s="15">
        <v>1</v>
      </c>
      <c r="DS45" s="15">
        <v>7</v>
      </c>
      <c r="DT45" s="15">
        <v>4</v>
      </c>
      <c r="DU45" s="15">
        <v>1</v>
      </c>
      <c r="DV45" s="15" t="s">
        <v>16</v>
      </c>
      <c r="DW45" s="15" t="s">
        <v>22</v>
      </c>
      <c r="DX45" s="15" t="s">
        <v>22</v>
      </c>
      <c r="DY45" s="15" t="s">
        <v>22</v>
      </c>
      <c r="DZ45" s="15" t="s">
        <v>22</v>
      </c>
      <c r="EA45" s="15" t="s">
        <v>22</v>
      </c>
      <c r="EB45" s="15"/>
      <c r="EC45" s="15"/>
      <c r="ED45" s="15"/>
      <c r="EE45" s="15"/>
      <c r="EF45" s="15"/>
      <c r="EG45" s="15"/>
      <c r="EH45" s="15"/>
      <c r="EI45" s="15" t="s">
        <v>69</v>
      </c>
      <c r="EJ45" s="15" t="s">
        <v>22</v>
      </c>
      <c r="EK45" s="15"/>
      <c r="EL45" s="15" t="s">
        <v>1979</v>
      </c>
      <c r="EM45" s="15" t="s">
        <v>76</v>
      </c>
      <c r="EN45" s="15" t="s">
        <v>16</v>
      </c>
      <c r="EO45" s="15" t="s">
        <v>84</v>
      </c>
      <c r="EP45" s="15" t="s">
        <v>16</v>
      </c>
      <c r="EQ45" s="15">
        <v>8</v>
      </c>
      <c r="ER45" s="15">
        <v>8</v>
      </c>
      <c r="ES45" s="15">
        <v>0</v>
      </c>
      <c r="ET45" s="15" t="s">
        <v>16</v>
      </c>
      <c r="EU45" s="15" t="s">
        <v>88</v>
      </c>
      <c r="EV45" s="15" t="s">
        <v>89</v>
      </c>
      <c r="EW45" s="15"/>
      <c r="EX45" s="15" t="s">
        <v>22</v>
      </c>
      <c r="EY45" s="15" t="s">
        <v>22</v>
      </c>
      <c r="EZ45" s="15" t="s">
        <v>16</v>
      </c>
      <c r="FA45" s="15" t="s">
        <v>22</v>
      </c>
      <c r="FB45" s="15" t="s">
        <v>16</v>
      </c>
      <c r="FC45" s="15" t="s">
        <v>16</v>
      </c>
      <c r="FD45" s="15" t="s">
        <v>16</v>
      </c>
      <c r="FE45" s="15" t="s">
        <v>16</v>
      </c>
      <c r="FF45" s="15" t="s">
        <v>16</v>
      </c>
      <c r="FG45" s="15" t="s">
        <v>22</v>
      </c>
      <c r="FH45" s="15" t="s">
        <v>76</v>
      </c>
      <c r="FI45" s="15" t="s">
        <v>76</v>
      </c>
      <c r="FJ45" s="15" t="s">
        <v>106</v>
      </c>
      <c r="FK45" s="15" t="s">
        <v>111</v>
      </c>
      <c r="FL45" s="15" t="s">
        <v>104</v>
      </c>
      <c r="FM45" s="13" t="s">
        <v>111</v>
      </c>
      <c r="FN45" s="13" t="s">
        <v>106</v>
      </c>
      <c r="FO45" s="13" t="s">
        <v>109</v>
      </c>
      <c r="FP45" s="13" t="s">
        <v>107</v>
      </c>
      <c r="FQ45" s="13" t="s">
        <v>109</v>
      </c>
      <c r="FR45" s="13" t="s">
        <v>354</v>
      </c>
      <c r="FS45" s="13" t="s">
        <v>354</v>
      </c>
      <c r="FT45" s="13" t="s">
        <v>368</v>
      </c>
      <c r="FU45" s="13" t="s">
        <v>368</v>
      </c>
      <c r="FV45" s="13" t="s">
        <v>374</v>
      </c>
      <c r="FW45" s="13" t="s">
        <v>374</v>
      </c>
      <c r="FX45" s="203" t="s">
        <v>26</v>
      </c>
      <c r="FY45" s="203" t="s">
        <v>26</v>
      </c>
    </row>
    <row r="46" spans="1:181" ht="13.5" customHeight="1" x14ac:dyDescent="0.25">
      <c r="A46" s="14" t="s">
        <v>1092</v>
      </c>
      <c r="B46" s="14" t="s">
        <v>1678</v>
      </c>
      <c r="C46" s="15" t="s">
        <v>26</v>
      </c>
      <c r="D46" s="16"/>
      <c r="E46" s="17" t="s">
        <v>18</v>
      </c>
      <c r="F46" s="16"/>
      <c r="G46" s="14" t="s">
        <v>1705</v>
      </c>
      <c r="H46" s="14" t="s">
        <v>13</v>
      </c>
      <c r="I46" s="14" t="s">
        <v>14</v>
      </c>
      <c r="J46" s="14"/>
      <c r="K46" s="14"/>
      <c r="L46" s="14" t="s">
        <v>15</v>
      </c>
      <c r="M46" s="18"/>
      <c r="N46" s="18"/>
      <c r="O46" s="18"/>
      <c r="P46" s="18"/>
      <c r="Q46" s="13" t="s">
        <v>376</v>
      </c>
      <c r="R46" s="13" t="s">
        <v>386</v>
      </c>
      <c r="S46" s="19" t="s">
        <v>1346</v>
      </c>
      <c r="T46" s="19" t="s">
        <v>1346</v>
      </c>
      <c r="U46" s="19" t="s">
        <v>134</v>
      </c>
      <c r="V46" s="19" t="s">
        <v>721</v>
      </c>
      <c r="W46" s="20">
        <v>97.227789999999999</v>
      </c>
      <c r="X46" s="20">
        <v>24.29138</v>
      </c>
      <c r="Y46" s="17" t="s">
        <v>52</v>
      </c>
      <c r="Z46" s="13">
        <v>5</v>
      </c>
      <c r="AA46" s="15">
        <v>2012</v>
      </c>
      <c r="AB46" s="15" t="s">
        <v>16</v>
      </c>
      <c r="AC46" s="15" t="s">
        <v>16</v>
      </c>
      <c r="AD46" s="15" t="s">
        <v>16</v>
      </c>
      <c r="AE46" s="15" t="s">
        <v>22</v>
      </c>
      <c r="AF46" s="15" t="s">
        <v>16</v>
      </c>
      <c r="AG46" s="15" t="s">
        <v>16</v>
      </c>
      <c r="AH46" s="15" t="s">
        <v>16</v>
      </c>
      <c r="AI46" s="15" t="s">
        <v>22</v>
      </c>
      <c r="AJ46" s="15" t="s">
        <v>386</v>
      </c>
      <c r="AK46" s="15">
        <v>2</v>
      </c>
      <c r="AL46" s="15">
        <v>20</v>
      </c>
      <c r="AM46" s="15" t="s">
        <v>16</v>
      </c>
      <c r="AN46" s="15" t="s">
        <v>929</v>
      </c>
      <c r="AO46" s="15" t="s">
        <v>1094</v>
      </c>
      <c r="AP46" s="17"/>
      <c r="AQ46" s="15" t="s">
        <v>16</v>
      </c>
      <c r="AR46" s="15" t="s">
        <v>16</v>
      </c>
      <c r="AS46" s="15" t="s">
        <v>22</v>
      </c>
      <c r="AT46" s="15" t="s">
        <v>22</v>
      </c>
      <c r="AU46" s="15" t="s">
        <v>22</v>
      </c>
      <c r="AV46" s="15" t="s">
        <v>22</v>
      </c>
      <c r="AW46" s="15" t="s">
        <v>22</v>
      </c>
      <c r="AX46" s="15" t="s">
        <v>22</v>
      </c>
      <c r="AY46" s="15" t="s">
        <v>16</v>
      </c>
      <c r="AZ46" s="15" t="s">
        <v>16</v>
      </c>
      <c r="BA46" s="15" t="s">
        <v>16</v>
      </c>
      <c r="BB46" s="15" t="s">
        <v>16</v>
      </c>
      <c r="BC46" s="13">
        <v>3</v>
      </c>
      <c r="BD46" s="13">
        <v>0</v>
      </c>
      <c r="BE46" s="25">
        <v>3</v>
      </c>
      <c r="BF46" s="13">
        <v>7</v>
      </c>
      <c r="BG46" s="13">
        <v>6</v>
      </c>
      <c r="BH46" s="25">
        <v>13</v>
      </c>
      <c r="BI46" s="13">
        <v>6</v>
      </c>
      <c r="BJ46" s="13">
        <v>10</v>
      </c>
      <c r="BK46" s="25">
        <v>16</v>
      </c>
      <c r="BL46" s="13">
        <v>35</v>
      </c>
      <c r="BM46" s="13">
        <v>32</v>
      </c>
      <c r="BN46" s="25">
        <v>67</v>
      </c>
      <c r="BO46" s="13">
        <v>28</v>
      </c>
      <c r="BP46" s="13">
        <v>19</v>
      </c>
      <c r="BQ46" s="25">
        <v>47</v>
      </c>
      <c r="BR46" s="13">
        <v>37</v>
      </c>
      <c r="BS46" s="13">
        <v>36</v>
      </c>
      <c r="BT46" s="25">
        <v>73</v>
      </c>
      <c r="BU46" s="13">
        <v>31</v>
      </c>
      <c r="BV46" s="13">
        <v>37</v>
      </c>
      <c r="BW46" s="25">
        <v>68</v>
      </c>
      <c r="BX46" s="13">
        <v>4</v>
      </c>
      <c r="BY46" s="13">
        <v>16</v>
      </c>
      <c r="BZ46" s="25">
        <v>20</v>
      </c>
      <c r="CA46" s="13">
        <v>151</v>
      </c>
      <c r="CB46" s="13">
        <v>156</v>
      </c>
      <c r="CC46" s="25">
        <v>307</v>
      </c>
      <c r="CD46" s="13">
        <v>0</v>
      </c>
      <c r="CE46" s="13">
        <v>2</v>
      </c>
      <c r="CF46" s="25">
        <v>2</v>
      </c>
      <c r="CG46" s="13">
        <v>1</v>
      </c>
      <c r="CH46" s="13">
        <v>2</v>
      </c>
      <c r="CI46" s="25">
        <v>3</v>
      </c>
      <c r="CJ46" s="13">
        <v>0</v>
      </c>
      <c r="CK46" s="13">
        <v>2</v>
      </c>
      <c r="CL46" s="25">
        <v>2</v>
      </c>
      <c r="CM46" s="13">
        <v>4</v>
      </c>
      <c r="CN46" s="13">
        <v>3</v>
      </c>
      <c r="CO46" s="25">
        <v>7</v>
      </c>
      <c r="CP46" s="13">
        <v>2</v>
      </c>
      <c r="CQ46" s="13">
        <v>2</v>
      </c>
      <c r="CR46" s="25">
        <v>4</v>
      </c>
      <c r="CS46" s="13">
        <v>0</v>
      </c>
      <c r="CT46" s="13">
        <v>3</v>
      </c>
      <c r="CU46" s="25">
        <v>3</v>
      </c>
      <c r="CV46" s="13">
        <v>0</v>
      </c>
      <c r="CW46" s="13">
        <v>6</v>
      </c>
      <c r="CX46" s="25">
        <v>6</v>
      </c>
      <c r="CY46" s="13">
        <v>2</v>
      </c>
      <c r="CZ46" s="13">
        <v>3</v>
      </c>
      <c r="DA46" s="13">
        <v>5</v>
      </c>
      <c r="DB46" s="13">
        <v>0</v>
      </c>
      <c r="DC46" s="25">
        <v>5</v>
      </c>
      <c r="DD46" s="13">
        <v>0</v>
      </c>
      <c r="DE46" s="13">
        <v>0</v>
      </c>
      <c r="DF46" s="25">
        <v>0</v>
      </c>
      <c r="DG46" s="15">
        <v>69</v>
      </c>
      <c r="DH46" s="15">
        <v>307</v>
      </c>
      <c r="DI46" s="15">
        <v>0</v>
      </c>
      <c r="DJ46" s="15">
        <v>0</v>
      </c>
      <c r="DK46" s="15">
        <v>0</v>
      </c>
      <c r="DL46" s="15">
        <v>0</v>
      </c>
      <c r="DM46" s="15" t="s">
        <v>22</v>
      </c>
      <c r="DN46" s="15" t="s">
        <v>16</v>
      </c>
      <c r="DO46" s="15">
        <v>4</v>
      </c>
      <c r="DP46" s="15">
        <v>0</v>
      </c>
      <c r="DQ46" s="15">
        <v>0</v>
      </c>
      <c r="DR46" s="15">
        <v>0</v>
      </c>
      <c r="DS46" s="15">
        <v>4</v>
      </c>
      <c r="DT46" s="15">
        <v>0</v>
      </c>
      <c r="DU46" s="15">
        <v>2</v>
      </c>
      <c r="DV46" s="15" t="s">
        <v>16</v>
      </c>
      <c r="DW46" s="15" t="s">
        <v>16</v>
      </c>
      <c r="DX46" s="15" t="s">
        <v>22</v>
      </c>
      <c r="DY46" s="15" t="s">
        <v>22</v>
      </c>
      <c r="DZ46" s="15" t="s">
        <v>22</v>
      </c>
      <c r="EA46" s="15" t="s">
        <v>22</v>
      </c>
      <c r="EB46" s="15">
        <v>0.375</v>
      </c>
      <c r="EC46" s="15"/>
      <c r="ED46" s="15"/>
      <c r="EE46" s="15"/>
      <c r="EF46" s="15">
        <v>0.25</v>
      </c>
      <c r="EG46" s="15" t="s">
        <v>1095</v>
      </c>
      <c r="EH46" s="15" t="s">
        <v>1095</v>
      </c>
      <c r="EI46" s="15" t="s">
        <v>69</v>
      </c>
      <c r="EJ46" s="15" t="s">
        <v>16</v>
      </c>
      <c r="EK46" s="15" t="s">
        <v>75</v>
      </c>
      <c r="EL46" s="15" t="s">
        <v>81</v>
      </c>
      <c r="EM46" s="15" t="s">
        <v>81</v>
      </c>
      <c r="EN46" s="15" t="s">
        <v>16</v>
      </c>
      <c r="EO46" s="15" t="s">
        <v>84</v>
      </c>
      <c r="EP46" s="15" t="s">
        <v>16</v>
      </c>
      <c r="EQ46" s="15">
        <v>8</v>
      </c>
      <c r="ER46" s="15">
        <v>9</v>
      </c>
      <c r="ES46" s="15">
        <v>0</v>
      </c>
      <c r="ET46" s="15" t="s">
        <v>1084</v>
      </c>
      <c r="EU46" s="15" t="s">
        <v>85</v>
      </c>
      <c r="EV46" s="15" t="s">
        <v>89</v>
      </c>
      <c r="EW46" s="15"/>
      <c r="EX46" s="15" t="s">
        <v>22</v>
      </c>
      <c r="EY46" s="15" t="s">
        <v>22</v>
      </c>
      <c r="EZ46" s="15" t="s">
        <v>22</v>
      </c>
      <c r="FA46" s="15" t="s">
        <v>22</v>
      </c>
      <c r="FB46" s="15" t="s">
        <v>22</v>
      </c>
      <c r="FC46" s="15" t="s">
        <v>22</v>
      </c>
      <c r="FD46" s="15" t="s">
        <v>22</v>
      </c>
      <c r="FE46" s="15" t="s">
        <v>22</v>
      </c>
      <c r="FF46" s="15" t="s">
        <v>22</v>
      </c>
      <c r="FG46" s="15" t="s">
        <v>16</v>
      </c>
      <c r="FH46" s="15" t="s">
        <v>81</v>
      </c>
      <c r="FI46" s="15" t="s">
        <v>81</v>
      </c>
      <c r="FJ46" s="15" t="s">
        <v>104</v>
      </c>
      <c r="FK46" s="15" t="s">
        <v>108</v>
      </c>
      <c r="FL46" s="15" t="s">
        <v>104</v>
      </c>
      <c r="FM46" s="13" t="s">
        <v>106</v>
      </c>
      <c r="FN46" s="13" t="s">
        <v>112</v>
      </c>
      <c r="FO46" s="13" t="s">
        <v>112</v>
      </c>
      <c r="FP46" s="13" t="s">
        <v>104</v>
      </c>
      <c r="FQ46" s="13" t="s">
        <v>106</v>
      </c>
      <c r="FR46" s="13" t="s">
        <v>373</v>
      </c>
      <c r="FS46" s="13" t="s">
        <v>355</v>
      </c>
      <c r="FT46" s="13" t="s">
        <v>367</v>
      </c>
      <c r="FU46" s="13" t="s">
        <v>359</v>
      </c>
      <c r="FV46" s="13" t="s">
        <v>363</v>
      </c>
      <c r="FW46" s="13" t="s">
        <v>361</v>
      </c>
      <c r="FX46" s="203" t="s">
        <v>26</v>
      </c>
      <c r="FY46" s="203" t="s">
        <v>26</v>
      </c>
    </row>
    <row r="47" spans="1:181" ht="13.5" customHeight="1" x14ac:dyDescent="0.25">
      <c r="A47" s="14" t="s">
        <v>1121</v>
      </c>
      <c r="B47" s="14" t="s">
        <v>1678</v>
      </c>
      <c r="C47" s="15" t="s">
        <v>23</v>
      </c>
      <c r="D47" s="16"/>
      <c r="E47" s="17" t="s">
        <v>18</v>
      </c>
      <c r="F47" s="16"/>
      <c r="G47" s="14" t="s">
        <v>1706</v>
      </c>
      <c r="H47" s="14" t="s">
        <v>13</v>
      </c>
      <c r="I47" s="14" t="s">
        <v>14</v>
      </c>
      <c r="J47" s="14"/>
      <c r="K47" s="14"/>
      <c r="L47" s="14" t="s">
        <v>25</v>
      </c>
      <c r="M47" s="18"/>
      <c r="N47" s="18"/>
      <c r="O47" s="18"/>
      <c r="P47" s="18"/>
      <c r="Q47" s="13" t="s">
        <v>376</v>
      </c>
      <c r="R47" s="13" t="s">
        <v>388</v>
      </c>
      <c r="S47" s="19" t="s">
        <v>52</v>
      </c>
      <c r="T47" s="19" t="s">
        <v>1122</v>
      </c>
      <c r="U47" s="19" t="s">
        <v>236</v>
      </c>
      <c r="V47" s="19" t="s">
        <v>799</v>
      </c>
      <c r="W47" s="20">
        <v>97.344359999999995</v>
      </c>
      <c r="X47" s="20">
        <v>24.250689999999999</v>
      </c>
      <c r="Y47" s="17" t="s">
        <v>52</v>
      </c>
      <c r="Z47" s="13">
        <v>6</v>
      </c>
      <c r="AA47" s="15">
        <v>2011</v>
      </c>
      <c r="AB47" s="15" t="s">
        <v>16</v>
      </c>
      <c r="AC47" s="15" t="s">
        <v>16</v>
      </c>
      <c r="AD47" s="15" t="s">
        <v>16</v>
      </c>
      <c r="AE47" s="15" t="s">
        <v>22</v>
      </c>
      <c r="AF47" s="15" t="s">
        <v>16</v>
      </c>
      <c r="AG47" s="15" t="s">
        <v>16</v>
      </c>
      <c r="AH47" s="15" t="s">
        <v>16</v>
      </c>
      <c r="AI47" s="15" t="s">
        <v>22</v>
      </c>
      <c r="AJ47" s="15" t="s">
        <v>388</v>
      </c>
      <c r="AK47" s="15"/>
      <c r="AL47" s="15">
        <v>15</v>
      </c>
      <c r="AM47" s="15" t="s">
        <v>16</v>
      </c>
      <c r="AN47" s="15" t="s">
        <v>23</v>
      </c>
      <c r="AO47" s="15" t="s">
        <v>1123</v>
      </c>
      <c r="AP47" s="17" t="s">
        <v>1381</v>
      </c>
      <c r="AQ47" s="15" t="s">
        <v>16</v>
      </c>
      <c r="AR47" s="15" t="s">
        <v>22</v>
      </c>
      <c r="AS47" s="15" t="s">
        <v>22</v>
      </c>
      <c r="AT47" s="15" t="s">
        <v>16</v>
      </c>
      <c r="AU47" s="15" t="s">
        <v>22</v>
      </c>
      <c r="AV47" s="15" t="s">
        <v>22</v>
      </c>
      <c r="AW47" s="15" t="s">
        <v>22</v>
      </c>
      <c r="AX47" s="15" t="s">
        <v>16</v>
      </c>
      <c r="AY47" s="15" t="s">
        <v>22</v>
      </c>
      <c r="AZ47" s="15" t="s">
        <v>16</v>
      </c>
      <c r="BA47" s="15" t="s">
        <v>16</v>
      </c>
      <c r="BB47" s="15" t="s">
        <v>16</v>
      </c>
      <c r="BC47" s="13">
        <v>24</v>
      </c>
      <c r="BD47" s="13">
        <v>13</v>
      </c>
      <c r="BE47" s="25">
        <v>37</v>
      </c>
      <c r="BF47" s="13">
        <v>98</v>
      </c>
      <c r="BG47" s="13">
        <v>87</v>
      </c>
      <c r="BH47" s="25">
        <v>185</v>
      </c>
      <c r="BI47" s="13">
        <v>53</v>
      </c>
      <c r="BJ47" s="13">
        <v>46</v>
      </c>
      <c r="BK47" s="25">
        <v>99</v>
      </c>
      <c r="BL47" s="13">
        <v>159</v>
      </c>
      <c r="BM47" s="13">
        <v>139</v>
      </c>
      <c r="BN47" s="25">
        <v>298</v>
      </c>
      <c r="BO47" s="13">
        <v>89</v>
      </c>
      <c r="BP47" s="13">
        <v>110</v>
      </c>
      <c r="BQ47" s="25">
        <v>199</v>
      </c>
      <c r="BR47" s="13">
        <v>112</v>
      </c>
      <c r="BS47" s="13">
        <v>205</v>
      </c>
      <c r="BT47" s="25">
        <v>317</v>
      </c>
      <c r="BU47" s="13">
        <v>114</v>
      </c>
      <c r="BV47" s="13">
        <v>213</v>
      </c>
      <c r="BW47" s="25">
        <v>327</v>
      </c>
      <c r="BX47" s="13">
        <v>35</v>
      </c>
      <c r="BY47" s="13">
        <v>63</v>
      </c>
      <c r="BZ47" s="25">
        <v>98</v>
      </c>
      <c r="CA47" s="13">
        <v>684</v>
      </c>
      <c r="CB47" s="13">
        <v>876</v>
      </c>
      <c r="CC47" s="25">
        <v>1560</v>
      </c>
      <c r="CD47" s="13">
        <v>4</v>
      </c>
      <c r="CE47" s="13">
        <v>1</v>
      </c>
      <c r="CF47" s="25">
        <v>5</v>
      </c>
      <c r="CG47" s="13">
        <v>0</v>
      </c>
      <c r="CH47" s="13">
        <v>1</v>
      </c>
      <c r="CI47" s="25">
        <v>1</v>
      </c>
      <c r="CJ47" s="13">
        <v>6</v>
      </c>
      <c r="CK47" s="13">
        <v>15</v>
      </c>
      <c r="CL47" s="25">
        <v>21</v>
      </c>
      <c r="CM47" s="13">
        <v>6</v>
      </c>
      <c r="CN47" s="13">
        <v>11</v>
      </c>
      <c r="CO47" s="25">
        <v>17</v>
      </c>
      <c r="CP47" s="13">
        <v>7</v>
      </c>
      <c r="CQ47" s="13">
        <v>12</v>
      </c>
      <c r="CR47" s="25">
        <v>19</v>
      </c>
      <c r="CS47" s="13">
        <v>16</v>
      </c>
      <c r="CT47" s="13">
        <v>18</v>
      </c>
      <c r="CU47" s="25">
        <v>34</v>
      </c>
      <c r="CV47" s="13">
        <v>7</v>
      </c>
      <c r="CW47" s="13">
        <v>22</v>
      </c>
      <c r="CX47" s="25">
        <v>29</v>
      </c>
      <c r="CY47" s="13">
        <v>30</v>
      </c>
      <c r="CZ47" s="13">
        <v>45</v>
      </c>
      <c r="DA47" s="13">
        <v>0</v>
      </c>
      <c r="DB47" s="13">
        <v>0</v>
      </c>
      <c r="DC47" s="25">
        <v>0</v>
      </c>
      <c r="DD47" s="13">
        <v>0</v>
      </c>
      <c r="DE47" s="13">
        <v>0</v>
      </c>
      <c r="DF47" s="25">
        <v>0</v>
      </c>
      <c r="DG47" s="15">
        <v>399</v>
      </c>
      <c r="DH47" s="15">
        <v>1555</v>
      </c>
      <c r="DI47" s="15">
        <v>0</v>
      </c>
      <c r="DJ47" s="15">
        <v>0</v>
      </c>
      <c r="DK47" s="15">
        <v>0</v>
      </c>
      <c r="DL47" s="15">
        <v>0</v>
      </c>
      <c r="DM47" s="15" t="s">
        <v>22</v>
      </c>
      <c r="DN47" s="15" t="s">
        <v>16</v>
      </c>
      <c r="DO47" s="15">
        <v>5</v>
      </c>
      <c r="DP47" s="15">
        <v>2</v>
      </c>
      <c r="DQ47" s="15">
        <v>1</v>
      </c>
      <c r="DR47" s="15">
        <v>1</v>
      </c>
      <c r="DS47" s="15">
        <v>6</v>
      </c>
      <c r="DT47" s="15">
        <v>3</v>
      </c>
      <c r="DU47" s="15">
        <v>1</v>
      </c>
      <c r="DV47" s="15" t="s">
        <v>22</v>
      </c>
      <c r="DW47" s="15" t="s">
        <v>22</v>
      </c>
      <c r="DX47" s="15" t="s">
        <v>22</v>
      </c>
      <c r="DY47" s="15" t="s">
        <v>22</v>
      </c>
      <c r="DZ47" s="15" t="s">
        <v>22</v>
      </c>
      <c r="EA47" s="15" t="s">
        <v>22</v>
      </c>
      <c r="EB47" s="15"/>
      <c r="EC47" s="15"/>
      <c r="ED47" s="15"/>
      <c r="EE47" s="15"/>
      <c r="EF47" s="15">
        <v>1</v>
      </c>
      <c r="EG47" s="15">
        <v>1</v>
      </c>
      <c r="EH47" s="15">
        <v>1</v>
      </c>
      <c r="EI47" s="15" t="s">
        <v>69</v>
      </c>
      <c r="EJ47" s="15" t="s">
        <v>16</v>
      </c>
      <c r="EK47" s="15" t="s">
        <v>75</v>
      </c>
      <c r="EL47" s="15" t="s">
        <v>76</v>
      </c>
      <c r="EM47" s="15" t="s">
        <v>76</v>
      </c>
      <c r="EN47" s="15" t="s">
        <v>16</v>
      </c>
      <c r="EO47" s="15" t="s">
        <v>82</v>
      </c>
      <c r="EP47" s="15" t="s">
        <v>16</v>
      </c>
      <c r="EQ47" s="15">
        <v>0</v>
      </c>
      <c r="ER47" s="15">
        <v>0</v>
      </c>
      <c r="ES47" s="15">
        <v>56</v>
      </c>
      <c r="ET47" s="15" t="s">
        <v>16</v>
      </c>
      <c r="EU47" s="15" t="s">
        <v>86</v>
      </c>
      <c r="EV47" s="15" t="s">
        <v>90</v>
      </c>
      <c r="EW47" s="15"/>
      <c r="EX47" s="15" t="s">
        <v>22</v>
      </c>
      <c r="EY47" s="15" t="s">
        <v>22</v>
      </c>
      <c r="EZ47" s="15" t="s">
        <v>22</v>
      </c>
      <c r="FA47" s="15" t="s">
        <v>22</v>
      </c>
      <c r="FB47" s="15" t="s">
        <v>16</v>
      </c>
      <c r="FC47" s="15" t="s">
        <v>16</v>
      </c>
      <c r="FD47" s="15" t="s">
        <v>16</v>
      </c>
      <c r="FE47" s="15" t="s">
        <v>16</v>
      </c>
      <c r="FF47" s="15" t="s">
        <v>22</v>
      </c>
      <c r="FG47" s="15" t="s">
        <v>22</v>
      </c>
      <c r="FH47" s="15" t="s">
        <v>76</v>
      </c>
      <c r="FI47" s="15" t="s">
        <v>1979</v>
      </c>
      <c r="FJ47" s="15" t="s">
        <v>109</v>
      </c>
      <c r="FK47" s="15" t="s">
        <v>24</v>
      </c>
      <c r="FL47" s="15" t="s">
        <v>104</v>
      </c>
      <c r="FM47" s="13" t="s">
        <v>24</v>
      </c>
      <c r="FN47" s="13" t="s">
        <v>109</v>
      </c>
      <c r="FO47" s="13" t="s">
        <v>24</v>
      </c>
      <c r="FP47" s="13" t="s">
        <v>106</v>
      </c>
      <c r="FQ47" s="13" t="s">
        <v>24</v>
      </c>
      <c r="FR47" s="13" t="s">
        <v>373</v>
      </c>
      <c r="FS47" s="13" t="s">
        <v>355</v>
      </c>
      <c r="FT47" s="13" t="s">
        <v>364</v>
      </c>
      <c r="FU47" s="13" t="s">
        <v>372</v>
      </c>
      <c r="FV47" s="13" t="s">
        <v>357</v>
      </c>
      <c r="FW47" s="13" t="s">
        <v>373</v>
      </c>
      <c r="FX47" s="203" t="s">
        <v>26</v>
      </c>
      <c r="FY47" s="203" t="s">
        <v>26</v>
      </c>
    </row>
    <row r="48" spans="1:181" ht="18.75" customHeight="1" x14ac:dyDescent="0.25">
      <c r="A48" s="14" t="s">
        <v>1246</v>
      </c>
      <c r="B48" s="14" t="s">
        <v>1679</v>
      </c>
      <c r="C48" s="15" t="s">
        <v>28</v>
      </c>
      <c r="D48" s="16"/>
      <c r="E48" s="17" t="s">
        <v>18</v>
      </c>
      <c r="F48" s="16"/>
      <c r="G48" s="14" t="s">
        <v>1702</v>
      </c>
      <c r="H48" s="14" t="s">
        <v>13</v>
      </c>
      <c r="I48" s="14" t="s">
        <v>14</v>
      </c>
      <c r="J48" s="14"/>
      <c r="K48" s="14"/>
      <c r="L48" s="14" t="s">
        <v>21</v>
      </c>
      <c r="M48" s="18"/>
      <c r="N48" s="18"/>
      <c r="O48" s="18"/>
      <c r="P48" s="18"/>
      <c r="Q48" s="13" t="s">
        <v>376</v>
      </c>
      <c r="R48" s="13" t="s">
        <v>388</v>
      </c>
      <c r="S48" s="19" t="s">
        <v>52</v>
      </c>
      <c r="T48" s="19" t="s">
        <v>1247</v>
      </c>
      <c r="U48" s="19" t="s">
        <v>237</v>
      </c>
      <c r="V48" s="19" t="s">
        <v>800</v>
      </c>
      <c r="W48" s="20">
        <v>97.346950000000007</v>
      </c>
      <c r="X48" s="20">
        <v>24.25177</v>
      </c>
      <c r="Y48" s="17" t="s">
        <v>52</v>
      </c>
      <c r="Z48" s="13">
        <v>8</v>
      </c>
      <c r="AA48" s="15">
        <v>2011</v>
      </c>
      <c r="AB48" s="15" t="s">
        <v>16</v>
      </c>
      <c r="AC48" s="15" t="s">
        <v>16</v>
      </c>
      <c r="AD48" s="15" t="s">
        <v>16</v>
      </c>
      <c r="AE48" s="15" t="s">
        <v>22</v>
      </c>
      <c r="AF48" s="15" t="s">
        <v>16</v>
      </c>
      <c r="AG48" s="15" t="s">
        <v>16</v>
      </c>
      <c r="AH48" s="15" t="s">
        <v>16</v>
      </c>
      <c r="AI48" s="15" t="s">
        <v>22</v>
      </c>
      <c r="AJ48" s="15" t="s">
        <v>388</v>
      </c>
      <c r="AK48" s="15"/>
      <c r="AL48" s="15">
        <v>3</v>
      </c>
      <c r="AM48" s="15" t="s">
        <v>16</v>
      </c>
      <c r="AN48" s="15" t="s">
        <v>937</v>
      </c>
      <c r="AO48" s="15" t="s">
        <v>1248</v>
      </c>
      <c r="AP48" s="17" t="s">
        <v>1553</v>
      </c>
      <c r="AQ48" s="15" t="s">
        <v>16</v>
      </c>
      <c r="AR48" s="15" t="s">
        <v>22</v>
      </c>
      <c r="AS48" s="15" t="s">
        <v>22</v>
      </c>
      <c r="AT48" s="15" t="s">
        <v>16</v>
      </c>
      <c r="AU48" s="15" t="s">
        <v>22</v>
      </c>
      <c r="AV48" s="15" t="s">
        <v>22</v>
      </c>
      <c r="AW48" s="15" t="s">
        <v>22</v>
      </c>
      <c r="AX48" s="15" t="s">
        <v>22</v>
      </c>
      <c r="AY48" s="15" t="s">
        <v>16</v>
      </c>
      <c r="AZ48" s="15" t="s">
        <v>16</v>
      </c>
      <c r="BA48" s="15" t="s">
        <v>16</v>
      </c>
      <c r="BB48" s="15" t="s">
        <v>16</v>
      </c>
      <c r="BC48" s="13">
        <v>1</v>
      </c>
      <c r="BD48" s="13">
        <v>3</v>
      </c>
      <c r="BE48" s="25">
        <v>4</v>
      </c>
      <c r="BF48" s="13">
        <v>5</v>
      </c>
      <c r="BG48" s="13">
        <v>6</v>
      </c>
      <c r="BH48" s="25">
        <v>11</v>
      </c>
      <c r="BI48" s="13">
        <v>8</v>
      </c>
      <c r="BJ48" s="13">
        <v>22</v>
      </c>
      <c r="BK48" s="25">
        <v>30</v>
      </c>
      <c r="BL48" s="13">
        <v>58</v>
      </c>
      <c r="BM48" s="13">
        <v>60</v>
      </c>
      <c r="BN48" s="25">
        <v>118</v>
      </c>
      <c r="BO48" s="13">
        <v>66</v>
      </c>
      <c r="BP48" s="13">
        <v>55</v>
      </c>
      <c r="BQ48" s="25">
        <v>121</v>
      </c>
      <c r="BR48" s="13">
        <v>58</v>
      </c>
      <c r="BS48" s="13">
        <v>63</v>
      </c>
      <c r="BT48" s="25">
        <v>121</v>
      </c>
      <c r="BU48" s="13">
        <v>43</v>
      </c>
      <c r="BV48" s="13">
        <v>64</v>
      </c>
      <c r="BW48" s="25">
        <v>107</v>
      </c>
      <c r="BX48" s="13">
        <v>7</v>
      </c>
      <c r="BY48" s="13">
        <v>30</v>
      </c>
      <c r="BZ48" s="25">
        <v>37</v>
      </c>
      <c r="CA48" s="13">
        <v>246</v>
      </c>
      <c r="CB48" s="13">
        <v>303</v>
      </c>
      <c r="CC48" s="25">
        <v>549</v>
      </c>
      <c r="CD48" s="13">
        <v>2</v>
      </c>
      <c r="CE48" s="13">
        <v>0</v>
      </c>
      <c r="CF48" s="25">
        <v>2</v>
      </c>
      <c r="CG48" s="13">
        <v>0</v>
      </c>
      <c r="CH48" s="13">
        <v>0</v>
      </c>
      <c r="CI48" s="25">
        <v>0</v>
      </c>
      <c r="CJ48" s="13">
        <v>3</v>
      </c>
      <c r="CK48" s="13">
        <v>2</v>
      </c>
      <c r="CL48" s="25">
        <v>5</v>
      </c>
      <c r="CM48" s="13">
        <v>3</v>
      </c>
      <c r="CN48" s="13">
        <v>2</v>
      </c>
      <c r="CO48" s="25">
        <v>5</v>
      </c>
      <c r="CP48" s="13">
        <v>5</v>
      </c>
      <c r="CQ48" s="13">
        <v>0</v>
      </c>
      <c r="CR48" s="25">
        <v>5</v>
      </c>
      <c r="CS48" s="13">
        <v>0</v>
      </c>
      <c r="CT48" s="13">
        <v>3</v>
      </c>
      <c r="CU48" s="25">
        <v>3</v>
      </c>
      <c r="CV48" s="13">
        <v>0</v>
      </c>
      <c r="CW48" s="13">
        <v>8</v>
      </c>
      <c r="CX48" s="25">
        <v>8</v>
      </c>
      <c r="CY48" s="13">
        <v>6</v>
      </c>
      <c r="CZ48" s="13">
        <v>15</v>
      </c>
      <c r="DA48" s="13">
        <v>5</v>
      </c>
      <c r="DB48" s="13">
        <v>4</v>
      </c>
      <c r="DC48" s="25">
        <v>9</v>
      </c>
      <c r="DD48" s="13">
        <v>0</v>
      </c>
      <c r="DE48" s="13">
        <v>0</v>
      </c>
      <c r="DF48" s="25">
        <v>0</v>
      </c>
      <c r="DG48" s="15">
        <v>179</v>
      </c>
      <c r="DH48" s="15">
        <v>549</v>
      </c>
      <c r="DI48" s="15">
        <v>2</v>
      </c>
      <c r="DJ48" s="15">
        <v>5</v>
      </c>
      <c r="DK48" s="15">
        <v>3</v>
      </c>
      <c r="DL48" s="15">
        <v>13</v>
      </c>
      <c r="DM48" s="15" t="s">
        <v>22</v>
      </c>
      <c r="DN48" s="15" t="s">
        <v>16</v>
      </c>
      <c r="DO48" s="15">
        <v>4</v>
      </c>
      <c r="DP48" s="15">
        <v>4</v>
      </c>
      <c r="DQ48" s="15">
        <v>2</v>
      </c>
      <c r="DR48" s="15">
        <v>0</v>
      </c>
      <c r="DS48" s="15">
        <v>6</v>
      </c>
      <c r="DT48" s="15">
        <v>4</v>
      </c>
      <c r="DU48" s="15">
        <v>1</v>
      </c>
      <c r="DV48" s="15" t="s">
        <v>16</v>
      </c>
      <c r="DW48" s="15" t="s">
        <v>16</v>
      </c>
      <c r="DX48" s="15" t="s">
        <v>16</v>
      </c>
      <c r="DY48" s="15" t="s">
        <v>16</v>
      </c>
      <c r="DZ48" s="15" t="s">
        <v>16</v>
      </c>
      <c r="EA48" s="15" t="s">
        <v>22</v>
      </c>
      <c r="EB48" s="15"/>
      <c r="EC48" s="15"/>
      <c r="ED48" s="15"/>
      <c r="EE48" s="15"/>
      <c r="EF48" s="15"/>
      <c r="EG48" s="15"/>
      <c r="EH48" s="15"/>
      <c r="EI48" s="15" t="s">
        <v>69</v>
      </c>
      <c r="EJ48" s="15" t="s">
        <v>16</v>
      </c>
      <c r="EK48" s="15" t="s">
        <v>75</v>
      </c>
      <c r="EL48" s="15" t="s">
        <v>78</v>
      </c>
      <c r="EM48" s="15" t="s">
        <v>76</v>
      </c>
      <c r="EN48" s="15" t="s">
        <v>16</v>
      </c>
      <c r="EO48" s="15" t="s">
        <v>82</v>
      </c>
      <c r="EP48" s="15" t="s">
        <v>16</v>
      </c>
      <c r="EQ48" s="15">
        <v>9</v>
      </c>
      <c r="ER48" s="15">
        <v>14</v>
      </c>
      <c r="ES48" s="15">
        <v>2</v>
      </c>
      <c r="ET48" s="15" t="s">
        <v>16</v>
      </c>
      <c r="EU48" s="15" t="s">
        <v>86</v>
      </c>
      <c r="EV48" s="15" t="s">
        <v>90</v>
      </c>
      <c r="EW48" s="15"/>
      <c r="EX48" s="15" t="s">
        <v>22</v>
      </c>
      <c r="EY48" s="15" t="s">
        <v>22</v>
      </c>
      <c r="EZ48" s="15" t="s">
        <v>22</v>
      </c>
      <c r="FA48" s="15" t="s">
        <v>22</v>
      </c>
      <c r="FB48" s="15" t="s">
        <v>22</v>
      </c>
      <c r="FC48" s="15" t="s">
        <v>22</v>
      </c>
      <c r="FD48" s="15" t="s">
        <v>22</v>
      </c>
      <c r="FE48" s="15" t="s">
        <v>16</v>
      </c>
      <c r="FF48" s="15" t="s">
        <v>22</v>
      </c>
      <c r="FG48" s="15" t="s">
        <v>22</v>
      </c>
      <c r="FH48" s="15" t="s">
        <v>1979</v>
      </c>
      <c r="FI48" s="15" t="s">
        <v>1979</v>
      </c>
      <c r="FJ48" s="13" t="s">
        <v>109</v>
      </c>
      <c r="FK48" s="13" t="s">
        <v>110</v>
      </c>
      <c r="FL48" s="13" t="s">
        <v>104</v>
      </c>
      <c r="FM48" s="13" t="s">
        <v>106</v>
      </c>
      <c r="FN48" s="13" t="s">
        <v>106</v>
      </c>
      <c r="FO48" s="13" t="s">
        <v>110</v>
      </c>
      <c r="FP48" s="13" t="s">
        <v>104</v>
      </c>
      <c r="FQ48" s="13" t="s">
        <v>106</v>
      </c>
      <c r="FR48" s="13" t="s">
        <v>354</v>
      </c>
      <c r="FS48" s="13" t="s">
        <v>372</v>
      </c>
      <c r="FT48" s="13" t="s">
        <v>367</v>
      </c>
      <c r="FU48" s="13" t="s">
        <v>373</v>
      </c>
      <c r="FV48" s="13" t="s">
        <v>373</v>
      </c>
      <c r="FW48" s="13"/>
      <c r="FX48" s="203" t="s">
        <v>26</v>
      </c>
      <c r="FY48" s="203"/>
    </row>
    <row r="49" spans="1:182" ht="18.75" customHeight="1" x14ac:dyDescent="0.25">
      <c r="A49" s="14" t="s">
        <v>1124</v>
      </c>
      <c r="B49" s="14" t="s">
        <v>1678</v>
      </c>
      <c r="C49" s="15" t="s">
        <v>26</v>
      </c>
      <c r="D49" s="16"/>
      <c r="E49" s="17" t="s">
        <v>18</v>
      </c>
      <c r="F49" s="16"/>
      <c r="G49" s="14" t="s">
        <v>1707</v>
      </c>
      <c r="H49" s="14" t="s">
        <v>13</v>
      </c>
      <c r="I49" s="14" t="s">
        <v>14</v>
      </c>
      <c r="J49" s="14"/>
      <c r="K49" s="14"/>
      <c r="L49" s="14" t="s">
        <v>15</v>
      </c>
      <c r="M49" s="18" t="s">
        <v>19</v>
      </c>
      <c r="N49" s="18" t="s">
        <v>20</v>
      </c>
      <c r="O49" s="18"/>
      <c r="P49" s="18"/>
      <c r="Q49" s="13" t="s">
        <v>376</v>
      </c>
      <c r="R49" s="13" t="s">
        <v>388</v>
      </c>
      <c r="S49" s="19" t="s">
        <v>52</v>
      </c>
      <c r="T49" s="19" t="s">
        <v>1125</v>
      </c>
      <c r="U49" s="19" t="s">
        <v>235</v>
      </c>
      <c r="V49" s="19" t="s">
        <v>798</v>
      </c>
      <c r="W49" s="20">
        <v>97.346940000000004</v>
      </c>
      <c r="X49" s="20">
        <v>24.251860000000001</v>
      </c>
      <c r="Y49" s="17" t="s">
        <v>52</v>
      </c>
      <c r="Z49" s="13">
        <v>10</v>
      </c>
      <c r="AA49" s="15">
        <v>2011</v>
      </c>
      <c r="AB49" s="15" t="s">
        <v>16</v>
      </c>
      <c r="AC49" s="15" t="s">
        <v>16</v>
      </c>
      <c r="AD49" s="15" t="s">
        <v>16</v>
      </c>
      <c r="AE49" s="15" t="s">
        <v>22</v>
      </c>
      <c r="AF49" s="15" t="s">
        <v>16</v>
      </c>
      <c r="AG49" s="15" t="s">
        <v>16</v>
      </c>
      <c r="AH49" s="15" t="s">
        <v>16</v>
      </c>
      <c r="AI49" s="15" t="s">
        <v>22</v>
      </c>
      <c r="AJ49" s="15" t="s">
        <v>388</v>
      </c>
      <c r="AK49" s="15">
        <v>0.125</v>
      </c>
      <c r="AL49" s="15">
        <v>2</v>
      </c>
      <c r="AM49" s="15" t="s">
        <v>22</v>
      </c>
      <c r="AN49" s="15"/>
      <c r="AO49" s="15" t="s">
        <v>1126</v>
      </c>
      <c r="AP49" s="17">
        <v>7456042</v>
      </c>
      <c r="AQ49" s="15" t="s">
        <v>16</v>
      </c>
      <c r="AR49" s="15" t="s">
        <v>22</v>
      </c>
      <c r="AS49" s="15" t="s">
        <v>16</v>
      </c>
      <c r="AT49" s="15" t="s">
        <v>22</v>
      </c>
      <c r="AU49" s="15" t="s">
        <v>22</v>
      </c>
      <c r="AV49" s="15" t="s">
        <v>22</v>
      </c>
      <c r="AW49" s="15" t="s">
        <v>22</v>
      </c>
      <c r="AX49" s="15" t="s">
        <v>22</v>
      </c>
      <c r="AY49" s="15" t="s">
        <v>16</v>
      </c>
      <c r="AZ49" s="15" t="s">
        <v>16</v>
      </c>
      <c r="BA49" s="15" t="s">
        <v>16</v>
      </c>
      <c r="BB49" s="15" t="s">
        <v>16</v>
      </c>
      <c r="BC49" s="13">
        <v>0</v>
      </c>
      <c r="BD49" s="13">
        <v>0</v>
      </c>
      <c r="BE49" s="25">
        <v>0</v>
      </c>
      <c r="BF49" s="13">
        <v>0</v>
      </c>
      <c r="BG49" s="13">
        <v>0</v>
      </c>
      <c r="BH49" s="25">
        <v>0</v>
      </c>
      <c r="BI49" s="13">
        <v>2</v>
      </c>
      <c r="BJ49" s="13">
        <v>1</v>
      </c>
      <c r="BK49" s="25">
        <v>3</v>
      </c>
      <c r="BL49" s="13">
        <v>1</v>
      </c>
      <c r="BM49" s="13">
        <v>3</v>
      </c>
      <c r="BN49" s="25">
        <v>4</v>
      </c>
      <c r="BO49" s="13">
        <v>2</v>
      </c>
      <c r="BP49" s="13">
        <v>0</v>
      </c>
      <c r="BQ49" s="25">
        <v>2</v>
      </c>
      <c r="BR49" s="13">
        <v>1</v>
      </c>
      <c r="BS49" s="13">
        <v>2</v>
      </c>
      <c r="BT49" s="25">
        <v>3</v>
      </c>
      <c r="BU49" s="13">
        <v>4</v>
      </c>
      <c r="BV49" s="13">
        <v>3</v>
      </c>
      <c r="BW49" s="25">
        <v>7</v>
      </c>
      <c r="BX49" s="13">
        <v>1</v>
      </c>
      <c r="BY49" s="13">
        <v>2</v>
      </c>
      <c r="BZ49" s="25">
        <v>3</v>
      </c>
      <c r="CA49" s="13">
        <v>11</v>
      </c>
      <c r="CB49" s="13">
        <v>11</v>
      </c>
      <c r="CC49" s="25">
        <v>22</v>
      </c>
      <c r="CD49" s="13">
        <v>0</v>
      </c>
      <c r="CE49" s="13">
        <v>0</v>
      </c>
      <c r="CF49" s="25">
        <v>0</v>
      </c>
      <c r="CG49" s="13">
        <v>0</v>
      </c>
      <c r="CH49" s="13">
        <v>0</v>
      </c>
      <c r="CI49" s="25">
        <v>0</v>
      </c>
      <c r="CJ49" s="13">
        <v>0</v>
      </c>
      <c r="CK49" s="13">
        <v>0</v>
      </c>
      <c r="CL49" s="25">
        <v>0</v>
      </c>
      <c r="CM49" s="13">
        <v>0</v>
      </c>
      <c r="CN49" s="13">
        <v>0</v>
      </c>
      <c r="CO49" s="25">
        <v>0</v>
      </c>
      <c r="CP49" s="13">
        <v>0</v>
      </c>
      <c r="CQ49" s="13">
        <v>0</v>
      </c>
      <c r="CR49" s="25">
        <v>0</v>
      </c>
      <c r="CS49" s="13">
        <v>0</v>
      </c>
      <c r="CT49" s="13">
        <v>0</v>
      </c>
      <c r="CU49" s="25">
        <v>0</v>
      </c>
      <c r="CV49" s="13">
        <v>0</v>
      </c>
      <c r="CW49" s="13">
        <v>0</v>
      </c>
      <c r="CX49" s="25">
        <v>0</v>
      </c>
      <c r="CY49" s="13">
        <v>0</v>
      </c>
      <c r="CZ49" s="13">
        <v>1</v>
      </c>
      <c r="DA49" s="13">
        <v>0</v>
      </c>
      <c r="DB49" s="13">
        <v>0</v>
      </c>
      <c r="DC49" s="25">
        <v>0</v>
      </c>
      <c r="DD49" s="13">
        <v>0</v>
      </c>
      <c r="DE49" s="13">
        <v>0</v>
      </c>
      <c r="DF49" s="25">
        <v>0</v>
      </c>
      <c r="DG49" s="15">
        <v>6</v>
      </c>
      <c r="DH49" s="15">
        <v>22</v>
      </c>
      <c r="DI49" s="15">
        <v>0</v>
      </c>
      <c r="DJ49" s="15">
        <v>0</v>
      </c>
      <c r="DK49" s="15">
        <v>2</v>
      </c>
      <c r="DL49" s="15">
        <v>3</v>
      </c>
      <c r="DM49" s="15" t="s">
        <v>22</v>
      </c>
      <c r="DN49" s="15" t="s">
        <v>16</v>
      </c>
      <c r="DO49" s="15">
        <v>2</v>
      </c>
      <c r="DP49" s="15">
        <v>1</v>
      </c>
      <c r="DQ49" s="15">
        <v>0</v>
      </c>
      <c r="DR49" s="15">
        <v>0</v>
      </c>
      <c r="DS49" s="15">
        <v>2</v>
      </c>
      <c r="DT49" s="15">
        <v>1</v>
      </c>
      <c r="DU49" s="15">
        <v>1</v>
      </c>
      <c r="DV49" s="15" t="s">
        <v>22</v>
      </c>
      <c r="DW49" s="15" t="s">
        <v>22</v>
      </c>
      <c r="DX49" s="15" t="s">
        <v>22</v>
      </c>
      <c r="DY49" s="15" t="s">
        <v>22</v>
      </c>
      <c r="DZ49" s="15" t="s">
        <v>22</v>
      </c>
      <c r="EA49" s="15" t="s">
        <v>22</v>
      </c>
      <c r="EB49" s="15"/>
      <c r="EC49" s="15"/>
      <c r="ED49" s="15"/>
      <c r="EE49" s="15"/>
      <c r="EF49" s="15"/>
      <c r="EG49" s="15"/>
      <c r="EH49" s="15"/>
      <c r="EI49" s="15" t="s">
        <v>69</v>
      </c>
      <c r="EJ49" s="15" t="s">
        <v>22</v>
      </c>
      <c r="EK49" s="15" t="s">
        <v>75</v>
      </c>
      <c r="EL49" s="15" t="s">
        <v>1979</v>
      </c>
      <c r="EM49" s="15"/>
      <c r="EN49" s="15" t="s">
        <v>16</v>
      </c>
      <c r="EO49" s="15" t="s">
        <v>82</v>
      </c>
      <c r="EP49" s="15" t="s">
        <v>16</v>
      </c>
      <c r="EQ49" s="15">
        <v>4</v>
      </c>
      <c r="ER49" s="15">
        <v>1</v>
      </c>
      <c r="ES49" s="15">
        <v>0</v>
      </c>
      <c r="ET49" s="15" t="s">
        <v>16</v>
      </c>
      <c r="EU49" s="15" t="s">
        <v>88</v>
      </c>
      <c r="EV49" s="15" t="s">
        <v>89</v>
      </c>
      <c r="EW49" s="15"/>
      <c r="EX49" s="15" t="s">
        <v>16</v>
      </c>
      <c r="EY49" s="15" t="s">
        <v>22</v>
      </c>
      <c r="EZ49" s="15" t="s">
        <v>22</v>
      </c>
      <c r="FA49" s="15" t="s">
        <v>22</v>
      </c>
      <c r="FB49" s="15" t="s">
        <v>22</v>
      </c>
      <c r="FC49" s="15" t="s">
        <v>22</v>
      </c>
      <c r="FD49" s="15" t="s">
        <v>22</v>
      </c>
      <c r="FE49" s="15" t="s">
        <v>22</v>
      </c>
      <c r="FF49" s="15" t="s">
        <v>22</v>
      </c>
      <c r="FG49" s="15" t="s">
        <v>22</v>
      </c>
      <c r="FH49" s="15" t="s">
        <v>1979</v>
      </c>
      <c r="FI49" s="15" t="s">
        <v>1979</v>
      </c>
      <c r="FJ49" s="15" t="s">
        <v>110</v>
      </c>
      <c r="FK49" s="15" t="s">
        <v>24</v>
      </c>
      <c r="FL49" s="15" t="s">
        <v>104</v>
      </c>
      <c r="FM49" s="13" t="s">
        <v>24</v>
      </c>
      <c r="FN49" s="13" t="s">
        <v>109</v>
      </c>
      <c r="FO49" s="13" t="s">
        <v>110</v>
      </c>
      <c r="FP49" s="13" t="s">
        <v>106</v>
      </c>
      <c r="FQ49" s="13" t="s">
        <v>24</v>
      </c>
      <c r="FR49" s="13" t="s">
        <v>354</v>
      </c>
      <c r="FS49" s="13" t="s">
        <v>354</v>
      </c>
      <c r="FT49" s="13" t="s">
        <v>355</v>
      </c>
      <c r="FU49" s="13" t="s">
        <v>355</v>
      </c>
      <c r="FV49" s="13" t="s">
        <v>373</v>
      </c>
      <c r="FW49" s="13" t="s">
        <v>373</v>
      </c>
      <c r="FX49" s="203" t="s">
        <v>26</v>
      </c>
      <c r="FY49" s="203"/>
    </row>
    <row r="50" spans="1:182" ht="18.75" customHeight="1" x14ac:dyDescent="0.25">
      <c r="A50" s="14" t="s">
        <v>1088</v>
      </c>
      <c r="B50" s="14" t="s">
        <v>1678</v>
      </c>
      <c r="C50" s="15" t="s">
        <v>28</v>
      </c>
      <c r="D50" s="16"/>
      <c r="E50" s="17" t="s">
        <v>18</v>
      </c>
      <c r="F50" s="16"/>
      <c r="G50" s="14" t="s">
        <v>1702</v>
      </c>
      <c r="H50" s="14" t="s">
        <v>13</v>
      </c>
      <c r="I50" s="14" t="s">
        <v>14</v>
      </c>
      <c r="J50" s="14"/>
      <c r="K50" s="14"/>
      <c r="L50" s="14" t="s">
        <v>15</v>
      </c>
      <c r="M50" s="18" t="s">
        <v>19</v>
      </c>
      <c r="N50" s="18" t="s">
        <v>20</v>
      </c>
      <c r="O50" s="18"/>
      <c r="P50" s="18"/>
      <c r="Q50" s="13" t="s">
        <v>376</v>
      </c>
      <c r="R50" s="13" t="s">
        <v>388</v>
      </c>
      <c r="S50" s="19" t="s">
        <v>52</v>
      </c>
      <c r="T50" s="19" t="s">
        <v>1089</v>
      </c>
      <c r="U50" s="19" t="s">
        <v>239</v>
      </c>
      <c r="V50" s="19" t="s">
        <v>803</v>
      </c>
      <c r="W50" s="20">
        <v>97.347740000000002</v>
      </c>
      <c r="X50" s="20">
        <v>24.253769999999999</v>
      </c>
      <c r="Y50" s="17" t="s">
        <v>52</v>
      </c>
      <c r="Z50" s="13">
        <v>10</v>
      </c>
      <c r="AA50" s="15">
        <v>2011</v>
      </c>
      <c r="AB50" s="15" t="s">
        <v>16</v>
      </c>
      <c r="AC50" s="15" t="s">
        <v>16</v>
      </c>
      <c r="AD50" s="15" t="s">
        <v>16</v>
      </c>
      <c r="AE50" s="15" t="s">
        <v>22</v>
      </c>
      <c r="AF50" s="15" t="s">
        <v>16</v>
      </c>
      <c r="AG50" s="15" t="s">
        <v>16</v>
      </c>
      <c r="AH50" s="15" t="s">
        <v>16</v>
      </c>
      <c r="AI50" s="15" t="s">
        <v>22</v>
      </c>
      <c r="AJ50" s="15" t="s">
        <v>388</v>
      </c>
      <c r="AK50" s="15">
        <v>0.125</v>
      </c>
      <c r="AL50" s="15">
        <v>4</v>
      </c>
      <c r="AM50" s="15" t="s">
        <v>16</v>
      </c>
      <c r="AN50" s="15" t="s">
        <v>1090</v>
      </c>
      <c r="AO50" s="15" t="s">
        <v>1091</v>
      </c>
      <c r="AP50" s="17">
        <v>6232282</v>
      </c>
      <c r="AQ50" s="15" t="s">
        <v>16</v>
      </c>
      <c r="AR50" s="15" t="s">
        <v>16</v>
      </c>
      <c r="AS50" s="15" t="s">
        <v>22</v>
      </c>
      <c r="AT50" s="15" t="s">
        <v>22</v>
      </c>
      <c r="AU50" s="15" t="s">
        <v>22</v>
      </c>
      <c r="AV50" s="15" t="s">
        <v>22</v>
      </c>
      <c r="AW50" s="15" t="s">
        <v>22</v>
      </c>
      <c r="AX50" s="15" t="s">
        <v>16</v>
      </c>
      <c r="AY50" s="15" t="s">
        <v>22</v>
      </c>
      <c r="AZ50" s="15" t="s">
        <v>16</v>
      </c>
      <c r="BA50" s="15" t="s">
        <v>16</v>
      </c>
      <c r="BB50" s="15" t="s">
        <v>16</v>
      </c>
      <c r="BC50" s="13">
        <v>0</v>
      </c>
      <c r="BD50" s="13">
        <v>0</v>
      </c>
      <c r="BE50" s="25">
        <v>0</v>
      </c>
      <c r="BF50" s="13">
        <v>1</v>
      </c>
      <c r="BG50" s="13">
        <v>2</v>
      </c>
      <c r="BH50" s="25">
        <v>3</v>
      </c>
      <c r="BI50" s="13">
        <v>1</v>
      </c>
      <c r="BJ50" s="13">
        <v>0</v>
      </c>
      <c r="BK50" s="25">
        <v>1</v>
      </c>
      <c r="BL50" s="13">
        <v>19</v>
      </c>
      <c r="BM50" s="13">
        <v>3</v>
      </c>
      <c r="BN50" s="25">
        <v>22</v>
      </c>
      <c r="BO50" s="13">
        <v>7</v>
      </c>
      <c r="BP50" s="13">
        <v>12</v>
      </c>
      <c r="BQ50" s="25">
        <v>19</v>
      </c>
      <c r="BR50" s="13">
        <v>3</v>
      </c>
      <c r="BS50" s="13">
        <v>7</v>
      </c>
      <c r="BT50" s="25">
        <v>10</v>
      </c>
      <c r="BU50" s="13">
        <v>7</v>
      </c>
      <c r="BV50" s="13">
        <v>13</v>
      </c>
      <c r="BW50" s="25">
        <v>20</v>
      </c>
      <c r="BX50" s="13">
        <v>1</v>
      </c>
      <c r="BY50" s="13">
        <v>4</v>
      </c>
      <c r="BZ50" s="25">
        <v>5</v>
      </c>
      <c r="CA50" s="13">
        <v>39</v>
      </c>
      <c r="CB50" s="13">
        <v>41</v>
      </c>
      <c r="CC50" s="25">
        <v>80</v>
      </c>
      <c r="CD50" s="13">
        <v>1</v>
      </c>
      <c r="CE50" s="13">
        <v>0</v>
      </c>
      <c r="CF50" s="25">
        <v>1</v>
      </c>
      <c r="CG50" s="13">
        <v>0</v>
      </c>
      <c r="CH50" s="13">
        <v>0</v>
      </c>
      <c r="CI50" s="25">
        <v>0</v>
      </c>
      <c r="CJ50" s="13">
        <v>0</v>
      </c>
      <c r="CK50" s="13">
        <v>0</v>
      </c>
      <c r="CL50" s="25">
        <v>0</v>
      </c>
      <c r="CM50" s="13">
        <v>2</v>
      </c>
      <c r="CN50" s="13">
        <v>4</v>
      </c>
      <c r="CO50" s="25">
        <v>6</v>
      </c>
      <c r="CP50" s="13">
        <v>0</v>
      </c>
      <c r="CQ50" s="13">
        <v>0</v>
      </c>
      <c r="CR50" s="25">
        <v>0</v>
      </c>
      <c r="CS50" s="13">
        <v>0</v>
      </c>
      <c r="CT50" s="13">
        <v>1</v>
      </c>
      <c r="CU50" s="25">
        <v>1</v>
      </c>
      <c r="CV50" s="13">
        <v>0</v>
      </c>
      <c r="CW50" s="13">
        <v>0</v>
      </c>
      <c r="CX50" s="25">
        <v>0</v>
      </c>
      <c r="CY50" s="13">
        <v>0</v>
      </c>
      <c r="CZ50" s="13">
        <v>1</v>
      </c>
      <c r="DA50" s="13">
        <v>0</v>
      </c>
      <c r="DB50" s="13">
        <v>0</v>
      </c>
      <c r="DC50" s="25">
        <v>0</v>
      </c>
      <c r="DD50" s="13">
        <v>0</v>
      </c>
      <c r="DE50" s="13">
        <v>0</v>
      </c>
      <c r="DF50" s="25">
        <v>0</v>
      </c>
      <c r="DG50" s="15">
        <v>22</v>
      </c>
      <c r="DH50" s="15">
        <v>80</v>
      </c>
      <c r="DI50" s="15">
        <v>0</v>
      </c>
      <c r="DJ50" s="15">
        <v>0</v>
      </c>
      <c r="DK50" s="15">
        <v>2</v>
      </c>
      <c r="DL50" s="15">
        <v>12</v>
      </c>
      <c r="DM50" s="15" t="s">
        <v>22</v>
      </c>
      <c r="DN50" s="15" t="s">
        <v>16</v>
      </c>
      <c r="DO50" s="15">
        <v>1</v>
      </c>
      <c r="DP50" s="15">
        <v>4</v>
      </c>
      <c r="DQ50" s="15">
        <v>0</v>
      </c>
      <c r="DR50" s="15">
        <v>0</v>
      </c>
      <c r="DS50" s="15">
        <v>1</v>
      </c>
      <c r="DT50" s="15">
        <v>4</v>
      </c>
      <c r="DU50" s="15">
        <v>1</v>
      </c>
      <c r="DV50" s="15" t="s">
        <v>16</v>
      </c>
      <c r="DW50" s="15" t="s">
        <v>16</v>
      </c>
      <c r="DX50" s="15" t="s">
        <v>22</v>
      </c>
      <c r="DY50" s="15" t="s">
        <v>16</v>
      </c>
      <c r="DZ50" s="15" t="s">
        <v>22</v>
      </c>
      <c r="EA50" s="15" t="s">
        <v>22</v>
      </c>
      <c r="EB50" s="15">
        <v>0.125</v>
      </c>
      <c r="EC50" s="15"/>
      <c r="ED50" s="15"/>
      <c r="EE50" s="15"/>
      <c r="EF50" s="15"/>
      <c r="EG50" s="15"/>
      <c r="EH50" s="15"/>
      <c r="EI50" s="15" t="s">
        <v>69</v>
      </c>
      <c r="EJ50" s="15" t="s">
        <v>22</v>
      </c>
      <c r="EK50" s="15" t="s">
        <v>75</v>
      </c>
      <c r="EL50" s="15" t="s">
        <v>76</v>
      </c>
      <c r="EM50" s="15"/>
      <c r="EN50" s="15" t="s">
        <v>16</v>
      </c>
      <c r="EO50" s="15" t="s">
        <v>82</v>
      </c>
      <c r="EP50" s="15" t="s">
        <v>16</v>
      </c>
      <c r="EQ50" s="15">
        <v>2</v>
      </c>
      <c r="ER50" s="15">
        <v>2</v>
      </c>
      <c r="ES50" s="15">
        <v>0</v>
      </c>
      <c r="ET50" s="15" t="s">
        <v>22</v>
      </c>
      <c r="EU50" s="15" t="s">
        <v>85</v>
      </c>
      <c r="EV50" s="15" t="s">
        <v>90</v>
      </c>
      <c r="EW50" s="15"/>
      <c r="EX50" s="15" t="s">
        <v>22</v>
      </c>
      <c r="EY50" s="15" t="s">
        <v>16</v>
      </c>
      <c r="EZ50" s="15" t="s">
        <v>22</v>
      </c>
      <c r="FA50" s="15" t="s">
        <v>22</v>
      </c>
      <c r="FB50" s="15" t="s">
        <v>22</v>
      </c>
      <c r="FC50" s="15" t="s">
        <v>22</v>
      </c>
      <c r="FD50" s="15" t="s">
        <v>22</v>
      </c>
      <c r="FE50" s="15" t="s">
        <v>22</v>
      </c>
      <c r="FF50" s="15" t="s">
        <v>22</v>
      </c>
      <c r="FG50" s="15" t="s">
        <v>22</v>
      </c>
      <c r="FH50" s="15" t="s">
        <v>1979</v>
      </c>
      <c r="FI50" s="15" t="s">
        <v>1979</v>
      </c>
      <c r="FJ50" s="15" t="s">
        <v>104</v>
      </c>
      <c r="FK50" s="15" t="s">
        <v>24</v>
      </c>
      <c r="FL50" s="15" t="s">
        <v>104</v>
      </c>
      <c r="FM50" s="13" t="s">
        <v>24</v>
      </c>
      <c r="FN50" s="13" t="s">
        <v>104</v>
      </c>
      <c r="FO50" s="13" t="s">
        <v>24</v>
      </c>
      <c r="FP50" s="13" t="s">
        <v>104</v>
      </c>
      <c r="FQ50" s="13" t="s">
        <v>24</v>
      </c>
      <c r="FR50" s="13" t="s">
        <v>354</v>
      </c>
      <c r="FS50" s="13"/>
      <c r="FT50" s="13" t="s">
        <v>355</v>
      </c>
      <c r="FU50" s="13"/>
      <c r="FV50" s="13" t="s">
        <v>373</v>
      </c>
      <c r="FW50" s="13"/>
      <c r="FX50" s="203" t="s">
        <v>26</v>
      </c>
      <c r="FY50" s="203" t="s">
        <v>26</v>
      </c>
    </row>
    <row r="51" spans="1:182" ht="18.75" customHeight="1" x14ac:dyDescent="0.25">
      <c r="A51" s="14" t="s">
        <v>1131</v>
      </c>
      <c r="B51" s="14" t="s">
        <v>1678</v>
      </c>
      <c r="C51" s="15" t="s">
        <v>28</v>
      </c>
      <c r="D51" s="16"/>
      <c r="E51" s="17" t="s">
        <v>18</v>
      </c>
      <c r="F51" s="16"/>
      <c r="G51" s="14" t="s">
        <v>1707</v>
      </c>
      <c r="H51" s="14" t="s">
        <v>13</v>
      </c>
      <c r="I51" s="14" t="s">
        <v>14</v>
      </c>
      <c r="J51" s="14"/>
      <c r="K51" s="14"/>
      <c r="L51" s="14" t="s">
        <v>21</v>
      </c>
      <c r="M51" s="18"/>
      <c r="N51" s="18"/>
      <c r="O51" s="18"/>
      <c r="P51" s="18"/>
      <c r="Q51" s="13" t="s">
        <v>376</v>
      </c>
      <c r="R51" s="13" t="s">
        <v>388</v>
      </c>
      <c r="S51" s="19" t="s">
        <v>1382</v>
      </c>
      <c r="T51" s="19" t="s">
        <v>1382</v>
      </c>
      <c r="U51" s="19" t="s">
        <v>232</v>
      </c>
      <c r="V51" s="19" t="s">
        <v>795</v>
      </c>
      <c r="W51" s="20">
        <v>97.325019999999995</v>
      </c>
      <c r="X51" s="20">
        <v>24.245100000000001</v>
      </c>
      <c r="Y51" s="17" t="s">
        <v>52</v>
      </c>
      <c r="Z51" s="13">
        <v>5</v>
      </c>
      <c r="AA51" s="15">
        <v>2012</v>
      </c>
      <c r="AB51" s="15" t="s">
        <v>16</v>
      </c>
      <c r="AC51" s="15" t="s">
        <v>16</v>
      </c>
      <c r="AD51" s="15" t="s">
        <v>16</v>
      </c>
      <c r="AE51" s="15" t="s">
        <v>22</v>
      </c>
      <c r="AF51" s="15" t="s">
        <v>22</v>
      </c>
      <c r="AG51" s="15" t="s">
        <v>22</v>
      </c>
      <c r="AH51" s="15" t="s">
        <v>22</v>
      </c>
      <c r="AI51" s="15" t="s">
        <v>22</v>
      </c>
      <c r="AJ51" s="15" t="s">
        <v>388</v>
      </c>
      <c r="AK51" s="15">
        <v>0.5</v>
      </c>
      <c r="AL51" s="15">
        <v>30</v>
      </c>
      <c r="AM51" s="15"/>
      <c r="AN51" s="15" t="s">
        <v>929</v>
      </c>
      <c r="AO51" s="15" t="s">
        <v>1132</v>
      </c>
      <c r="AP51" s="17" t="s">
        <v>1133</v>
      </c>
      <c r="AQ51" s="15" t="s">
        <v>16</v>
      </c>
      <c r="AR51" s="15" t="s">
        <v>22</v>
      </c>
      <c r="AS51" s="15" t="s">
        <v>22</v>
      </c>
      <c r="AT51" s="15" t="s">
        <v>16</v>
      </c>
      <c r="AU51" s="15" t="s">
        <v>22</v>
      </c>
      <c r="AV51" s="15" t="s">
        <v>22</v>
      </c>
      <c r="AW51" s="15" t="s">
        <v>16</v>
      </c>
      <c r="AX51" s="15" t="s">
        <v>22</v>
      </c>
      <c r="AY51" s="15" t="s">
        <v>22</v>
      </c>
      <c r="AZ51" s="15" t="s">
        <v>16</v>
      </c>
      <c r="BA51" s="15" t="s">
        <v>16</v>
      </c>
      <c r="BB51" s="15" t="s">
        <v>16</v>
      </c>
      <c r="BC51" s="13">
        <v>4</v>
      </c>
      <c r="BD51" s="13">
        <v>4</v>
      </c>
      <c r="BE51" s="25">
        <v>8</v>
      </c>
      <c r="BF51" s="13">
        <v>1</v>
      </c>
      <c r="BG51" s="13">
        <v>1</v>
      </c>
      <c r="BH51" s="25">
        <v>2</v>
      </c>
      <c r="BI51" s="13">
        <v>18</v>
      </c>
      <c r="BJ51" s="13">
        <v>29</v>
      </c>
      <c r="BK51" s="25">
        <v>47</v>
      </c>
      <c r="BL51" s="13">
        <v>58</v>
      </c>
      <c r="BM51" s="13">
        <v>58</v>
      </c>
      <c r="BN51" s="25">
        <v>116</v>
      </c>
      <c r="BO51" s="13">
        <v>37</v>
      </c>
      <c r="BP51" s="13">
        <v>28</v>
      </c>
      <c r="BQ51" s="25">
        <v>65</v>
      </c>
      <c r="BR51" s="13">
        <v>58</v>
      </c>
      <c r="BS51" s="13">
        <v>69</v>
      </c>
      <c r="BT51" s="25">
        <v>127</v>
      </c>
      <c r="BU51" s="13">
        <v>36</v>
      </c>
      <c r="BV51" s="13">
        <v>57</v>
      </c>
      <c r="BW51" s="25">
        <v>93</v>
      </c>
      <c r="BX51" s="13">
        <v>9</v>
      </c>
      <c r="BY51" s="13">
        <v>21</v>
      </c>
      <c r="BZ51" s="25">
        <v>30</v>
      </c>
      <c r="CA51" s="13">
        <v>221</v>
      </c>
      <c r="CB51" s="13">
        <v>267</v>
      </c>
      <c r="CC51" s="25">
        <v>488</v>
      </c>
      <c r="CD51" s="13">
        <v>3</v>
      </c>
      <c r="CE51" s="13">
        <v>6</v>
      </c>
      <c r="CF51" s="25">
        <v>9</v>
      </c>
      <c r="CG51" s="13">
        <v>0</v>
      </c>
      <c r="CH51" s="13">
        <v>0</v>
      </c>
      <c r="CI51" s="25">
        <v>0</v>
      </c>
      <c r="CJ51" s="13">
        <v>3</v>
      </c>
      <c r="CK51" s="13">
        <v>2</v>
      </c>
      <c r="CL51" s="25">
        <v>5</v>
      </c>
      <c r="CM51" s="13">
        <v>2</v>
      </c>
      <c r="CN51" s="13">
        <v>0</v>
      </c>
      <c r="CO51" s="25">
        <v>2</v>
      </c>
      <c r="CP51" s="13">
        <v>0</v>
      </c>
      <c r="CQ51" s="13">
        <v>0</v>
      </c>
      <c r="CR51" s="25">
        <v>0</v>
      </c>
      <c r="CS51" s="13">
        <v>0</v>
      </c>
      <c r="CT51" s="13">
        <v>4</v>
      </c>
      <c r="CU51" s="25">
        <v>4</v>
      </c>
      <c r="CV51" s="13">
        <v>0</v>
      </c>
      <c r="CW51" s="13">
        <v>6</v>
      </c>
      <c r="CX51" s="25">
        <v>6</v>
      </c>
      <c r="CY51" s="13">
        <v>6</v>
      </c>
      <c r="CZ51" s="13">
        <v>25</v>
      </c>
      <c r="DA51" s="13">
        <v>5</v>
      </c>
      <c r="DB51" s="13">
        <v>5</v>
      </c>
      <c r="DC51" s="25">
        <v>10</v>
      </c>
      <c r="DD51" s="13">
        <v>0</v>
      </c>
      <c r="DE51" s="13">
        <v>0</v>
      </c>
      <c r="DF51" s="25">
        <v>0</v>
      </c>
      <c r="DG51" s="15">
        <v>117</v>
      </c>
      <c r="DH51" s="15">
        <v>488</v>
      </c>
      <c r="DI51" s="15">
        <v>5</v>
      </c>
      <c r="DJ51" s="15">
        <v>29</v>
      </c>
      <c r="DK51" s="15">
        <v>4</v>
      </c>
      <c r="DL51" s="15">
        <v>13</v>
      </c>
      <c r="DM51" s="15" t="s">
        <v>22</v>
      </c>
      <c r="DN51" s="15" t="s">
        <v>16</v>
      </c>
      <c r="DO51" s="15">
        <v>1</v>
      </c>
      <c r="DP51" s="15">
        <v>5</v>
      </c>
      <c r="DQ51" s="15">
        <v>0</v>
      </c>
      <c r="DR51" s="15">
        <v>0</v>
      </c>
      <c r="DS51" s="15">
        <v>1</v>
      </c>
      <c r="DT51" s="15">
        <v>5</v>
      </c>
      <c r="DU51" s="15">
        <v>1</v>
      </c>
      <c r="DV51" s="15" t="s">
        <v>22</v>
      </c>
      <c r="DW51" s="15" t="s">
        <v>22</v>
      </c>
      <c r="DX51" s="15" t="s">
        <v>22</v>
      </c>
      <c r="DY51" s="15" t="s">
        <v>22</v>
      </c>
      <c r="DZ51" s="15" t="s">
        <v>22</v>
      </c>
      <c r="EA51" s="15" t="s">
        <v>22</v>
      </c>
      <c r="EB51" s="15">
        <v>0.5</v>
      </c>
      <c r="EC51" s="15"/>
      <c r="ED51" s="15"/>
      <c r="EE51" s="15"/>
      <c r="EF51" s="15"/>
      <c r="EG51" s="15"/>
      <c r="EH51" s="15">
        <v>0.75</v>
      </c>
      <c r="EI51" s="15" t="s">
        <v>69</v>
      </c>
      <c r="EJ51" s="15" t="s">
        <v>16</v>
      </c>
      <c r="EK51" s="15" t="s">
        <v>75</v>
      </c>
      <c r="EL51" s="15" t="s">
        <v>1979</v>
      </c>
      <c r="EM51" s="15" t="s">
        <v>76</v>
      </c>
      <c r="EN51" s="15" t="s">
        <v>16</v>
      </c>
      <c r="EO51" s="15" t="s">
        <v>84</v>
      </c>
      <c r="EP51" s="15" t="s">
        <v>22</v>
      </c>
      <c r="EQ51" s="15">
        <v>6</v>
      </c>
      <c r="ER51" s="15">
        <v>8</v>
      </c>
      <c r="ES51" s="15">
        <v>0</v>
      </c>
      <c r="ET51" s="15" t="s">
        <v>16</v>
      </c>
      <c r="EU51" s="15" t="s">
        <v>85</v>
      </c>
      <c r="EV51" s="15" t="s">
        <v>90</v>
      </c>
      <c r="EW51" s="15"/>
      <c r="EX51" s="15" t="s">
        <v>22</v>
      </c>
      <c r="EY51" s="15" t="s">
        <v>22</v>
      </c>
      <c r="EZ51" s="15" t="s">
        <v>22</v>
      </c>
      <c r="FA51" s="15" t="s">
        <v>22</v>
      </c>
      <c r="FB51" s="15" t="s">
        <v>22</v>
      </c>
      <c r="FC51" s="15" t="s">
        <v>22</v>
      </c>
      <c r="FD51" s="15" t="s">
        <v>22</v>
      </c>
      <c r="FE51" s="15" t="s">
        <v>16</v>
      </c>
      <c r="FF51" s="15" t="s">
        <v>22</v>
      </c>
      <c r="FG51" s="15" t="s">
        <v>22</v>
      </c>
      <c r="FH51" s="15" t="s">
        <v>1979</v>
      </c>
      <c r="FI51" s="15" t="s">
        <v>1979</v>
      </c>
      <c r="FJ51" s="15" t="s">
        <v>104</v>
      </c>
      <c r="FK51" s="15" t="s">
        <v>110</v>
      </c>
      <c r="FL51" s="15" t="s">
        <v>104</v>
      </c>
      <c r="FM51" s="13" t="s">
        <v>106</v>
      </c>
      <c r="FN51" s="13" t="s">
        <v>106</v>
      </c>
      <c r="FO51" s="13" t="s">
        <v>110</v>
      </c>
      <c r="FP51" s="13" t="s">
        <v>104</v>
      </c>
      <c r="FQ51" s="13" t="s">
        <v>106</v>
      </c>
      <c r="FR51" s="13" t="s">
        <v>373</v>
      </c>
      <c r="FS51" s="13" t="s">
        <v>353</v>
      </c>
      <c r="FT51" s="13" t="s">
        <v>354</v>
      </c>
      <c r="FU51" s="13" t="s">
        <v>355</v>
      </c>
      <c r="FV51" s="13" t="s">
        <v>356</v>
      </c>
      <c r="FW51" s="13"/>
      <c r="FX51" s="203" t="s">
        <v>26</v>
      </c>
      <c r="FY51" s="203" t="s">
        <v>1633</v>
      </c>
    </row>
    <row r="52" spans="1:182" ht="18.75" customHeight="1" x14ac:dyDescent="0.25">
      <c r="A52" s="14" t="s">
        <v>1156</v>
      </c>
      <c r="B52" s="14" t="s">
        <v>1678</v>
      </c>
      <c r="C52" s="15" t="s">
        <v>26</v>
      </c>
      <c r="D52" s="16"/>
      <c r="E52" s="17" t="s">
        <v>18</v>
      </c>
      <c r="F52" s="16"/>
      <c r="G52" s="14" t="s">
        <v>1708</v>
      </c>
      <c r="H52" s="14" t="s">
        <v>13</v>
      </c>
      <c r="I52" s="14" t="s">
        <v>14</v>
      </c>
      <c r="J52" s="14"/>
      <c r="K52" s="14"/>
      <c r="L52" s="14" t="s">
        <v>15</v>
      </c>
      <c r="M52" s="18" t="s">
        <v>19</v>
      </c>
      <c r="N52" s="18" t="s">
        <v>14</v>
      </c>
      <c r="O52" s="18"/>
      <c r="P52" s="18"/>
      <c r="Q52" s="13" t="s">
        <v>376</v>
      </c>
      <c r="R52" s="13" t="s">
        <v>389</v>
      </c>
      <c r="S52" s="19" t="s">
        <v>52</v>
      </c>
      <c r="T52" s="19" t="s">
        <v>1157</v>
      </c>
      <c r="U52" s="19" t="s">
        <v>209</v>
      </c>
      <c r="V52" s="19" t="s">
        <v>768</v>
      </c>
      <c r="W52" s="20">
        <v>97.291820000000001</v>
      </c>
      <c r="X52" s="20">
        <v>24.129059999999999</v>
      </c>
      <c r="Y52" s="17" t="s">
        <v>52</v>
      </c>
      <c r="Z52" s="13">
        <v>11</v>
      </c>
      <c r="AA52" s="15">
        <v>2013</v>
      </c>
      <c r="AB52" s="15" t="s">
        <v>22</v>
      </c>
      <c r="AC52" s="15" t="s">
        <v>22</v>
      </c>
      <c r="AD52" s="15" t="s">
        <v>22</v>
      </c>
      <c r="AE52" s="15" t="s">
        <v>22</v>
      </c>
      <c r="AF52" s="15" t="s">
        <v>22</v>
      </c>
      <c r="AG52" s="15" t="s">
        <v>22</v>
      </c>
      <c r="AH52" s="15" t="s">
        <v>22</v>
      </c>
      <c r="AI52" s="15" t="s">
        <v>22</v>
      </c>
      <c r="AJ52" s="15" t="s">
        <v>386</v>
      </c>
      <c r="AK52" s="15">
        <v>12</v>
      </c>
      <c r="AL52" s="15">
        <v>60</v>
      </c>
      <c r="AM52" s="15" t="s">
        <v>16</v>
      </c>
      <c r="AN52" s="15" t="s">
        <v>23</v>
      </c>
      <c r="AO52" s="15" t="s">
        <v>1158</v>
      </c>
      <c r="AP52" s="17" t="s">
        <v>1408</v>
      </c>
      <c r="AQ52" s="15" t="s">
        <v>16</v>
      </c>
      <c r="AR52" s="15" t="s">
        <v>22</v>
      </c>
      <c r="AS52" s="15" t="s">
        <v>22</v>
      </c>
      <c r="AT52" s="15" t="s">
        <v>16</v>
      </c>
      <c r="AU52" s="15" t="s">
        <v>22</v>
      </c>
      <c r="AV52" s="15" t="s">
        <v>22</v>
      </c>
      <c r="AW52" s="15" t="s">
        <v>22</v>
      </c>
      <c r="AX52" s="15" t="s">
        <v>16</v>
      </c>
      <c r="AY52" s="15" t="s">
        <v>22</v>
      </c>
      <c r="AZ52" s="15" t="s">
        <v>16</v>
      </c>
      <c r="BA52" s="15" t="s">
        <v>16</v>
      </c>
      <c r="BB52" s="15" t="s">
        <v>16</v>
      </c>
      <c r="BC52" s="13">
        <v>2</v>
      </c>
      <c r="BD52" s="13">
        <v>1</v>
      </c>
      <c r="BE52" s="25">
        <v>3</v>
      </c>
      <c r="BF52" s="13">
        <v>5</v>
      </c>
      <c r="BG52" s="13">
        <v>8</v>
      </c>
      <c r="BH52" s="25">
        <v>13</v>
      </c>
      <c r="BI52" s="13">
        <v>17</v>
      </c>
      <c r="BJ52" s="13">
        <v>15</v>
      </c>
      <c r="BK52" s="25">
        <v>32</v>
      </c>
      <c r="BL52" s="13">
        <v>19</v>
      </c>
      <c r="BM52" s="13">
        <v>21</v>
      </c>
      <c r="BN52" s="25">
        <v>40</v>
      </c>
      <c r="BO52" s="13">
        <v>43</v>
      </c>
      <c r="BP52" s="13">
        <v>70</v>
      </c>
      <c r="BQ52" s="25">
        <v>113</v>
      </c>
      <c r="BR52" s="13">
        <v>15</v>
      </c>
      <c r="BS52" s="13">
        <v>45</v>
      </c>
      <c r="BT52" s="25">
        <v>60</v>
      </c>
      <c r="BU52" s="13">
        <v>37</v>
      </c>
      <c r="BV52" s="13">
        <v>60</v>
      </c>
      <c r="BW52" s="25">
        <v>97</v>
      </c>
      <c r="BX52" s="13">
        <v>8</v>
      </c>
      <c r="BY52" s="13">
        <v>16</v>
      </c>
      <c r="BZ52" s="25">
        <v>24</v>
      </c>
      <c r="CA52" s="13">
        <v>146</v>
      </c>
      <c r="CB52" s="13">
        <v>236</v>
      </c>
      <c r="CC52" s="25">
        <v>382</v>
      </c>
      <c r="CD52" s="13">
        <v>4</v>
      </c>
      <c r="CE52" s="13">
        <v>0</v>
      </c>
      <c r="CF52" s="25">
        <v>4</v>
      </c>
      <c r="CG52" s="13">
        <v>0</v>
      </c>
      <c r="CH52" s="13">
        <v>0</v>
      </c>
      <c r="CI52" s="25">
        <v>0</v>
      </c>
      <c r="CJ52" s="13">
        <v>1</v>
      </c>
      <c r="CK52" s="13">
        <v>4</v>
      </c>
      <c r="CL52" s="25">
        <v>5</v>
      </c>
      <c r="CM52" s="13">
        <v>2</v>
      </c>
      <c r="CN52" s="13">
        <v>3</v>
      </c>
      <c r="CO52" s="25">
        <v>5</v>
      </c>
      <c r="CP52" s="13">
        <v>2</v>
      </c>
      <c r="CQ52" s="13">
        <v>1</v>
      </c>
      <c r="CR52" s="25">
        <v>3</v>
      </c>
      <c r="CS52" s="13">
        <v>3</v>
      </c>
      <c r="CT52" s="13">
        <v>3</v>
      </c>
      <c r="CU52" s="25">
        <v>6</v>
      </c>
      <c r="CV52" s="13">
        <v>3</v>
      </c>
      <c r="CW52" s="13">
        <v>5</v>
      </c>
      <c r="CX52" s="25">
        <v>8</v>
      </c>
      <c r="CY52" s="13">
        <v>6</v>
      </c>
      <c r="CZ52" s="13">
        <v>14</v>
      </c>
      <c r="DA52" s="13">
        <v>2</v>
      </c>
      <c r="DB52" s="13">
        <v>2</v>
      </c>
      <c r="DC52" s="25">
        <v>4</v>
      </c>
      <c r="DD52" s="13">
        <v>1</v>
      </c>
      <c r="DE52" s="13">
        <v>1</v>
      </c>
      <c r="DF52" s="25">
        <v>2</v>
      </c>
      <c r="DG52" s="15">
        <v>90</v>
      </c>
      <c r="DH52" s="15">
        <v>382</v>
      </c>
      <c r="DI52" s="15">
        <v>4</v>
      </c>
      <c r="DJ52" s="15">
        <v>24</v>
      </c>
      <c r="DK52" s="15">
        <v>0</v>
      </c>
      <c r="DL52" s="15">
        <v>0</v>
      </c>
      <c r="DM52" s="15" t="s">
        <v>22</v>
      </c>
      <c r="DN52" s="15" t="s">
        <v>16</v>
      </c>
      <c r="DO52" s="15">
        <v>0</v>
      </c>
      <c r="DP52" s="15">
        <v>1</v>
      </c>
      <c r="DQ52" s="15">
        <v>5</v>
      </c>
      <c r="DR52" s="15">
        <v>3</v>
      </c>
      <c r="DS52" s="15">
        <v>5</v>
      </c>
      <c r="DT52" s="15">
        <v>4</v>
      </c>
      <c r="DU52" s="15">
        <v>1</v>
      </c>
      <c r="DV52" s="15" t="s">
        <v>16</v>
      </c>
      <c r="DW52" s="15" t="s">
        <v>16</v>
      </c>
      <c r="DX52" s="15" t="s">
        <v>22</v>
      </c>
      <c r="DY52" s="15" t="s">
        <v>22</v>
      </c>
      <c r="DZ52" s="15" t="s">
        <v>16</v>
      </c>
      <c r="EA52" s="15" t="s">
        <v>22</v>
      </c>
      <c r="EB52" s="15"/>
      <c r="EC52" s="15"/>
      <c r="ED52" s="15"/>
      <c r="EE52" s="15"/>
      <c r="EF52" s="15"/>
      <c r="EG52" s="15"/>
      <c r="EH52" s="15"/>
      <c r="EI52" s="15" t="s">
        <v>70</v>
      </c>
      <c r="EJ52" s="15" t="s">
        <v>22</v>
      </c>
      <c r="EK52" s="15" t="s">
        <v>75</v>
      </c>
      <c r="EL52" s="15" t="s">
        <v>78</v>
      </c>
      <c r="EM52" s="15" t="s">
        <v>76</v>
      </c>
      <c r="EN52" s="15" t="s">
        <v>16</v>
      </c>
      <c r="EO52" s="15" t="s">
        <v>82</v>
      </c>
      <c r="EP52" s="15" t="s">
        <v>16</v>
      </c>
      <c r="EQ52" s="15">
        <v>0</v>
      </c>
      <c r="ER52" s="15">
        <v>0</v>
      </c>
      <c r="ES52" s="15">
        <v>0</v>
      </c>
      <c r="ET52" s="15" t="s">
        <v>22</v>
      </c>
      <c r="EU52" s="15" t="s">
        <v>85</v>
      </c>
      <c r="EV52" s="15" t="s">
        <v>89</v>
      </c>
      <c r="EW52" s="15"/>
      <c r="EX52" s="15" t="s">
        <v>16</v>
      </c>
      <c r="EY52" s="15" t="s">
        <v>16</v>
      </c>
      <c r="EZ52" s="15" t="s">
        <v>22</v>
      </c>
      <c r="FA52" s="15" t="s">
        <v>22</v>
      </c>
      <c r="FB52" s="15" t="s">
        <v>16</v>
      </c>
      <c r="FC52" s="15" t="s">
        <v>16</v>
      </c>
      <c r="FD52" s="15" t="s">
        <v>22</v>
      </c>
      <c r="FE52" s="15" t="s">
        <v>16</v>
      </c>
      <c r="FF52" s="15" t="s">
        <v>16</v>
      </c>
      <c r="FG52" s="15" t="s">
        <v>22</v>
      </c>
      <c r="FH52" s="15" t="s">
        <v>76</v>
      </c>
      <c r="FI52" s="15" t="s">
        <v>80</v>
      </c>
      <c r="FJ52" s="15" t="s">
        <v>106</v>
      </c>
      <c r="FK52" s="15" t="s">
        <v>24</v>
      </c>
      <c r="FL52" s="15" t="s">
        <v>104</v>
      </c>
      <c r="FM52" s="13" t="s">
        <v>24</v>
      </c>
      <c r="FN52" s="13" t="s">
        <v>106</v>
      </c>
      <c r="FO52" s="13" t="s">
        <v>24</v>
      </c>
      <c r="FP52" s="13" t="s">
        <v>104</v>
      </c>
      <c r="FQ52" s="13" t="s">
        <v>24</v>
      </c>
      <c r="FR52" s="13" t="s">
        <v>353</v>
      </c>
      <c r="FS52" s="13" t="s">
        <v>353</v>
      </c>
      <c r="FT52" s="13" t="s">
        <v>374</v>
      </c>
      <c r="FU52" s="13" t="s">
        <v>361</v>
      </c>
      <c r="FV52" s="13" t="s">
        <v>356</v>
      </c>
      <c r="FW52" s="13" t="s">
        <v>362</v>
      </c>
      <c r="FX52" s="203" t="s">
        <v>1633</v>
      </c>
      <c r="FY52" s="203" t="s">
        <v>26</v>
      </c>
    </row>
    <row r="53" spans="1:182" ht="18.75" customHeight="1" x14ac:dyDescent="0.25">
      <c r="A53" s="14" t="s">
        <v>1080</v>
      </c>
      <c r="B53" s="14" t="s">
        <v>1678</v>
      </c>
      <c r="C53" s="15" t="s">
        <v>26</v>
      </c>
      <c r="D53" s="16"/>
      <c r="E53" s="17" t="s">
        <v>18</v>
      </c>
      <c r="F53" s="16"/>
      <c r="G53" s="14" t="s">
        <v>1691</v>
      </c>
      <c r="H53" s="14" t="s">
        <v>13</v>
      </c>
      <c r="I53" s="14" t="s">
        <v>14</v>
      </c>
      <c r="J53" s="14"/>
      <c r="K53" s="14"/>
      <c r="L53" s="14" t="s">
        <v>15</v>
      </c>
      <c r="M53" s="18"/>
      <c r="N53" s="18"/>
      <c r="O53" s="18"/>
      <c r="P53" s="18"/>
      <c r="Q53" s="13" t="s">
        <v>376</v>
      </c>
      <c r="R53" s="13" t="s">
        <v>387</v>
      </c>
      <c r="S53" s="19" t="s">
        <v>52</v>
      </c>
      <c r="T53" s="19" t="s">
        <v>1081</v>
      </c>
      <c r="U53" s="19" t="s">
        <v>284</v>
      </c>
      <c r="V53" s="19" t="s">
        <v>849</v>
      </c>
      <c r="W53" s="20">
        <v>96.807353000000006</v>
      </c>
      <c r="X53" s="20">
        <v>24.200361000000001</v>
      </c>
      <c r="Y53" s="17" t="s">
        <v>52</v>
      </c>
      <c r="Z53" s="13">
        <v>7</v>
      </c>
      <c r="AA53" s="15">
        <v>2011</v>
      </c>
      <c r="AB53" s="15" t="s">
        <v>16</v>
      </c>
      <c r="AC53" s="15" t="s">
        <v>16</v>
      </c>
      <c r="AD53" s="15" t="s">
        <v>16</v>
      </c>
      <c r="AE53" s="15" t="s">
        <v>22</v>
      </c>
      <c r="AF53" s="15" t="s">
        <v>16</v>
      </c>
      <c r="AG53" s="15" t="s">
        <v>16</v>
      </c>
      <c r="AH53" s="15" t="s">
        <v>16</v>
      </c>
      <c r="AI53" s="15" t="s">
        <v>16</v>
      </c>
      <c r="AJ53" s="15" t="s">
        <v>387</v>
      </c>
      <c r="AK53" s="15"/>
      <c r="AL53" s="15">
        <v>20</v>
      </c>
      <c r="AM53" s="15" t="s">
        <v>16</v>
      </c>
      <c r="AN53" s="15" t="s">
        <v>23</v>
      </c>
      <c r="AO53" s="15" t="s">
        <v>1082</v>
      </c>
      <c r="AP53" s="17">
        <v>7452343</v>
      </c>
      <c r="AQ53" s="15" t="s">
        <v>16</v>
      </c>
      <c r="AR53" s="15" t="s">
        <v>22</v>
      </c>
      <c r="AS53" s="15" t="s">
        <v>22</v>
      </c>
      <c r="AT53" s="15" t="s">
        <v>22</v>
      </c>
      <c r="AU53" s="15" t="s">
        <v>22</v>
      </c>
      <c r="AV53" s="15" t="s">
        <v>22</v>
      </c>
      <c r="AW53" s="15" t="s">
        <v>16</v>
      </c>
      <c r="AX53" s="15" t="s">
        <v>22</v>
      </c>
      <c r="AY53" s="15" t="s">
        <v>22</v>
      </c>
      <c r="AZ53" s="15" t="s">
        <v>16</v>
      </c>
      <c r="BA53" s="15" t="s">
        <v>16</v>
      </c>
      <c r="BB53" s="15" t="s">
        <v>16</v>
      </c>
      <c r="BC53" s="13">
        <v>0</v>
      </c>
      <c r="BD53" s="13">
        <v>0</v>
      </c>
      <c r="BE53" s="25">
        <v>0</v>
      </c>
      <c r="BF53" s="13">
        <v>2</v>
      </c>
      <c r="BG53" s="13">
        <v>8</v>
      </c>
      <c r="BH53" s="25">
        <v>10</v>
      </c>
      <c r="BI53" s="13">
        <v>14</v>
      </c>
      <c r="BJ53" s="13">
        <v>10</v>
      </c>
      <c r="BK53" s="25">
        <v>24</v>
      </c>
      <c r="BL53" s="13">
        <v>27</v>
      </c>
      <c r="BM53" s="13">
        <v>27</v>
      </c>
      <c r="BN53" s="25">
        <v>54</v>
      </c>
      <c r="BO53" s="13">
        <v>40</v>
      </c>
      <c r="BP53" s="13">
        <v>5</v>
      </c>
      <c r="BQ53" s="25">
        <v>45</v>
      </c>
      <c r="BR53" s="13">
        <v>18</v>
      </c>
      <c r="BS53" s="13">
        <v>25</v>
      </c>
      <c r="BT53" s="25">
        <v>43</v>
      </c>
      <c r="BU53" s="13">
        <v>8</v>
      </c>
      <c r="BV53" s="13">
        <v>18</v>
      </c>
      <c r="BW53" s="25">
        <v>26</v>
      </c>
      <c r="BX53" s="13">
        <v>2</v>
      </c>
      <c r="BY53" s="13">
        <v>3</v>
      </c>
      <c r="BZ53" s="25">
        <v>5</v>
      </c>
      <c r="CA53" s="13">
        <v>111</v>
      </c>
      <c r="CB53" s="13">
        <v>96</v>
      </c>
      <c r="CC53" s="25">
        <v>207</v>
      </c>
      <c r="CD53" s="13">
        <v>1</v>
      </c>
      <c r="CE53" s="13">
        <v>2</v>
      </c>
      <c r="CF53" s="25">
        <v>3</v>
      </c>
      <c r="CG53" s="13">
        <v>0</v>
      </c>
      <c r="CH53" s="13">
        <v>0</v>
      </c>
      <c r="CI53" s="25">
        <v>0</v>
      </c>
      <c r="CJ53" s="13">
        <v>1</v>
      </c>
      <c r="CK53" s="13">
        <v>1</v>
      </c>
      <c r="CL53" s="25">
        <v>2</v>
      </c>
      <c r="CM53" s="13">
        <v>31</v>
      </c>
      <c r="CN53" s="13">
        <v>41</v>
      </c>
      <c r="CO53" s="25">
        <v>72</v>
      </c>
      <c r="CP53" s="13">
        <v>0</v>
      </c>
      <c r="CQ53" s="13">
        <v>0</v>
      </c>
      <c r="CR53" s="25">
        <v>0</v>
      </c>
      <c r="CS53" s="13">
        <v>0</v>
      </c>
      <c r="CT53" s="13">
        <v>0</v>
      </c>
      <c r="CU53" s="25">
        <v>0</v>
      </c>
      <c r="CV53" s="13">
        <v>1</v>
      </c>
      <c r="CW53" s="13">
        <v>5</v>
      </c>
      <c r="CX53" s="25">
        <v>6</v>
      </c>
      <c r="CY53" s="13">
        <v>3</v>
      </c>
      <c r="CZ53" s="13">
        <v>11</v>
      </c>
      <c r="DA53" s="13">
        <v>0</v>
      </c>
      <c r="DB53" s="13">
        <v>0</v>
      </c>
      <c r="DC53" s="25">
        <v>0</v>
      </c>
      <c r="DD53" s="13">
        <v>0</v>
      </c>
      <c r="DE53" s="13">
        <v>0</v>
      </c>
      <c r="DF53" s="25">
        <v>0</v>
      </c>
      <c r="DG53" s="15">
        <v>51</v>
      </c>
      <c r="DH53" s="15">
        <v>254</v>
      </c>
      <c r="DI53" s="15">
        <v>0</v>
      </c>
      <c r="DJ53" s="15">
        <v>0</v>
      </c>
      <c r="DK53" s="15">
        <v>2</v>
      </c>
      <c r="DL53" s="15">
        <v>9</v>
      </c>
      <c r="DM53" s="15" t="s">
        <v>22</v>
      </c>
      <c r="DN53" s="15" t="s">
        <v>16</v>
      </c>
      <c r="DO53" s="15">
        <v>0</v>
      </c>
      <c r="DP53" s="15">
        <v>0</v>
      </c>
      <c r="DQ53" s="15">
        <v>7</v>
      </c>
      <c r="DR53" s="15">
        <v>2</v>
      </c>
      <c r="DS53" s="15">
        <v>7</v>
      </c>
      <c r="DT53" s="15">
        <v>2</v>
      </c>
      <c r="DU53" s="15">
        <v>0</v>
      </c>
      <c r="DV53" s="15" t="s">
        <v>22</v>
      </c>
      <c r="DW53" s="15" t="s">
        <v>16</v>
      </c>
      <c r="DX53" s="15" t="s">
        <v>16</v>
      </c>
      <c r="DY53" s="15" t="s">
        <v>22</v>
      </c>
      <c r="DZ53" s="15" t="s">
        <v>22</v>
      </c>
      <c r="EA53" s="15" t="s">
        <v>22</v>
      </c>
      <c r="EB53" s="15"/>
      <c r="EC53" s="15"/>
      <c r="ED53" s="15"/>
      <c r="EE53" s="15"/>
      <c r="EF53" s="15"/>
      <c r="EG53" s="15"/>
      <c r="EH53" s="15">
        <v>30</v>
      </c>
      <c r="EI53" s="15" t="s">
        <v>69</v>
      </c>
      <c r="EJ53" s="15" t="s">
        <v>22</v>
      </c>
      <c r="EK53" s="15" t="s">
        <v>75</v>
      </c>
      <c r="EL53" s="15" t="s">
        <v>76</v>
      </c>
      <c r="EM53" s="15" t="s">
        <v>78</v>
      </c>
      <c r="EN53" s="15" t="s">
        <v>16</v>
      </c>
      <c r="EO53" s="15" t="s">
        <v>82</v>
      </c>
      <c r="EP53" s="15" t="s">
        <v>22</v>
      </c>
      <c r="EQ53" s="15">
        <v>3</v>
      </c>
      <c r="ER53" s="15">
        <v>5</v>
      </c>
      <c r="ES53" s="15">
        <v>4</v>
      </c>
      <c r="ET53" s="15" t="s">
        <v>1084</v>
      </c>
      <c r="EU53" s="15" t="s">
        <v>88</v>
      </c>
      <c r="EV53" s="15" t="s">
        <v>89</v>
      </c>
      <c r="EW53" s="15"/>
      <c r="EX53" s="15" t="s">
        <v>16</v>
      </c>
      <c r="EY53" s="15" t="s">
        <v>16</v>
      </c>
      <c r="EZ53" s="15" t="s">
        <v>22</v>
      </c>
      <c r="FA53" s="15" t="s">
        <v>22</v>
      </c>
      <c r="FB53" s="15" t="s">
        <v>16</v>
      </c>
      <c r="FC53" s="15" t="s">
        <v>16</v>
      </c>
      <c r="FD53" s="15" t="s">
        <v>22</v>
      </c>
      <c r="FE53" s="15" t="s">
        <v>16</v>
      </c>
      <c r="FF53" s="15" t="s">
        <v>16</v>
      </c>
      <c r="FG53" s="15" t="s">
        <v>22</v>
      </c>
      <c r="FH53" s="15" t="s">
        <v>78</v>
      </c>
      <c r="FI53" s="15" t="s">
        <v>81</v>
      </c>
      <c r="FJ53" s="15" t="s">
        <v>108</v>
      </c>
      <c r="FK53" s="15" t="s">
        <v>24</v>
      </c>
      <c r="FL53" s="15" t="s">
        <v>104</v>
      </c>
      <c r="FM53" s="13" t="s">
        <v>106</v>
      </c>
      <c r="FN53" s="13" t="s">
        <v>24</v>
      </c>
      <c r="FO53" s="13" t="s">
        <v>112</v>
      </c>
      <c r="FP53" s="13" t="s">
        <v>109</v>
      </c>
      <c r="FQ53" s="13" t="s">
        <v>24</v>
      </c>
      <c r="FR53" s="13" t="s">
        <v>353</v>
      </c>
      <c r="FS53" s="13" t="s">
        <v>354</v>
      </c>
      <c r="FT53" s="13" t="s">
        <v>369</v>
      </c>
      <c r="FU53" s="13" t="s">
        <v>373</v>
      </c>
      <c r="FV53" s="13" t="s">
        <v>372</v>
      </c>
      <c r="FW53" s="13" t="s">
        <v>374</v>
      </c>
      <c r="FX53" s="203" t="s">
        <v>1633</v>
      </c>
      <c r="FY53" s="203"/>
    </row>
    <row r="54" spans="1:182" ht="18.75" customHeight="1" x14ac:dyDescent="0.25">
      <c r="A54" s="14" t="s">
        <v>1427</v>
      </c>
      <c r="B54" s="14" t="s">
        <v>1678</v>
      </c>
      <c r="C54" s="15" t="s">
        <v>28</v>
      </c>
      <c r="D54" s="16"/>
      <c r="E54" s="17" t="s">
        <v>18</v>
      </c>
      <c r="F54" s="16"/>
      <c r="G54" s="14" t="s">
        <v>1691</v>
      </c>
      <c r="H54" s="14" t="s">
        <v>13</v>
      </c>
      <c r="I54" s="14" t="s">
        <v>14</v>
      </c>
      <c r="J54" s="14"/>
      <c r="K54" s="14"/>
      <c r="L54" s="14" t="s">
        <v>25</v>
      </c>
      <c r="M54" s="18"/>
      <c r="N54" s="18"/>
      <c r="O54" s="18"/>
      <c r="P54" s="18"/>
      <c r="Q54" s="13" t="s">
        <v>376</v>
      </c>
      <c r="R54" s="13" t="s">
        <v>387</v>
      </c>
      <c r="S54" s="19" t="s">
        <v>52</v>
      </c>
      <c r="T54" s="19" t="s">
        <v>1428</v>
      </c>
      <c r="U54" s="19" t="s">
        <v>285</v>
      </c>
      <c r="V54" s="19" t="s">
        <v>850</v>
      </c>
      <c r="W54" s="20">
        <v>96.807353000000006</v>
      </c>
      <c r="X54" s="20">
        <v>24.200367</v>
      </c>
      <c r="Y54" s="17" t="s">
        <v>52</v>
      </c>
      <c r="Z54" s="13">
        <v>7</v>
      </c>
      <c r="AA54" s="15">
        <v>2011</v>
      </c>
      <c r="AB54" s="15" t="s">
        <v>16</v>
      </c>
      <c r="AC54" s="15" t="s">
        <v>16</v>
      </c>
      <c r="AD54" s="15" t="s">
        <v>16</v>
      </c>
      <c r="AE54" s="15" t="s">
        <v>16</v>
      </c>
      <c r="AF54" s="15" t="s">
        <v>16</v>
      </c>
      <c r="AG54" s="15" t="s">
        <v>16</v>
      </c>
      <c r="AH54" s="15" t="s">
        <v>16</v>
      </c>
      <c r="AI54" s="15" t="s">
        <v>16</v>
      </c>
      <c r="AJ54" s="15" t="s">
        <v>387</v>
      </c>
      <c r="AK54" s="15"/>
      <c r="AL54" s="15"/>
      <c r="AM54" s="15" t="s">
        <v>16</v>
      </c>
      <c r="AN54" s="15" t="s">
        <v>1429</v>
      </c>
      <c r="AO54" s="15" t="s">
        <v>1430</v>
      </c>
      <c r="AP54" s="17" t="s">
        <v>1431</v>
      </c>
      <c r="AQ54" s="15" t="s">
        <v>16</v>
      </c>
      <c r="AR54" s="15" t="s">
        <v>22</v>
      </c>
      <c r="AS54" s="15" t="s">
        <v>22</v>
      </c>
      <c r="AT54" s="15" t="s">
        <v>16</v>
      </c>
      <c r="AU54" s="15" t="s">
        <v>22</v>
      </c>
      <c r="AV54" s="15" t="s">
        <v>22</v>
      </c>
      <c r="AW54" s="15" t="s">
        <v>22</v>
      </c>
      <c r="AX54" s="15" t="s">
        <v>22</v>
      </c>
      <c r="AY54" s="15" t="s">
        <v>16</v>
      </c>
      <c r="AZ54" s="15" t="s">
        <v>22</v>
      </c>
      <c r="BA54" s="15" t="s">
        <v>16</v>
      </c>
      <c r="BB54" s="15" t="s">
        <v>1084</v>
      </c>
      <c r="BC54" s="13">
        <v>0</v>
      </c>
      <c r="BD54" s="13">
        <v>0</v>
      </c>
      <c r="BE54" s="25">
        <v>0</v>
      </c>
      <c r="BF54" s="13">
        <v>6</v>
      </c>
      <c r="BG54" s="13">
        <v>6</v>
      </c>
      <c r="BH54" s="25">
        <v>12</v>
      </c>
      <c r="BI54" s="13">
        <v>10</v>
      </c>
      <c r="BJ54" s="13">
        <v>10</v>
      </c>
      <c r="BK54" s="25">
        <v>20</v>
      </c>
      <c r="BL54" s="13">
        <v>12</v>
      </c>
      <c r="BM54" s="13">
        <v>18</v>
      </c>
      <c r="BN54" s="25">
        <v>30</v>
      </c>
      <c r="BO54" s="13">
        <v>18</v>
      </c>
      <c r="BP54" s="13">
        <v>24</v>
      </c>
      <c r="BQ54" s="25">
        <v>42</v>
      </c>
      <c r="BR54" s="13">
        <v>13</v>
      </c>
      <c r="BS54" s="13">
        <v>30</v>
      </c>
      <c r="BT54" s="25">
        <v>43</v>
      </c>
      <c r="BU54" s="13">
        <v>10</v>
      </c>
      <c r="BV54" s="13">
        <v>13</v>
      </c>
      <c r="BW54" s="25">
        <v>23</v>
      </c>
      <c r="BX54" s="13">
        <v>1</v>
      </c>
      <c r="BY54" s="13">
        <v>3</v>
      </c>
      <c r="BZ54" s="25">
        <v>4</v>
      </c>
      <c r="CA54" s="13">
        <v>70</v>
      </c>
      <c r="CB54" s="13">
        <v>104</v>
      </c>
      <c r="CC54" s="25">
        <v>174</v>
      </c>
      <c r="CD54" s="13">
        <v>1</v>
      </c>
      <c r="CE54" s="13">
        <v>1</v>
      </c>
      <c r="CF54" s="25">
        <v>2</v>
      </c>
      <c r="CG54" s="13">
        <v>0</v>
      </c>
      <c r="CH54" s="13">
        <v>0</v>
      </c>
      <c r="CI54" s="25">
        <v>0</v>
      </c>
      <c r="CJ54" s="13">
        <v>0</v>
      </c>
      <c r="CK54" s="13">
        <v>0</v>
      </c>
      <c r="CL54" s="25">
        <v>0</v>
      </c>
      <c r="CM54" s="13">
        <v>18</v>
      </c>
      <c r="CN54" s="13">
        <v>20</v>
      </c>
      <c r="CO54" s="25">
        <v>38</v>
      </c>
      <c r="CP54" s="13">
        <v>1</v>
      </c>
      <c r="CQ54" s="13">
        <v>0</v>
      </c>
      <c r="CR54" s="25">
        <v>1</v>
      </c>
      <c r="CS54" s="13">
        <v>0</v>
      </c>
      <c r="CT54" s="13">
        <v>0</v>
      </c>
      <c r="CU54" s="25">
        <v>0</v>
      </c>
      <c r="CV54" s="13">
        <v>0</v>
      </c>
      <c r="CW54" s="13">
        <v>1</v>
      </c>
      <c r="CX54" s="25">
        <v>1</v>
      </c>
      <c r="CY54" s="13">
        <v>3</v>
      </c>
      <c r="CZ54" s="13">
        <v>6</v>
      </c>
      <c r="DA54" s="13">
        <v>0</v>
      </c>
      <c r="DB54" s="13">
        <v>0</v>
      </c>
      <c r="DC54" s="25">
        <v>0</v>
      </c>
      <c r="DD54" s="13">
        <v>0</v>
      </c>
      <c r="DE54" s="13">
        <v>1</v>
      </c>
      <c r="DF54" s="25">
        <v>1</v>
      </c>
      <c r="DG54" s="15">
        <v>47</v>
      </c>
      <c r="DH54" s="15">
        <v>174</v>
      </c>
      <c r="DI54" s="15">
        <v>0</v>
      </c>
      <c r="DJ54" s="15">
        <v>0</v>
      </c>
      <c r="DK54" s="15"/>
      <c r="DL54" s="15"/>
      <c r="DM54" s="15" t="s">
        <v>22</v>
      </c>
      <c r="DN54" s="15" t="s">
        <v>16</v>
      </c>
      <c r="DO54" s="15">
        <v>1</v>
      </c>
      <c r="DP54" s="15">
        <v>5</v>
      </c>
      <c r="DQ54" s="15"/>
      <c r="DR54" s="15">
        <v>1</v>
      </c>
      <c r="DS54" s="15">
        <v>1</v>
      </c>
      <c r="DT54" s="15">
        <v>6</v>
      </c>
      <c r="DU54" s="15"/>
      <c r="DV54" s="15" t="s">
        <v>16</v>
      </c>
      <c r="DW54" s="15" t="s">
        <v>22</v>
      </c>
      <c r="DX54" s="15" t="s">
        <v>22</v>
      </c>
      <c r="DY54" s="15" t="s">
        <v>22</v>
      </c>
      <c r="DZ54" s="15" t="s">
        <v>22</v>
      </c>
      <c r="EA54" s="15" t="s">
        <v>22</v>
      </c>
      <c r="EB54" s="15"/>
      <c r="EC54" s="15"/>
      <c r="ED54" s="15"/>
      <c r="EE54" s="15"/>
      <c r="EF54" s="15"/>
      <c r="EG54" s="15"/>
      <c r="EH54" s="15"/>
      <c r="EI54" s="15" t="s">
        <v>71</v>
      </c>
      <c r="EJ54" s="15" t="s">
        <v>16</v>
      </c>
      <c r="EK54" s="15" t="s">
        <v>75</v>
      </c>
      <c r="EL54" s="15" t="s">
        <v>76</v>
      </c>
      <c r="EM54" s="15" t="s">
        <v>76</v>
      </c>
      <c r="EN54" s="15" t="s">
        <v>16</v>
      </c>
      <c r="EO54" s="15" t="s">
        <v>84</v>
      </c>
      <c r="EP54" s="15" t="s">
        <v>16</v>
      </c>
      <c r="EQ54" s="15">
        <v>0</v>
      </c>
      <c r="ER54" s="15">
        <v>0</v>
      </c>
      <c r="ES54" s="15">
        <v>0</v>
      </c>
      <c r="ET54" s="15" t="s">
        <v>16</v>
      </c>
      <c r="EU54" s="15" t="s">
        <v>85</v>
      </c>
      <c r="EV54" s="15" t="s">
        <v>90</v>
      </c>
      <c r="EW54" s="15"/>
      <c r="EX54" s="15" t="s">
        <v>16</v>
      </c>
      <c r="EY54" s="15" t="s">
        <v>16</v>
      </c>
      <c r="EZ54" s="15" t="s">
        <v>16</v>
      </c>
      <c r="FA54" s="15" t="s">
        <v>16</v>
      </c>
      <c r="FB54" s="15" t="s">
        <v>16</v>
      </c>
      <c r="FC54" s="15" t="s">
        <v>16</v>
      </c>
      <c r="FD54" s="15" t="s">
        <v>16</v>
      </c>
      <c r="FE54" s="15" t="s">
        <v>16</v>
      </c>
      <c r="FF54" s="15" t="s">
        <v>16</v>
      </c>
      <c r="FG54" s="15" t="s">
        <v>22</v>
      </c>
      <c r="FH54" s="15" t="s">
        <v>81</v>
      </c>
      <c r="FI54" s="15" t="s">
        <v>81</v>
      </c>
      <c r="FJ54" s="15" t="s">
        <v>108</v>
      </c>
      <c r="FK54" s="15" t="s">
        <v>24</v>
      </c>
      <c r="FL54" s="15" t="s">
        <v>104</v>
      </c>
      <c r="FM54" s="13" t="s">
        <v>106</v>
      </c>
      <c r="FN54" s="13" t="s">
        <v>24</v>
      </c>
      <c r="FO54" s="13" t="s">
        <v>112</v>
      </c>
      <c r="FP54" s="13" t="s">
        <v>104</v>
      </c>
      <c r="FQ54" s="13" t="s">
        <v>106</v>
      </c>
      <c r="FR54" s="13" t="s">
        <v>355</v>
      </c>
      <c r="FS54" s="13" t="s">
        <v>363</v>
      </c>
      <c r="FT54" s="13" t="s">
        <v>354</v>
      </c>
      <c r="FU54" s="13" t="s">
        <v>364</v>
      </c>
      <c r="FV54" s="13" t="s">
        <v>373</v>
      </c>
      <c r="FW54" s="13" t="s">
        <v>360</v>
      </c>
      <c r="FX54" s="203" t="s">
        <v>26</v>
      </c>
      <c r="FY54" s="203" t="s">
        <v>1633</v>
      </c>
    </row>
    <row r="55" spans="1:182" ht="13.5" customHeight="1" x14ac:dyDescent="0.25">
      <c r="A55" s="14" t="s">
        <v>1301</v>
      </c>
      <c r="B55" s="14" t="s">
        <v>1678</v>
      </c>
      <c r="C55" s="15" t="s">
        <v>28</v>
      </c>
      <c r="D55" s="16"/>
      <c r="E55" s="17" t="s">
        <v>18</v>
      </c>
      <c r="F55" s="16"/>
      <c r="G55" s="14" t="s">
        <v>1689</v>
      </c>
      <c r="H55" s="14" t="s">
        <v>13</v>
      </c>
      <c r="I55" s="14" t="s">
        <v>14</v>
      </c>
      <c r="J55" s="14"/>
      <c r="K55" s="14"/>
      <c r="L55" s="14" t="s">
        <v>15</v>
      </c>
      <c r="M55" s="18"/>
      <c r="N55" s="18"/>
      <c r="O55" s="18"/>
      <c r="P55" s="18"/>
      <c r="Q55" s="13" t="s">
        <v>376</v>
      </c>
      <c r="R55" s="13" t="s">
        <v>388</v>
      </c>
      <c r="S55" s="19" t="s">
        <v>1412</v>
      </c>
      <c r="T55" s="19" t="s">
        <v>1166</v>
      </c>
      <c r="U55" s="19" t="s">
        <v>229</v>
      </c>
      <c r="V55" s="19" t="s">
        <v>792</v>
      </c>
      <c r="W55" s="20">
        <v>97.724566999999993</v>
      </c>
      <c r="X55" s="20">
        <v>24.205417000000001</v>
      </c>
      <c r="Y55" s="17" t="s">
        <v>52</v>
      </c>
      <c r="Z55" s="13">
        <v>11</v>
      </c>
      <c r="AA55" s="15">
        <v>2011</v>
      </c>
      <c r="AB55" s="15" t="s">
        <v>16</v>
      </c>
      <c r="AC55" s="15" t="s">
        <v>1084</v>
      </c>
      <c r="AD55" s="15" t="s">
        <v>16</v>
      </c>
      <c r="AE55" s="15" t="s">
        <v>22</v>
      </c>
      <c r="AF55" s="15" t="s">
        <v>16</v>
      </c>
      <c r="AG55" s="15" t="s">
        <v>16</v>
      </c>
      <c r="AH55" s="15" t="s">
        <v>16</v>
      </c>
      <c r="AI55" s="15" t="s">
        <v>22</v>
      </c>
      <c r="AJ55" s="15" t="s">
        <v>1166</v>
      </c>
      <c r="AK55" s="15"/>
      <c r="AL55" s="15">
        <v>10</v>
      </c>
      <c r="AM55" s="15" t="s">
        <v>16</v>
      </c>
      <c r="AN55" s="15" t="s">
        <v>1302</v>
      </c>
      <c r="AO55" s="15" t="s">
        <v>1303</v>
      </c>
      <c r="AP55" s="17">
        <v>13368827820</v>
      </c>
      <c r="AQ55" s="15" t="s">
        <v>16</v>
      </c>
      <c r="AR55" s="15" t="s">
        <v>22</v>
      </c>
      <c r="AS55" s="15" t="s">
        <v>22</v>
      </c>
      <c r="AT55" s="15" t="s">
        <v>16</v>
      </c>
      <c r="AU55" s="15" t="s">
        <v>22</v>
      </c>
      <c r="AV55" s="15" t="s">
        <v>22</v>
      </c>
      <c r="AW55" s="15" t="s">
        <v>22</v>
      </c>
      <c r="AX55" s="15" t="s">
        <v>22</v>
      </c>
      <c r="AY55" s="15" t="s">
        <v>16</v>
      </c>
      <c r="AZ55" s="15" t="s">
        <v>16</v>
      </c>
      <c r="BA55" s="15" t="s">
        <v>1079</v>
      </c>
      <c r="BB55" s="15" t="s">
        <v>16</v>
      </c>
      <c r="BC55" s="13">
        <v>0</v>
      </c>
      <c r="BD55" s="13">
        <v>0</v>
      </c>
      <c r="BE55" s="25">
        <v>0</v>
      </c>
      <c r="BF55" s="13">
        <v>1</v>
      </c>
      <c r="BG55" s="13">
        <v>6</v>
      </c>
      <c r="BH55" s="25">
        <v>7</v>
      </c>
      <c r="BI55" s="13">
        <v>9</v>
      </c>
      <c r="BJ55" s="13">
        <v>18</v>
      </c>
      <c r="BK55" s="25">
        <v>27</v>
      </c>
      <c r="BL55" s="13">
        <v>44</v>
      </c>
      <c r="BM55" s="13">
        <v>19</v>
      </c>
      <c r="BN55" s="25">
        <v>63</v>
      </c>
      <c r="BO55" s="13">
        <v>26</v>
      </c>
      <c r="BP55" s="13">
        <v>17</v>
      </c>
      <c r="BQ55" s="25">
        <v>43</v>
      </c>
      <c r="BR55" s="13">
        <v>27</v>
      </c>
      <c r="BS55" s="13">
        <v>31</v>
      </c>
      <c r="BT55" s="25">
        <v>58</v>
      </c>
      <c r="BU55" s="13">
        <v>17</v>
      </c>
      <c r="BV55" s="13">
        <v>26</v>
      </c>
      <c r="BW55" s="25">
        <v>43</v>
      </c>
      <c r="BX55" s="13">
        <v>7</v>
      </c>
      <c r="BY55" s="13">
        <v>9</v>
      </c>
      <c r="BZ55" s="25">
        <v>16</v>
      </c>
      <c r="CA55" s="13">
        <v>131</v>
      </c>
      <c r="CB55" s="13">
        <v>126</v>
      </c>
      <c r="CC55" s="25">
        <v>257</v>
      </c>
      <c r="CD55" s="13">
        <v>0</v>
      </c>
      <c r="CE55" s="13">
        <v>2</v>
      </c>
      <c r="CF55" s="25">
        <v>2</v>
      </c>
      <c r="CG55" s="13">
        <v>0</v>
      </c>
      <c r="CH55" s="13">
        <v>0</v>
      </c>
      <c r="CI55" s="25">
        <v>0</v>
      </c>
      <c r="CJ55" s="13">
        <v>0</v>
      </c>
      <c r="CK55" s="13">
        <v>2</v>
      </c>
      <c r="CL55" s="25">
        <v>2</v>
      </c>
      <c r="CM55" s="13">
        <v>7</v>
      </c>
      <c r="CN55" s="13">
        <v>1</v>
      </c>
      <c r="CO55" s="25">
        <v>8</v>
      </c>
      <c r="CP55" s="13">
        <v>0</v>
      </c>
      <c r="CQ55" s="13">
        <v>0</v>
      </c>
      <c r="CR55" s="25">
        <v>0</v>
      </c>
      <c r="CS55" s="13">
        <v>0</v>
      </c>
      <c r="CT55" s="13">
        <v>0</v>
      </c>
      <c r="CU55" s="25">
        <v>0</v>
      </c>
      <c r="CV55" s="13">
        <v>0</v>
      </c>
      <c r="CW55" s="13">
        <v>3</v>
      </c>
      <c r="CX55" s="25">
        <v>3</v>
      </c>
      <c r="CY55" s="13">
        <v>3</v>
      </c>
      <c r="CZ55" s="13">
        <v>3</v>
      </c>
      <c r="DA55" s="13">
        <v>0</v>
      </c>
      <c r="DB55" s="13">
        <v>0</v>
      </c>
      <c r="DC55" s="25">
        <v>0</v>
      </c>
      <c r="DD55" s="13">
        <v>0</v>
      </c>
      <c r="DE55" s="13">
        <v>0</v>
      </c>
      <c r="DF55" s="25">
        <v>0</v>
      </c>
      <c r="DG55" s="15">
        <v>47</v>
      </c>
      <c r="DH55" s="15">
        <v>0</v>
      </c>
      <c r="DI55" s="15">
        <v>0</v>
      </c>
      <c r="DJ55" s="15">
        <v>0</v>
      </c>
      <c r="DK55" s="15">
        <v>4</v>
      </c>
      <c r="DL55" s="15">
        <v>25</v>
      </c>
      <c r="DM55" s="15" t="s">
        <v>22</v>
      </c>
      <c r="DN55" s="15" t="s">
        <v>16</v>
      </c>
      <c r="DO55" s="15">
        <v>9</v>
      </c>
      <c r="DP55" s="15">
        <v>4</v>
      </c>
      <c r="DQ55" s="15"/>
      <c r="DR55" s="15"/>
      <c r="DS55" s="15"/>
      <c r="DT55" s="15"/>
      <c r="DU55" s="15">
        <v>1</v>
      </c>
      <c r="DV55" s="15" t="s">
        <v>22</v>
      </c>
      <c r="DW55" s="15" t="s">
        <v>22</v>
      </c>
      <c r="DX55" s="15" t="s">
        <v>22</v>
      </c>
      <c r="DY55" s="15" t="s">
        <v>22</v>
      </c>
      <c r="DZ55" s="15" t="s">
        <v>22</v>
      </c>
      <c r="EA55" s="15" t="s">
        <v>22</v>
      </c>
      <c r="EB55" s="15"/>
      <c r="EC55" s="15"/>
      <c r="ED55" s="15"/>
      <c r="EE55" s="15"/>
      <c r="EF55" s="15"/>
      <c r="EG55" s="15"/>
      <c r="EH55" s="15"/>
      <c r="EI55" s="15" t="s">
        <v>71</v>
      </c>
      <c r="EJ55" s="15" t="s">
        <v>16</v>
      </c>
      <c r="EK55" s="15" t="s">
        <v>75</v>
      </c>
      <c r="EL55" s="15"/>
      <c r="EM55" s="15"/>
      <c r="EN55" s="15" t="s">
        <v>22</v>
      </c>
      <c r="EO55" s="15" t="s">
        <v>84</v>
      </c>
      <c r="EP55" s="15" t="s">
        <v>22</v>
      </c>
      <c r="EQ55" s="15">
        <v>4</v>
      </c>
      <c r="ER55" s="15">
        <v>5</v>
      </c>
      <c r="ES55" s="15">
        <v>9</v>
      </c>
      <c r="ET55" s="15" t="s">
        <v>22</v>
      </c>
      <c r="EU55" s="15" t="s">
        <v>88</v>
      </c>
      <c r="EV55" s="15" t="s">
        <v>90</v>
      </c>
      <c r="EW55" s="15" t="s">
        <v>22</v>
      </c>
      <c r="EX55" s="15" t="s">
        <v>16</v>
      </c>
      <c r="EY55" s="15" t="s">
        <v>22</v>
      </c>
      <c r="EZ55" s="15" t="s">
        <v>22</v>
      </c>
      <c r="FA55" s="15" t="s">
        <v>22</v>
      </c>
      <c r="FB55" s="15" t="s">
        <v>22</v>
      </c>
      <c r="FC55" s="15" t="s">
        <v>22</v>
      </c>
      <c r="FD55" s="15" t="s">
        <v>22</v>
      </c>
      <c r="FE55" s="15" t="s">
        <v>22</v>
      </c>
      <c r="FF55" s="15" t="s">
        <v>22</v>
      </c>
      <c r="FG55" s="15" t="s">
        <v>22</v>
      </c>
      <c r="FH55" s="15" t="s">
        <v>79</v>
      </c>
      <c r="FI55" s="15" t="s">
        <v>79</v>
      </c>
      <c r="FJ55" s="13" t="s">
        <v>24</v>
      </c>
      <c r="FK55" s="13" t="s">
        <v>112</v>
      </c>
      <c r="FL55" s="13" t="s">
        <v>104</v>
      </c>
      <c r="FM55" s="13"/>
      <c r="FN55" s="13" t="s">
        <v>24</v>
      </c>
      <c r="FO55" s="13" t="s">
        <v>112</v>
      </c>
      <c r="FP55" s="13" t="s">
        <v>104</v>
      </c>
      <c r="FQ55" s="13" t="s">
        <v>106</v>
      </c>
      <c r="FR55" s="13" t="s">
        <v>354</v>
      </c>
      <c r="FS55" s="13" t="s">
        <v>373</v>
      </c>
      <c r="FT55" s="13" t="s">
        <v>371</v>
      </c>
      <c r="FU55" s="13" t="s">
        <v>353</v>
      </c>
      <c r="FV55" s="13" t="s">
        <v>363</v>
      </c>
      <c r="FW55" s="13" t="s">
        <v>360</v>
      </c>
      <c r="FX55" s="203" t="s">
        <v>26</v>
      </c>
      <c r="FY55" s="203" t="s">
        <v>1633</v>
      </c>
    </row>
    <row r="56" spans="1:182" ht="13.5" customHeight="1" x14ac:dyDescent="0.25">
      <c r="A56" s="14" t="s">
        <v>1170</v>
      </c>
      <c r="B56" s="14" t="s">
        <v>1678</v>
      </c>
      <c r="C56" s="15" t="s">
        <v>26</v>
      </c>
      <c r="D56" s="16"/>
      <c r="E56" s="17" t="s">
        <v>18</v>
      </c>
      <c r="F56" s="16"/>
      <c r="G56" s="14" t="s">
        <v>1691</v>
      </c>
      <c r="H56" s="14" t="s">
        <v>13</v>
      </c>
      <c r="I56" s="14" t="s">
        <v>20</v>
      </c>
      <c r="J56" s="14"/>
      <c r="K56" s="14"/>
      <c r="L56" s="14" t="s">
        <v>15</v>
      </c>
      <c r="M56" s="18" t="s">
        <v>19</v>
      </c>
      <c r="N56" s="18" t="s">
        <v>20</v>
      </c>
      <c r="O56" s="18"/>
      <c r="P56" s="18"/>
      <c r="Q56" s="13" t="s">
        <v>376</v>
      </c>
      <c r="R56" s="13" t="s">
        <v>388</v>
      </c>
      <c r="S56" s="19" t="s">
        <v>1412</v>
      </c>
      <c r="T56" s="19" t="s">
        <v>1171</v>
      </c>
      <c r="U56" s="19" t="s">
        <v>230</v>
      </c>
      <c r="V56" s="19" t="s">
        <v>793</v>
      </c>
      <c r="W56" s="20">
        <v>97.717133000000004</v>
      </c>
      <c r="X56" s="20">
        <v>24.200433</v>
      </c>
      <c r="Y56" s="17" t="s">
        <v>52</v>
      </c>
      <c r="Z56" s="13">
        <v>4</v>
      </c>
      <c r="AA56" s="15">
        <v>2012</v>
      </c>
      <c r="AB56" s="15" t="s">
        <v>16</v>
      </c>
      <c r="AC56" s="15" t="s">
        <v>16</v>
      </c>
      <c r="AD56" s="15" t="s">
        <v>16</v>
      </c>
      <c r="AE56" s="15" t="s">
        <v>22</v>
      </c>
      <c r="AF56" s="15" t="s">
        <v>16</v>
      </c>
      <c r="AG56" s="15" t="s">
        <v>16</v>
      </c>
      <c r="AH56" s="15" t="s">
        <v>16</v>
      </c>
      <c r="AI56" s="15" t="s">
        <v>22</v>
      </c>
      <c r="AJ56" s="15" t="s">
        <v>1166</v>
      </c>
      <c r="AK56" s="15"/>
      <c r="AL56" s="15">
        <v>15</v>
      </c>
      <c r="AM56" s="15" t="s">
        <v>16</v>
      </c>
      <c r="AN56" s="15" t="s">
        <v>230</v>
      </c>
      <c r="AO56" s="15" t="s">
        <v>1172</v>
      </c>
      <c r="AP56" s="17" t="s">
        <v>1173</v>
      </c>
      <c r="AQ56" s="15" t="s">
        <v>16</v>
      </c>
      <c r="AR56" s="15" t="s">
        <v>16</v>
      </c>
      <c r="AS56" s="15" t="s">
        <v>22</v>
      </c>
      <c r="AT56" s="15" t="s">
        <v>22</v>
      </c>
      <c r="AU56" s="15" t="s">
        <v>22</v>
      </c>
      <c r="AV56" s="15" t="s">
        <v>22</v>
      </c>
      <c r="AW56" s="15" t="s">
        <v>22</v>
      </c>
      <c r="AX56" s="15" t="s">
        <v>22</v>
      </c>
      <c r="AY56" s="15" t="s">
        <v>16</v>
      </c>
      <c r="AZ56" s="15" t="s">
        <v>16</v>
      </c>
      <c r="BA56" s="15" t="s">
        <v>16</v>
      </c>
      <c r="BB56" s="15" t="s">
        <v>22</v>
      </c>
      <c r="BC56" s="13">
        <v>0</v>
      </c>
      <c r="BD56" s="13">
        <v>0</v>
      </c>
      <c r="BE56" s="25">
        <v>0</v>
      </c>
      <c r="BF56" s="13">
        <v>9</v>
      </c>
      <c r="BG56" s="13">
        <v>16</v>
      </c>
      <c r="BH56" s="25">
        <v>25</v>
      </c>
      <c r="BI56" s="13">
        <v>31</v>
      </c>
      <c r="BJ56" s="13">
        <v>34</v>
      </c>
      <c r="BK56" s="25">
        <v>65</v>
      </c>
      <c r="BL56" s="13">
        <v>78</v>
      </c>
      <c r="BM56" s="13">
        <v>70</v>
      </c>
      <c r="BN56" s="25">
        <v>148</v>
      </c>
      <c r="BO56" s="13">
        <v>56</v>
      </c>
      <c r="BP56" s="13">
        <v>51</v>
      </c>
      <c r="BQ56" s="25">
        <v>107</v>
      </c>
      <c r="BR56" s="13">
        <v>81</v>
      </c>
      <c r="BS56" s="13">
        <v>81</v>
      </c>
      <c r="BT56" s="25">
        <v>162</v>
      </c>
      <c r="BU56" s="13">
        <v>47</v>
      </c>
      <c r="BV56" s="13">
        <v>68</v>
      </c>
      <c r="BW56" s="25">
        <v>115</v>
      </c>
      <c r="BX56" s="13">
        <v>13</v>
      </c>
      <c r="BY56" s="13">
        <v>17</v>
      </c>
      <c r="BZ56" s="25">
        <v>30</v>
      </c>
      <c r="CA56" s="13">
        <v>315</v>
      </c>
      <c r="CB56" s="13">
        <v>337</v>
      </c>
      <c r="CC56" s="25">
        <v>652</v>
      </c>
      <c r="CD56" s="13">
        <v>4</v>
      </c>
      <c r="CE56" s="13">
        <v>0</v>
      </c>
      <c r="CF56" s="25">
        <v>4</v>
      </c>
      <c r="CG56" s="13">
        <v>1</v>
      </c>
      <c r="CH56" s="13">
        <v>0</v>
      </c>
      <c r="CI56" s="25">
        <v>1</v>
      </c>
      <c r="CJ56" s="13">
        <v>4</v>
      </c>
      <c r="CK56" s="13">
        <v>4</v>
      </c>
      <c r="CL56" s="25">
        <v>8</v>
      </c>
      <c r="CM56" s="13">
        <v>0</v>
      </c>
      <c r="CN56" s="13">
        <v>1</v>
      </c>
      <c r="CO56" s="25">
        <v>1</v>
      </c>
      <c r="CP56" s="13">
        <v>1</v>
      </c>
      <c r="CQ56" s="13">
        <v>0</v>
      </c>
      <c r="CR56" s="25">
        <v>1</v>
      </c>
      <c r="CS56" s="13">
        <v>13</v>
      </c>
      <c r="CT56" s="13">
        <v>17</v>
      </c>
      <c r="CU56" s="25">
        <v>30</v>
      </c>
      <c r="CV56" s="13">
        <v>2</v>
      </c>
      <c r="CW56" s="13">
        <v>15</v>
      </c>
      <c r="CX56" s="25">
        <v>17</v>
      </c>
      <c r="CY56" s="13">
        <v>5</v>
      </c>
      <c r="CZ56" s="13">
        <v>15</v>
      </c>
      <c r="DA56" s="13">
        <v>0</v>
      </c>
      <c r="DB56" s="13">
        <v>0</v>
      </c>
      <c r="DC56" s="25">
        <v>0</v>
      </c>
      <c r="DD56" s="13">
        <v>0</v>
      </c>
      <c r="DE56" s="13">
        <v>4</v>
      </c>
      <c r="DF56" s="25">
        <v>4</v>
      </c>
      <c r="DG56" s="15">
        <v>131</v>
      </c>
      <c r="DH56" s="15">
        <v>652</v>
      </c>
      <c r="DI56" s="15">
        <v>10</v>
      </c>
      <c r="DJ56" s="15">
        <v>44</v>
      </c>
      <c r="DK56" s="15">
        <v>0</v>
      </c>
      <c r="DL56" s="15">
        <v>0</v>
      </c>
      <c r="DM56" s="15" t="s">
        <v>16</v>
      </c>
      <c r="DN56" s="15" t="s">
        <v>16</v>
      </c>
      <c r="DO56" s="15">
        <v>19</v>
      </c>
      <c r="DP56" s="15">
        <v>10</v>
      </c>
      <c r="DQ56" s="15">
        <v>0</v>
      </c>
      <c r="DR56" s="15">
        <v>0</v>
      </c>
      <c r="DS56" s="15">
        <v>0</v>
      </c>
      <c r="DT56" s="15">
        <v>0</v>
      </c>
      <c r="DU56" s="15">
        <v>1</v>
      </c>
      <c r="DV56" s="15" t="s">
        <v>16</v>
      </c>
      <c r="DW56" s="15" t="s">
        <v>16</v>
      </c>
      <c r="DX56" s="15" t="s">
        <v>22</v>
      </c>
      <c r="DY56" s="15" t="s">
        <v>22</v>
      </c>
      <c r="DZ56" s="15" t="s">
        <v>16</v>
      </c>
      <c r="EA56" s="15" t="s">
        <v>22</v>
      </c>
      <c r="EB56" s="15"/>
      <c r="EC56" s="15"/>
      <c r="ED56" s="15"/>
      <c r="EE56" s="15"/>
      <c r="EF56" s="15"/>
      <c r="EG56" s="15"/>
      <c r="EH56" s="15"/>
      <c r="EI56" s="15" t="s">
        <v>71</v>
      </c>
      <c r="EJ56" s="15" t="s">
        <v>22</v>
      </c>
      <c r="EK56" s="15" t="s">
        <v>75</v>
      </c>
      <c r="EL56" s="15" t="s">
        <v>80</v>
      </c>
      <c r="EM56" s="15" t="s">
        <v>80</v>
      </c>
      <c r="EN56" s="15" t="s">
        <v>16</v>
      </c>
      <c r="EO56" s="15" t="s">
        <v>82</v>
      </c>
      <c r="EP56" s="15" t="s">
        <v>22</v>
      </c>
      <c r="EQ56" s="15">
        <v>10</v>
      </c>
      <c r="ER56" s="15">
        <v>10</v>
      </c>
      <c r="ES56" s="15">
        <v>0</v>
      </c>
      <c r="ET56" s="15" t="s">
        <v>22</v>
      </c>
      <c r="EU56" s="15" t="s">
        <v>86</v>
      </c>
      <c r="EV56" s="15" t="s">
        <v>90</v>
      </c>
      <c r="EW56" s="15"/>
      <c r="EX56" s="15" t="s">
        <v>22</v>
      </c>
      <c r="EY56" s="15" t="s">
        <v>22</v>
      </c>
      <c r="EZ56" s="15" t="s">
        <v>22</v>
      </c>
      <c r="FA56" s="15" t="s">
        <v>22</v>
      </c>
      <c r="FB56" s="15" t="s">
        <v>22</v>
      </c>
      <c r="FC56" s="15" t="s">
        <v>16</v>
      </c>
      <c r="FD56" s="15" t="s">
        <v>22</v>
      </c>
      <c r="FE56" s="15" t="s">
        <v>22</v>
      </c>
      <c r="FF56" s="15" t="s">
        <v>22</v>
      </c>
      <c r="FG56" s="15" t="s">
        <v>22</v>
      </c>
      <c r="FH56" s="15" t="s">
        <v>79</v>
      </c>
      <c r="FI56" s="15" t="s">
        <v>79</v>
      </c>
      <c r="FJ56" s="15" t="s">
        <v>24</v>
      </c>
      <c r="FK56" s="15" t="s">
        <v>112</v>
      </c>
      <c r="FL56" s="15" t="s">
        <v>104</v>
      </c>
      <c r="FM56" s="13" t="s">
        <v>106</v>
      </c>
      <c r="FN56" s="13" t="s">
        <v>24</v>
      </c>
      <c r="FO56" s="13" t="s">
        <v>112</v>
      </c>
      <c r="FP56" s="13" t="s">
        <v>104</v>
      </c>
      <c r="FQ56" s="13" t="s">
        <v>106</v>
      </c>
      <c r="FR56" s="13" t="s">
        <v>354</v>
      </c>
      <c r="FS56" s="13" t="s">
        <v>355</v>
      </c>
      <c r="FT56" s="13" t="s">
        <v>369</v>
      </c>
      <c r="FU56" s="13" t="s">
        <v>357</v>
      </c>
      <c r="FV56" s="13" t="s">
        <v>370</v>
      </c>
      <c r="FW56" s="13" t="s">
        <v>373</v>
      </c>
      <c r="FX56" s="203" t="s">
        <v>26</v>
      </c>
      <c r="FY56" s="203" t="s">
        <v>26</v>
      </c>
    </row>
    <row r="57" spans="1:182" ht="13.5" customHeight="1" x14ac:dyDescent="0.25">
      <c r="A57" s="14" t="s">
        <v>1165</v>
      </c>
      <c r="B57" s="14" t="s">
        <v>1678</v>
      </c>
      <c r="C57" s="15" t="s">
        <v>26</v>
      </c>
      <c r="D57" s="16"/>
      <c r="E57" s="17" t="s">
        <v>18</v>
      </c>
      <c r="F57" s="16"/>
      <c r="G57" s="14" t="s">
        <v>1709</v>
      </c>
      <c r="H57" s="14" t="s">
        <v>13</v>
      </c>
      <c r="I57" s="14" t="s">
        <v>20</v>
      </c>
      <c r="J57" s="14"/>
      <c r="K57" s="14"/>
      <c r="L57" s="14" t="s">
        <v>15</v>
      </c>
      <c r="M57" s="18"/>
      <c r="N57" s="18"/>
      <c r="O57" s="18"/>
      <c r="P57" s="18"/>
      <c r="Q57" s="13" t="s">
        <v>376</v>
      </c>
      <c r="R57" s="13" t="s">
        <v>388</v>
      </c>
      <c r="S57" s="19" t="s">
        <v>1412</v>
      </c>
      <c r="T57" s="19" t="s">
        <v>1167</v>
      </c>
      <c r="U57" s="19" t="s">
        <v>240</v>
      </c>
      <c r="V57" s="19" t="s">
        <v>804</v>
      </c>
      <c r="W57" s="20">
        <v>97.724483000000006</v>
      </c>
      <c r="X57" s="20">
        <v>24.205417000000001</v>
      </c>
      <c r="Y57" s="17" t="s">
        <v>52</v>
      </c>
      <c r="Z57" s="13">
        <v>8</v>
      </c>
      <c r="AA57" s="15">
        <v>2012</v>
      </c>
      <c r="AB57" s="15" t="s">
        <v>16</v>
      </c>
      <c r="AC57" s="15" t="s">
        <v>16</v>
      </c>
      <c r="AD57" s="15" t="s">
        <v>22</v>
      </c>
      <c r="AE57" s="15" t="s">
        <v>22</v>
      </c>
      <c r="AF57" s="15" t="s">
        <v>16</v>
      </c>
      <c r="AG57" s="15" t="s">
        <v>16</v>
      </c>
      <c r="AH57" s="15" t="s">
        <v>22</v>
      </c>
      <c r="AI57" s="15" t="s">
        <v>22</v>
      </c>
      <c r="AJ57" s="15" t="s">
        <v>1166</v>
      </c>
      <c r="AK57" s="15"/>
      <c r="AL57" s="15"/>
      <c r="AM57" s="15" t="s">
        <v>16</v>
      </c>
      <c r="AN57" s="15" t="s">
        <v>228</v>
      </c>
      <c r="AO57" s="15" t="s">
        <v>1168</v>
      </c>
      <c r="AP57" s="17" t="s">
        <v>1169</v>
      </c>
      <c r="AQ57" s="15" t="s">
        <v>16</v>
      </c>
      <c r="AR57" s="15" t="s">
        <v>16</v>
      </c>
      <c r="AS57" s="15" t="s">
        <v>22</v>
      </c>
      <c r="AT57" s="15" t="s">
        <v>22</v>
      </c>
      <c r="AU57" s="15" t="s">
        <v>22</v>
      </c>
      <c r="AV57" s="15" t="s">
        <v>22</v>
      </c>
      <c r="AW57" s="15" t="s">
        <v>22</v>
      </c>
      <c r="AX57" s="15" t="s">
        <v>22</v>
      </c>
      <c r="AY57" s="15" t="s">
        <v>16</v>
      </c>
      <c r="AZ57" s="15" t="s">
        <v>16</v>
      </c>
      <c r="BA57" s="15" t="s">
        <v>16</v>
      </c>
      <c r="BB57" s="15" t="s">
        <v>22</v>
      </c>
      <c r="BC57" s="13">
        <v>3</v>
      </c>
      <c r="BD57" s="13">
        <v>0</v>
      </c>
      <c r="BE57" s="25">
        <v>3</v>
      </c>
      <c r="BF57" s="13">
        <v>3</v>
      </c>
      <c r="BG57" s="13">
        <v>4</v>
      </c>
      <c r="BH57" s="25">
        <v>7</v>
      </c>
      <c r="BI57" s="13">
        <v>11</v>
      </c>
      <c r="BJ57" s="13">
        <v>8</v>
      </c>
      <c r="BK57" s="25">
        <v>19</v>
      </c>
      <c r="BL57" s="13">
        <v>27</v>
      </c>
      <c r="BM57" s="13">
        <v>32</v>
      </c>
      <c r="BN57" s="25">
        <v>59</v>
      </c>
      <c r="BO57" s="13">
        <v>25</v>
      </c>
      <c r="BP57" s="13">
        <v>27</v>
      </c>
      <c r="BQ57" s="25">
        <v>52</v>
      </c>
      <c r="BR57" s="13">
        <v>29</v>
      </c>
      <c r="BS57" s="13">
        <v>18</v>
      </c>
      <c r="BT57" s="25">
        <v>47</v>
      </c>
      <c r="BU57" s="13">
        <v>26</v>
      </c>
      <c r="BV57" s="13">
        <v>31</v>
      </c>
      <c r="BW57" s="25">
        <v>57</v>
      </c>
      <c r="BX57" s="13">
        <v>6</v>
      </c>
      <c r="BY57" s="13">
        <v>11</v>
      </c>
      <c r="BZ57" s="25">
        <v>17</v>
      </c>
      <c r="CA57" s="13">
        <v>130</v>
      </c>
      <c r="CB57" s="13">
        <v>131</v>
      </c>
      <c r="CC57" s="25">
        <v>261</v>
      </c>
      <c r="CD57" s="13">
        <v>2</v>
      </c>
      <c r="CE57" s="13">
        <v>2</v>
      </c>
      <c r="CF57" s="25">
        <v>4</v>
      </c>
      <c r="CG57" s="13">
        <v>0</v>
      </c>
      <c r="CH57" s="13">
        <v>1</v>
      </c>
      <c r="CI57" s="25">
        <v>1</v>
      </c>
      <c r="CJ57" s="13">
        <v>3</v>
      </c>
      <c r="CK57" s="13">
        <v>0</v>
      </c>
      <c r="CL57" s="25">
        <v>3</v>
      </c>
      <c r="CM57" s="13">
        <v>0</v>
      </c>
      <c r="CN57" s="13">
        <v>0</v>
      </c>
      <c r="CO57" s="25">
        <v>0</v>
      </c>
      <c r="CP57" s="13">
        <v>0</v>
      </c>
      <c r="CQ57" s="13">
        <v>0</v>
      </c>
      <c r="CR57" s="25">
        <v>0</v>
      </c>
      <c r="CS57" s="13">
        <v>0</v>
      </c>
      <c r="CT57" s="13">
        <v>0</v>
      </c>
      <c r="CU57" s="25">
        <v>0</v>
      </c>
      <c r="CV57" s="13">
        <v>2</v>
      </c>
      <c r="CW57" s="13">
        <v>2</v>
      </c>
      <c r="CX57" s="25">
        <v>4</v>
      </c>
      <c r="CY57" s="13">
        <v>2</v>
      </c>
      <c r="CZ57" s="13">
        <v>4</v>
      </c>
      <c r="DA57" s="13">
        <v>0</v>
      </c>
      <c r="DB57" s="13">
        <v>0</v>
      </c>
      <c r="DC57" s="25">
        <v>0</v>
      </c>
      <c r="DD57" s="13">
        <v>0</v>
      </c>
      <c r="DE57" s="13">
        <v>0</v>
      </c>
      <c r="DF57" s="25">
        <v>0</v>
      </c>
      <c r="DG57" s="15">
        <v>47</v>
      </c>
      <c r="DH57" s="15">
        <v>261</v>
      </c>
      <c r="DI57" s="15">
        <v>0</v>
      </c>
      <c r="DJ57" s="15">
        <v>0</v>
      </c>
      <c r="DK57" s="15"/>
      <c r="DL57" s="15"/>
      <c r="DM57" s="15" t="s">
        <v>22</v>
      </c>
      <c r="DN57" s="15" t="s">
        <v>16</v>
      </c>
      <c r="DO57" s="15">
        <v>14</v>
      </c>
      <c r="DP57" s="15">
        <v>7</v>
      </c>
      <c r="DQ57" s="15">
        <v>0</v>
      </c>
      <c r="DR57" s="15">
        <v>0</v>
      </c>
      <c r="DS57" s="15">
        <v>0</v>
      </c>
      <c r="DT57" s="15">
        <v>0</v>
      </c>
      <c r="DU57" s="15">
        <v>1</v>
      </c>
      <c r="DV57" s="15" t="s">
        <v>16</v>
      </c>
      <c r="DW57" s="15" t="s">
        <v>16</v>
      </c>
      <c r="DX57" s="15" t="s">
        <v>22</v>
      </c>
      <c r="DY57" s="15" t="s">
        <v>16</v>
      </c>
      <c r="DZ57" s="15" t="s">
        <v>16</v>
      </c>
      <c r="EA57" s="15" t="s">
        <v>22</v>
      </c>
      <c r="EB57" s="15"/>
      <c r="EC57" s="15"/>
      <c r="ED57" s="15"/>
      <c r="EE57" s="15"/>
      <c r="EF57" s="15"/>
      <c r="EG57" s="15"/>
      <c r="EH57" s="15"/>
      <c r="EI57" s="15" t="s">
        <v>69</v>
      </c>
      <c r="EJ57" s="15" t="s">
        <v>16</v>
      </c>
      <c r="EK57" s="15"/>
      <c r="EL57" s="15" t="s">
        <v>1979</v>
      </c>
      <c r="EM57" s="15" t="s">
        <v>81</v>
      </c>
      <c r="EN57" s="15" t="s">
        <v>16</v>
      </c>
      <c r="EO57" s="15" t="s">
        <v>82</v>
      </c>
      <c r="EP57" s="15" t="s">
        <v>16</v>
      </c>
      <c r="EQ57" s="15">
        <v>0</v>
      </c>
      <c r="ER57" s="15">
        <v>0</v>
      </c>
      <c r="ES57" s="15">
        <v>0</v>
      </c>
      <c r="ET57" s="15" t="s">
        <v>16</v>
      </c>
      <c r="EU57" s="15" t="s">
        <v>86</v>
      </c>
      <c r="EV57" s="15" t="s">
        <v>90</v>
      </c>
      <c r="EW57" s="15"/>
      <c r="EX57" s="15" t="s">
        <v>22</v>
      </c>
      <c r="EY57" s="15" t="s">
        <v>22</v>
      </c>
      <c r="EZ57" s="15" t="s">
        <v>16</v>
      </c>
      <c r="FA57" s="15" t="s">
        <v>22</v>
      </c>
      <c r="FB57" s="15" t="s">
        <v>22</v>
      </c>
      <c r="FC57" s="15" t="s">
        <v>22</v>
      </c>
      <c r="FD57" s="15" t="s">
        <v>22</v>
      </c>
      <c r="FE57" s="15" t="s">
        <v>22</v>
      </c>
      <c r="FF57" s="15" t="s">
        <v>22</v>
      </c>
      <c r="FG57" s="15" t="s">
        <v>22</v>
      </c>
      <c r="FH57" s="15" t="s">
        <v>79</v>
      </c>
      <c r="FI57" s="15" t="s">
        <v>78</v>
      </c>
      <c r="FJ57" s="15" t="s">
        <v>24</v>
      </c>
      <c r="FK57" s="15" t="s">
        <v>112</v>
      </c>
      <c r="FL57" s="15" t="s">
        <v>104</v>
      </c>
      <c r="FM57" s="13" t="s">
        <v>106</v>
      </c>
      <c r="FN57" s="13" t="s">
        <v>24</v>
      </c>
      <c r="FO57" s="13" t="s">
        <v>112</v>
      </c>
      <c r="FP57" s="13" t="s">
        <v>104</v>
      </c>
      <c r="FQ57" s="13" t="s">
        <v>106</v>
      </c>
      <c r="FR57" s="13" t="s">
        <v>353</v>
      </c>
      <c r="FS57" s="13" t="s">
        <v>353</v>
      </c>
      <c r="FT57" s="13" t="s">
        <v>361</v>
      </c>
      <c r="FU57" s="13" t="s">
        <v>362</v>
      </c>
      <c r="FV57" s="13" t="s">
        <v>373</v>
      </c>
      <c r="FW57" s="13" t="s">
        <v>366</v>
      </c>
      <c r="FX57" s="203" t="s">
        <v>26</v>
      </c>
      <c r="FY57" s="203" t="s">
        <v>26</v>
      </c>
    </row>
    <row r="58" spans="1:182" ht="13.5" customHeight="1" x14ac:dyDescent="0.25">
      <c r="A58" s="14" t="s">
        <v>1425</v>
      </c>
      <c r="B58" s="14" t="s">
        <v>1678</v>
      </c>
      <c r="C58" s="15" t="s">
        <v>26</v>
      </c>
      <c r="D58" s="16"/>
      <c r="E58" s="17" t="s">
        <v>18</v>
      </c>
      <c r="F58" s="16"/>
      <c r="G58" s="14" t="s">
        <v>1698</v>
      </c>
      <c r="H58" s="14" t="s">
        <v>13</v>
      </c>
      <c r="I58" s="14" t="s">
        <v>14</v>
      </c>
      <c r="J58" s="14"/>
      <c r="K58" s="14"/>
      <c r="L58" s="14" t="s">
        <v>15</v>
      </c>
      <c r="M58" s="18"/>
      <c r="N58" s="18"/>
      <c r="O58" s="18"/>
      <c r="P58" s="18"/>
      <c r="Q58" s="13" t="s">
        <v>376</v>
      </c>
      <c r="R58" s="13" t="s">
        <v>388</v>
      </c>
      <c r="S58" s="19" t="s">
        <v>1412</v>
      </c>
      <c r="T58" s="19" t="s">
        <v>242</v>
      </c>
      <c r="U58" s="19" t="s">
        <v>242</v>
      </c>
      <c r="V58" s="19" t="s">
        <v>807</v>
      </c>
      <c r="W58" s="20">
        <v>97.710864000000001</v>
      </c>
      <c r="X58" s="20">
        <v>24.207332999999998</v>
      </c>
      <c r="Y58" s="17" t="s">
        <v>52</v>
      </c>
      <c r="Z58" s="13">
        <v>8</v>
      </c>
      <c r="AA58" s="15">
        <v>2012</v>
      </c>
      <c r="AB58" s="15" t="s">
        <v>16</v>
      </c>
      <c r="AC58" s="15" t="s">
        <v>16</v>
      </c>
      <c r="AD58" s="15" t="s">
        <v>16</v>
      </c>
      <c r="AE58" s="15" t="s">
        <v>22</v>
      </c>
      <c r="AF58" s="15" t="s">
        <v>16</v>
      </c>
      <c r="AG58" s="15" t="s">
        <v>16</v>
      </c>
      <c r="AH58" s="15" t="s">
        <v>16</v>
      </c>
      <c r="AI58" s="15" t="s">
        <v>22</v>
      </c>
      <c r="AJ58" s="15" t="s">
        <v>378</v>
      </c>
      <c r="AK58" s="15"/>
      <c r="AL58" s="15">
        <v>20</v>
      </c>
      <c r="AM58" s="15" t="s">
        <v>16</v>
      </c>
      <c r="AN58" s="15" t="s">
        <v>23</v>
      </c>
      <c r="AO58" s="15" t="s">
        <v>1426</v>
      </c>
      <c r="AP58" s="17">
        <v>13320457150</v>
      </c>
      <c r="AQ58" s="15" t="s">
        <v>16</v>
      </c>
      <c r="AR58" s="15" t="s">
        <v>22</v>
      </c>
      <c r="AS58" s="15" t="s">
        <v>22</v>
      </c>
      <c r="AT58" s="15" t="s">
        <v>16</v>
      </c>
      <c r="AU58" s="15" t="s">
        <v>22</v>
      </c>
      <c r="AV58" s="15" t="s">
        <v>22</v>
      </c>
      <c r="AW58" s="15" t="s">
        <v>22</v>
      </c>
      <c r="AX58" s="15" t="s">
        <v>1084</v>
      </c>
      <c r="AY58" s="15" t="s">
        <v>22</v>
      </c>
      <c r="AZ58" s="15" t="s">
        <v>16</v>
      </c>
      <c r="BA58" s="15" t="s">
        <v>16</v>
      </c>
      <c r="BB58" s="15" t="s">
        <v>1084</v>
      </c>
      <c r="BC58" s="13">
        <v>1</v>
      </c>
      <c r="BD58" s="13">
        <v>0</v>
      </c>
      <c r="BE58" s="25">
        <v>1</v>
      </c>
      <c r="BF58" s="13">
        <v>3</v>
      </c>
      <c r="BG58" s="13">
        <v>4</v>
      </c>
      <c r="BH58" s="25">
        <v>7</v>
      </c>
      <c r="BI58" s="13">
        <v>6</v>
      </c>
      <c r="BJ58" s="13">
        <v>12</v>
      </c>
      <c r="BK58" s="25">
        <v>18</v>
      </c>
      <c r="BL58" s="13">
        <v>19</v>
      </c>
      <c r="BM58" s="13">
        <v>22</v>
      </c>
      <c r="BN58" s="25">
        <v>41</v>
      </c>
      <c r="BO58" s="13">
        <v>22</v>
      </c>
      <c r="BP58" s="13">
        <v>15</v>
      </c>
      <c r="BQ58" s="25">
        <v>37</v>
      </c>
      <c r="BR58" s="13">
        <v>21</v>
      </c>
      <c r="BS58" s="13">
        <v>18</v>
      </c>
      <c r="BT58" s="25">
        <v>39</v>
      </c>
      <c r="BU58" s="13">
        <v>18</v>
      </c>
      <c r="BV58" s="13">
        <v>23</v>
      </c>
      <c r="BW58" s="25">
        <v>41</v>
      </c>
      <c r="BX58" s="13">
        <v>2</v>
      </c>
      <c r="BY58" s="13">
        <v>9</v>
      </c>
      <c r="BZ58" s="25">
        <v>11</v>
      </c>
      <c r="CA58" s="13">
        <v>92</v>
      </c>
      <c r="CB58" s="13">
        <v>103</v>
      </c>
      <c r="CC58" s="25">
        <v>195</v>
      </c>
      <c r="CD58" s="13">
        <v>0</v>
      </c>
      <c r="CE58" s="13">
        <v>0</v>
      </c>
      <c r="CF58" s="25">
        <v>0</v>
      </c>
      <c r="CG58" s="13">
        <v>0</v>
      </c>
      <c r="CH58" s="13">
        <v>1</v>
      </c>
      <c r="CI58" s="25">
        <v>1</v>
      </c>
      <c r="CJ58" s="13">
        <v>1</v>
      </c>
      <c r="CK58" s="13">
        <v>0</v>
      </c>
      <c r="CL58" s="25">
        <v>1</v>
      </c>
      <c r="CM58" s="13">
        <v>0</v>
      </c>
      <c r="CN58" s="13">
        <v>0</v>
      </c>
      <c r="CO58" s="25">
        <v>0</v>
      </c>
      <c r="CP58" s="13">
        <v>0</v>
      </c>
      <c r="CQ58" s="13">
        <v>3</v>
      </c>
      <c r="CR58" s="25">
        <v>3</v>
      </c>
      <c r="CS58" s="13">
        <v>0</v>
      </c>
      <c r="CT58" s="13">
        <v>0</v>
      </c>
      <c r="CU58" s="25">
        <v>0</v>
      </c>
      <c r="CV58" s="13">
        <v>0</v>
      </c>
      <c r="CW58" s="13">
        <v>1</v>
      </c>
      <c r="CX58" s="25">
        <v>1</v>
      </c>
      <c r="CY58" s="13">
        <v>1</v>
      </c>
      <c r="CZ58" s="13">
        <v>4</v>
      </c>
      <c r="DA58" s="13">
        <v>1</v>
      </c>
      <c r="DB58" s="13">
        <v>1</v>
      </c>
      <c r="DC58" s="25">
        <v>2</v>
      </c>
      <c r="DD58" s="13">
        <v>1</v>
      </c>
      <c r="DE58" s="13">
        <v>0</v>
      </c>
      <c r="DF58" s="25">
        <v>1</v>
      </c>
      <c r="DG58" s="15">
        <v>35</v>
      </c>
      <c r="DH58" s="15">
        <v>195</v>
      </c>
      <c r="DI58" s="15">
        <v>4</v>
      </c>
      <c r="DJ58" s="15">
        <v>29</v>
      </c>
      <c r="DK58" s="15">
        <v>2</v>
      </c>
      <c r="DL58" s="15">
        <v>11</v>
      </c>
      <c r="DM58" s="15" t="s">
        <v>22</v>
      </c>
      <c r="DN58" s="15" t="s">
        <v>16</v>
      </c>
      <c r="DO58" s="15">
        <v>6</v>
      </c>
      <c r="DP58" s="15">
        <v>8</v>
      </c>
      <c r="DQ58" s="15">
        <v>1</v>
      </c>
      <c r="DR58" s="15">
        <v>0</v>
      </c>
      <c r="DS58" s="15">
        <v>7</v>
      </c>
      <c r="DT58" s="15">
        <v>8</v>
      </c>
      <c r="DU58" s="15">
        <v>0</v>
      </c>
      <c r="DV58" s="15" t="s">
        <v>16</v>
      </c>
      <c r="DW58" s="15" t="s">
        <v>22</v>
      </c>
      <c r="DX58" s="15" t="s">
        <v>22</v>
      </c>
      <c r="DY58" s="15" t="s">
        <v>22</v>
      </c>
      <c r="DZ58" s="15" t="s">
        <v>22</v>
      </c>
      <c r="EA58" s="15" t="s">
        <v>22</v>
      </c>
      <c r="EB58" s="15"/>
      <c r="EC58" s="15"/>
      <c r="ED58" s="15"/>
      <c r="EE58" s="15"/>
      <c r="EF58" s="15"/>
      <c r="EG58" s="15"/>
      <c r="EH58" s="15"/>
      <c r="EI58" s="15" t="s">
        <v>69</v>
      </c>
      <c r="EJ58" s="15" t="s">
        <v>22</v>
      </c>
      <c r="EK58" s="15" t="s">
        <v>75</v>
      </c>
      <c r="EL58" s="15" t="s">
        <v>76</v>
      </c>
      <c r="EM58" s="15" t="s">
        <v>76</v>
      </c>
      <c r="EN58" s="15" t="s">
        <v>16</v>
      </c>
      <c r="EO58" s="15" t="s">
        <v>82</v>
      </c>
      <c r="EP58" s="15" t="s">
        <v>16</v>
      </c>
      <c r="EQ58" s="15">
        <v>0</v>
      </c>
      <c r="ER58" s="15">
        <v>0</v>
      </c>
      <c r="ES58" s="15">
        <v>2</v>
      </c>
      <c r="ET58" s="15" t="s">
        <v>16</v>
      </c>
      <c r="EU58" s="15" t="s">
        <v>86</v>
      </c>
      <c r="EV58" s="15" t="s">
        <v>90</v>
      </c>
      <c r="EW58" s="15"/>
      <c r="EX58" s="15" t="s">
        <v>22</v>
      </c>
      <c r="EY58" s="15" t="s">
        <v>22</v>
      </c>
      <c r="EZ58" s="15" t="s">
        <v>22</v>
      </c>
      <c r="FA58" s="15" t="s">
        <v>22</v>
      </c>
      <c r="FB58" s="15" t="s">
        <v>16</v>
      </c>
      <c r="FC58" s="15" t="s">
        <v>16</v>
      </c>
      <c r="FD58" s="15" t="s">
        <v>16</v>
      </c>
      <c r="FE58" s="15" t="s">
        <v>16</v>
      </c>
      <c r="FF58" s="15" t="s">
        <v>22</v>
      </c>
      <c r="FG58" s="15" t="s">
        <v>22</v>
      </c>
      <c r="FH58" s="15" t="s">
        <v>76</v>
      </c>
      <c r="FI58" s="15" t="s">
        <v>81</v>
      </c>
      <c r="FJ58" s="15" t="s">
        <v>104</v>
      </c>
      <c r="FK58" s="15" t="s">
        <v>24</v>
      </c>
      <c r="FL58" s="15" t="s">
        <v>104</v>
      </c>
      <c r="FM58" s="13" t="s">
        <v>106</v>
      </c>
      <c r="FN58" s="13" t="s">
        <v>24</v>
      </c>
      <c r="FO58" s="13" t="s">
        <v>112</v>
      </c>
      <c r="FP58" s="13" t="s">
        <v>104</v>
      </c>
      <c r="FQ58" s="13" t="s">
        <v>106</v>
      </c>
      <c r="FR58" s="13" t="s">
        <v>353</v>
      </c>
      <c r="FS58" s="13" t="s">
        <v>353</v>
      </c>
      <c r="FT58" s="13" t="s">
        <v>357</v>
      </c>
      <c r="FU58" s="13" t="s">
        <v>354</v>
      </c>
      <c r="FV58" s="13" t="s">
        <v>373</v>
      </c>
      <c r="FW58" s="13" t="s">
        <v>373</v>
      </c>
      <c r="FX58" s="203" t="s">
        <v>26</v>
      </c>
      <c r="FY58" s="203" t="s">
        <v>26</v>
      </c>
      <c r="FZ58" s="13"/>
    </row>
    <row r="59" spans="1:182" ht="13.5" customHeight="1" x14ac:dyDescent="0.25">
      <c r="A59" s="14" t="s">
        <v>1398</v>
      </c>
      <c r="B59" s="14" t="s">
        <v>1677</v>
      </c>
      <c r="C59" s="15" t="s">
        <v>26</v>
      </c>
      <c r="D59" s="16"/>
      <c r="E59" s="17" t="s">
        <v>18</v>
      </c>
      <c r="F59" s="16"/>
      <c r="G59" s="14" t="s">
        <v>1707</v>
      </c>
      <c r="H59" s="14" t="s">
        <v>13</v>
      </c>
      <c r="I59" s="14" t="s">
        <v>14</v>
      </c>
      <c r="J59" s="14"/>
      <c r="K59" s="14"/>
      <c r="L59" s="14" t="s">
        <v>25</v>
      </c>
      <c r="M59" s="18"/>
      <c r="N59" s="18"/>
      <c r="O59" s="18"/>
      <c r="P59" s="18"/>
      <c r="Q59" s="13" t="s">
        <v>376</v>
      </c>
      <c r="R59" s="13" t="s">
        <v>384</v>
      </c>
      <c r="S59" s="19" t="s">
        <v>1399</v>
      </c>
      <c r="T59" s="19" t="s">
        <v>1399</v>
      </c>
      <c r="U59" s="19" t="s">
        <v>216</v>
      </c>
      <c r="V59" s="19" t="s">
        <v>779</v>
      </c>
      <c r="W59" s="20">
        <v>96.942279999999997</v>
      </c>
      <c r="X59" s="20">
        <v>25.296579999999999</v>
      </c>
      <c r="Y59" s="17" t="s">
        <v>52</v>
      </c>
      <c r="Z59" s="13">
        <v>5</v>
      </c>
      <c r="AA59" s="15">
        <v>2012</v>
      </c>
      <c r="AB59" s="15" t="s">
        <v>16</v>
      </c>
      <c r="AC59" s="15" t="s">
        <v>16</v>
      </c>
      <c r="AD59" s="15" t="s">
        <v>16</v>
      </c>
      <c r="AE59" s="15" t="s">
        <v>22</v>
      </c>
      <c r="AF59" s="15" t="s">
        <v>16</v>
      </c>
      <c r="AG59" s="15" t="s">
        <v>16</v>
      </c>
      <c r="AH59" s="15" t="s">
        <v>16</v>
      </c>
      <c r="AI59" s="15" t="s">
        <v>22</v>
      </c>
      <c r="AJ59" s="15" t="s">
        <v>1400</v>
      </c>
      <c r="AK59" s="15"/>
      <c r="AL59" s="15"/>
      <c r="AM59" s="15" t="s">
        <v>16</v>
      </c>
      <c r="AN59" s="15" t="s">
        <v>1401</v>
      </c>
      <c r="AO59" s="15" t="s">
        <v>1402</v>
      </c>
      <c r="AP59" s="17" t="s">
        <v>1403</v>
      </c>
      <c r="AQ59" s="15" t="s">
        <v>16</v>
      </c>
      <c r="AR59" s="15" t="s">
        <v>16</v>
      </c>
      <c r="AS59" s="15" t="s">
        <v>22</v>
      </c>
      <c r="AT59" s="15" t="s">
        <v>22</v>
      </c>
      <c r="AU59" s="15" t="s">
        <v>22</v>
      </c>
      <c r="AV59" s="15" t="s">
        <v>22</v>
      </c>
      <c r="AW59" s="15" t="s">
        <v>22</v>
      </c>
      <c r="AX59" s="15" t="s">
        <v>16</v>
      </c>
      <c r="AY59" s="15" t="s">
        <v>22</v>
      </c>
      <c r="AZ59" s="15" t="s">
        <v>16</v>
      </c>
      <c r="BA59" s="15" t="s">
        <v>16</v>
      </c>
      <c r="BB59" s="15" t="s">
        <v>16</v>
      </c>
      <c r="BC59" s="13">
        <v>0</v>
      </c>
      <c r="BD59" s="13">
        <v>0</v>
      </c>
      <c r="BE59" s="25">
        <v>0</v>
      </c>
      <c r="BF59" s="13">
        <v>3</v>
      </c>
      <c r="BG59" s="13">
        <v>2</v>
      </c>
      <c r="BH59" s="25">
        <v>5</v>
      </c>
      <c r="BI59" s="13">
        <v>7</v>
      </c>
      <c r="BJ59" s="13">
        <v>6</v>
      </c>
      <c r="BK59" s="25">
        <v>13</v>
      </c>
      <c r="BL59" s="13">
        <v>10</v>
      </c>
      <c r="BM59" s="13">
        <v>4</v>
      </c>
      <c r="BN59" s="25">
        <v>14</v>
      </c>
      <c r="BO59" s="13">
        <v>4</v>
      </c>
      <c r="BP59" s="13">
        <v>7</v>
      </c>
      <c r="BQ59" s="25">
        <v>11</v>
      </c>
      <c r="BR59" s="13">
        <v>0</v>
      </c>
      <c r="BS59" s="13">
        <v>6</v>
      </c>
      <c r="BT59" s="25">
        <v>6</v>
      </c>
      <c r="BU59" s="13">
        <v>0</v>
      </c>
      <c r="BV59" s="13">
        <v>1</v>
      </c>
      <c r="BW59" s="25">
        <v>1</v>
      </c>
      <c r="BX59" s="13">
        <v>0</v>
      </c>
      <c r="BY59" s="13">
        <v>0</v>
      </c>
      <c r="BZ59" s="25">
        <v>0</v>
      </c>
      <c r="CA59" s="13">
        <v>24</v>
      </c>
      <c r="CB59" s="13">
        <v>26</v>
      </c>
      <c r="CC59" s="25">
        <v>50</v>
      </c>
      <c r="CD59" s="13">
        <v>0</v>
      </c>
      <c r="CE59" s="13">
        <v>0</v>
      </c>
      <c r="CF59" s="25">
        <v>0</v>
      </c>
      <c r="CG59" s="13">
        <v>0</v>
      </c>
      <c r="CH59" s="13">
        <v>0</v>
      </c>
      <c r="CI59" s="25">
        <v>0</v>
      </c>
      <c r="CJ59" s="13">
        <v>0</v>
      </c>
      <c r="CK59" s="13">
        <v>1</v>
      </c>
      <c r="CL59" s="25">
        <v>1</v>
      </c>
      <c r="CM59" s="13">
        <v>2</v>
      </c>
      <c r="CN59" s="13">
        <v>0</v>
      </c>
      <c r="CO59" s="25">
        <v>2</v>
      </c>
      <c r="CP59" s="13">
        <v>0</v>
      </c>
      <c r="CQ59" s="13">
        <v>0</v>
      </c>
      <c r="CR59" s="25">
        <v>0</v>
      </c>
      <c r="CS59" s="13">
        <v>0</v>
      </c>
      <c r="CT59" s="13">
        <v>0</v>
      </c>
      <c r="CU59" s="25">
        <v>0</v>
      </c>
      <c r="CV59" s="13">
        <v>0</v>
      </c>
      <c r="CW59" s="13">
        <v>6</v>
      </c>
      <c r="CX59" s="25">
        <v>6</v>
      </c>
      <c r="CY59" s="13">
        <v>1</v>
      </c>
      <c r="CZ59" s="13">
        <v>4</v>
      </c>
      <c r="DA59" s="13">
        <v>0</v>
      </c>
      <c r="DB59" s="13">
        <v>0</v>
      </c>
      <c r="DC59" s="25">
        <v>0</v>
      </c>
      <c r="DD59" s="13">
        <v>1</v>
      </c>
      <c r="DE59" s="13">
        <v>3</v>
      </c>
      <c r="DF59" s="25">
        <v>4</v>
      </c>
      <c r="DG59" s="15">
        <v>14</v>
      </c>
      <c r="DH59" s="15">
        <v>60</v>
      </c>
      <c r="DI59" s="15">
        <v>1</v>
      </c>
      <c r="DJ59" s="15">
        <v>4</v>
      </c>
      <c r="DK59" s="15">
        <v>2</v>
      </c>
      <c r="DL59" s="15">
        <v>6</v>
      </c>
      <c r="DM59" s="15" t="s">
        <v>22</v>
      </c>
      <c r="DN59" s="15" t="s">
        <v>16</v>
      </c>
      <c r="DO59" s="15">
        <v>0</v>
      </c>
      <c r="DP59" s="15">
        <v>1</v>
      </c>
      <c r="DQ59" s="15">
        <v>0</v>
      </c>
      <c r="DR59" s="15">
        <v>9</v>
      </c>
      <c r="DS59" s="15">
        <v>9</v>
      </c>
      <c r="DT59" s="15">
        <v>1</v>
      </c>
      <c r="DU59" s="15">
        <v>0</v>
      </c>
      <c r="DV59" s="15" t="s">
        <v>22</v>
      </c>
      <c r="DW59" s="15" t="s">
        <v>22</v>
      </c>
      <c r="DX59" s="15" t="s">
        <v>22</v>
      </c>
      <c r="DY59" s="15" t="s">
        <v>22</v>
      </c>
      <c r="DZ59" s="15" t="s">
        <v>22</v>
      </c>
      <c r="EA59" s="15" t="s">
        <v>16</v>
      </c>
      <c r="EB59" s="15">
        <v>0.5</v>
      </c>
      <c r="EC59" s="15"/>
      <c r="ED59" s="15">
        <v>0.5</v>
      </c>
      <c r="EE59" s="15"/>
      <c r="EF59" s="15">
        <v>0.5</v>
      </c>
      <c r="EG59" s="15">
        <v>0.5</v>
      </c>
      <c r="EH59" s="15">
        <v>0.5</v>
      </c>
      <c r="EI59" s="15" t="s">
        <v>69</v>
      </c>
      <c r="EJ59" s="15" t="s">
        <v>16</v>
      </c>
      <c r="EK59" s="15" t="s">
        <v>75</v>
      </c>
      <c r="EL59" s="15"/>
      <c r="EM59" s="15"/>
      <c r="EN59" s="15"/>
      <c r="EO59" s="15" t="s">
        <v>84</v>
      </c>
      <c r="EP59" s="15" t="s">
        <v>22</v>
      </c>
      <c r="EQ59" s="15">
        <v>2</v>
      </c>
      <c r="ER59" s="15">
        <v>2</v>
      </c>
      <c r="ES59" s="15">
        <v>0</v>
      </c>
      <c r="ET59" s="15" t="s">
        <v>22</v>
      </c>
      <c r="EU59" s="15" t="s">
        <v>86</v>
      </c>
      <c r="EV59" s="15" t="s">
        <v>89</v>
      </c>
      <c r="EW59" s="15"/>
      <c r="EX59" s="15" t="s">
        <v>22</v>
      </c>
      <c r="EY59" s="15" t="s">
        <v>22</v>
      </c>
      <c r="EZ59" s="15" t="s">
        <v>16</v>
      </c>
      <c r="FA59" s="15" t="s">
        <v>22</v>
      </c>
      <c r="FB59" s="15" t="s">
        <v>22</v>
      </c>
      <c r="FC59" s="15" t="s">
        <v>22</v>
      </c>
      <c r="FD59" s="15" t="s">
        <v>22</v>
      </c>
      <c r="FE59" s="15" t="s">
        <v>22</v>
      </c>
      <c r="FF59" s="15" t="s">
        <v>22</v>
      </c>
      <c r="FG59" s="15" t="s">
        <v>22</v>
      </c>
      <c r="FH59" s="15" t="s">
        <v>81</v>
      </c>
      <c r="FI59" s="15" t="s">
        <v>81</v>
      </c>
      <c r="FJ59" s="15" t="s">
        <v>108</v>
      </c>
      <c r="FK59" s="15" t="s">
        <v>24</v>
      </c>
      <c r="FL59" s="15" t="s">
        <v>104</v>
      </c>
      <c r="FM59" s="13" t="s">
        <v>106</v>
      </c>
      <c r="FN59" s="13" t="s">
        <v>24</v>
      </c>
      <c r="FO59" s="13" t="s">
        <v>112</v>
      </c>
      <c r="FP59" s="13" t="s">
        <v>104</v>
      </c>
      <c r="FQ59" s="13" t="s">
        <v>106</v>
      </c>
      <c r="FR59" s="13" t="s">
        <v>367</v>
      </c>
      <c r="FS59" s="13" t="s">
        <v>373</v>
      </c>
      <c r="FT59" s="13" t="s">
        <v>365</v>
      </c>
      <c r="FU59" s="13" t="s">
        <v>360</v>
      </c>
      <c r="FV59" s="13" t="s">
        <v>372</v>
      </c>
      <c r="FW59" s="13" t="s">
        <v>359</v>
      </c>
      <c r="FX59" s="203" t="s">
        <v>26</v>
      </c>
      <c r="FY59" s="203" t="s">
        <v>933</v>
      </c>
      <c r="FZ59" s="13"/>
    </row>
    <row r="60" spans="1:182" ht="13.5" customHeight="1" x14ac:dyDescent="0.25">
      <c r="A60" s="14" t="s">
        <v>1404</v>
      </c>
      <c r="B60" s="14" t="s">
        <v>1677</v>
      </c>
      <c r="C60" s="15" t="s">
        <v>26</v>
      </c>
      <c r="D60" s="16"/>
      <c r="E60" s="17" t="s">
        <v>18</v>
      </c>
      <c r="F60" s="16"/>
      <c r="G60" s="14" t="s">
        <v>1707</v>
      </c>
      <c r="H60" s="14" t="s">
        <v>13</v>
      </c>
      <c r="I60" s="14" t="s">
        <v>14</v>
      </c>
      <c r="J60" s="14"/>
      <c r="K60" s="14"/>
      <c r="L60" s="14" t="s">
        <v>25</v>
      </c>
      <c r="M60" s="18"/>
      <c r="N60" s="18"/>
      <c r="O60" s="18"/>
      <c r="P60" s="18"/>
      <c r="Q60" s="13" t="s">
        <v>376</v>
      </c>
      <c r="R60" s="13" t="s">
        <v>384</v>
      </c>
      <c r="S60" s="19" t="s">
        <v>52</v>
      </c>
      <c r="T60" s="19" t="s">
        <v>1405</v>
      </c>
      <c r="U60" s="19" t="s">
        <v>215</v>
      </c>
      <c r="V60" s="19" t="s">
        <v>778</v>
      </c>
      <c r="W60" s="20">
        <v>96.922619999999995</v>
      </c>
      <c r="X60" s="20">
        <v>25.305669999999999</v>
      </c>
      <c r="Y60" s="17" t="s">
        <v>52</v>
      </c>
      <c r="Z60" s="13">
        <v>5</v>
      </c>
      <c r="AA60" s="15">
        <v>2012</v>
      </c>
      <c r="AB60" s="15" t="s">
        <v>16</v>
      </c>
      <c r="AC60" s="15" t="s">
        <v>16</v>
      </c>
      <c r="AD60" s="15" t="s">
        <v>16</v>
      </c>
      <c r="AE60" s="15" t="s">
        <v>22</v>
      </c>
      <c r="AF60" s="15" t="s">
        <v>16</v>
      </c>
      <c r="AG60" s="15" t="s">
        <v>16</v>
      </c>
      <c r="AH60" s="15" t="s">
        <v>16</v>
      </c>
      <c r="AI60" s="15" t="s">
        <v>22</v>
      </c>
      <c r="AJ60" s="15" t="s">
        <v>1400</v>
      </c>
      <c r="AK60" s="15"/>
      <c r="AL60" s="15"/>
      <c r="AM60" s="15" t="s">
        <v>16</v>
      </c>
      <c r="AN60" s="15" t="s">
        <v>1401</v>
      </c>
      <c r="AO60" s="15" t="s">
        <v>1406</v>
      </c>
      <c r="AP60" s="17" t="s">
        <v>1407</v>
      </c>
      <c r="AQ60" s="15" t="s">
        <v>16</v>
      </c>
      <c r="AR60" s="15" t="s">
        <v>16</v>
      </c>
      <c r="AS60" s="15" t="s">
        <v>22</v>
      </c>
      <c r="AT60" s="15" t="s">
        <v>22</v>
      </c>
      <c r="AU60" s="15" t="s">
        <v>22</v>
      </c>
      <c r="AV60" s="15" t="s">
        <v>22</v>
      </c>
      <c r="AW60" s="15" t="s">
        <v>22</v>
      </c>
      <c r="AX60" s="15" t="s">
        <v>22</v>
      </c>
      <c r="AY60" s="15" t="s">
        <v>16</v>
      </c>
      <c r="AZ60" s="15" t="s">
        <v>16</v>
      </c>
      <c r="BA60" s="15" t="s">
        <v>16</v>
      </c>
      <c r="BB60" s="15" t="s">
        <v>16</v>
      </c>
      <c r="BC60" s="13">
        <v>1</v>
      </c>
      <c r="BD60" s="13">
        <v>0</v>
      </c>
      <c r="BE60" s="25">
        <v>1</v>
      </c>
      <c r="BF60" s="13">
        <v>3</v>
      </c>
      <c r="BG60" s="13">
        <v>1</v>
      </c>
      <c r="BH60" s="25">
        <v>4</v>
      </c>
      <c r="BI60" s="13">
        <v>5</v>
      </c>
      <c r="BJ60" s="13">
        <v>1</v>
      </c>
      <c r="BK60" s="25">
        <v>6</v>
      </c>
      <c r="BL60" s="13">
        <v>10</v>
      </c>
      <c r="BM60" s="13">
        <v>3</v>
      </c>
      <c r="BN60" s="25">
        <v>13</v>
      </c>
      <c r="BO60" s="13">
        <v>4</v>
      </c>
      <c r="BP60" s="13">
        <v>5</v>
      </c>
      <c r="BQ60" s="25">
        <v>9</v>
      </c>
      <c r="BR60" s="13">
        <v>1</v>
      </c>
      <c r="BS60" s="13">
        <v>5</v>
      </c>
      <c r="BT60" s="25">
        <v>6</v>
      </c>
      <c r="BU60" s="13">
        <v>1</v>
      </c>
      <c r="BV60" s="13">
        <v>6</v>
      </c>
      <c r="BW60" s="25">
        <v>7</v>
      </c>
      <c r="BX60" s="13">
        <v>0</v>
      </c>
      <c r="BY60" s="13">
        <v>2</v>
      </c>
      <c r="BZ60" s="25">
        <v>2</v>
      </c>
      <c r="CA60" s="13">
        <v>25</v>
      </c>
      <c r="CB60" s="13">
        <v>23</v>
      </c>
      <c r="CC60" s="25">
        <v>48</v>
      </c>
      <c r="CD60" s="13">
        <v>1</v>
      </c>
      <c r="CE60" s="13">
        <v>0</v>
      </c>
      <c r="CF60" s="25">
        <v>1</v>
      </c>
      <c r="CG60" s="13">
        <v>0</v>
      </c>
      <c r="CH60" s="13">
        <v>0</v>
      </c>
      <c r="CI60" s="25">
        <v>0</v>
      </c>
      <c r="CJ60" s="13">
        <v>0</v>
      </c>
      <c r="CK60" s="13">
        <v>0</v>
      </c>
      <c r="CL60" s="25">
        <v>0</v>
      </c>
      <c r="CM60" s="13">
        <v>1</v>
      </c>
      <c r="CN60" s="13">
        <v>0</v>
      </c>
      <c r="CO60" s="25">
        <v>1</v>
      </c>
      <c r="CP60" s="13">
        <v>1</v>
      </c>
      <c r="CQ60" s="13">
        <v>0</v>
      </c>
      <c r="CR60" s="25">
        <v>1</v>
      </c>
      <c r="CS60" s="13">
        <v>0</v>
      </c>
      <c r="CT60" s="13">
        <v>1</v>
      </c>
      <c r="CU60" s="25">
        <v>1</v>
      </c>
      <c r="CV60" s="13">
        <v>1</v>
      </c>
      <c r="CW60" s="13">
        <v>1</v>
      </c>
      <c r="CX60" s="25">
        <v>2</v>
      </c>
      <c r="CY60" s="13">
        <v>0</v>
      </c>
      <c r="CZ60" s="13">
        <v>4</v>
      </c>
      <c r="DA60" s="13">
        <v>1</v>
      </c>
      <c r="DB60" s="13">
        <v>0</v>
      </c>
      <c r="DC60" s="25">
        <v>1</v>
      </c>
      <c r="DD60" s="13">
        <v>0</v>
      </c>
      <c r="DE60" s="13">
        <v>0</v>
      </c>
      <c r="DF60" s="25">
        <v>0</v>
      </c>
      <c r="DG60" s="15">
        <v>13</v>
      </c>
      <c r="DH60" s="15">
        <v>48</v>
      </c>
      <c r="DI60" s="15">
        <v>0</v>
      </c>
      <c r="DJ60" s="15">
        <v>0</v>
      </c>
      <c r="DK60" s="15">
        <v>1</v>
      </c>
      <c r="DL60" s="15">
        <v>3</v>
      </c>
      <c r="DM60" s="15" t="s">
        <v>22</v>
      </c>
      <c r="DN60" s="15" t="s">
        <v>16</v>
      </c>
      <c r="DO60" s="15">
        <v>0</v>
      </c>
      <c r="DP60" s="15">
        <v>0</v>
      </c>
      <c r="DQ60" s="15">
        <v>12</v>
      </c>
      <c r="DR60" s="15">
        <v>5</v>
      </c>
      <c r="DS60" s="15">
        <v>12</v>
      </c>
      <c r="DT60" s="15">
        <v>5</v>
      </c>
      <c r="DU60" s="15">
        <v>0</v>
      </c>
      <c r="DV60" s="15" t="s">
        <v>16</v>
      </c>
      <c r="DW60" s="15" t="s">
        <v>22</v>
      </c>
      <c r="DX60" s="15" t="s">
        <v>22</v>
      </c>
      <c r="DY60" s="15" t="s">
        <v>22</v>
      </c>
      <c r="DZ60" s="15" t="s">
        <v>16</v>
      </c>
      <c r="EA60" s="15" t="s">
        <v>22</v>
      </c>
      <c r="EB60" s="15">
        <v>0.375</v>
      </c>
      <c r="EC60" s="15"/>
      <c r="ED60" s="15"/>
      <c r="EE60" s="15"/>
      <c r="EF60" s="15">
        <v>0.375</v>
      </c>
      <c r="EG60" s="15">
        <v>1</v>
      </c>
      <c r="EH60" s="15">
        <v>1</v>
      </c>
      <c r="EI60" s="15" t="s">
        <v>70</v>
      </c>
      <c r="EJ60" s="15" t="s">
        <v>16</v>
      </c>
      <c r="EK60" s="15" t="s">
        <v>75</v>
      </c>
      <c r="EL60" s="15" t="s">
        <v>80</v>
      </c>
      <c r="EM60" s="15" t="s">
        <v>76</v>
      </c>
      <c r="EN60" s="15" t="s">
        <v>16</v>
      </c>
      <c r="EO60" s="15" t="s">
        <v>84</v>
      </c>
      <c r="EP60" s="15" t="s">
        <v>16</v>
      </c>
      <c r="EQ60" s="15">
        <v>2</v>
      </c>
      <c r="ER60" s="15">
        <v>3</v>
      </c>
      <c r="ES60" s="15">
        <v>5</v>
      </c>
      <c r="ET60" s="15" t="s">
        <v>22</v>
      </c>
      <c r="EU60" s="15" t="s">
        <v>86</v>
      </c>
      <c r="EV60" s="15" t="s">
        <v>89</v>
      </c>
      <c r="EW60" s="15"/>
      <c r="EX60" s="15" t="s">
        <v>22</v>
      </c>
      <c r="EY60" s="15" t="s">
        <v>22</v>
      </c>
      <c r="EZ60" s="15" t="s">
        <v>22</v>
      </c>
      <c r="FA60" s="15" t="s">
        <v>16</v>
      </c>
      <c r="FB60" s="15" t="s">
        <v>22</v>
      </c>
      <c r="FC60" s="15" t="s">
        <v>22</v>
      </c>
      <c r="FD60" s="15" t="s">
        <v>22</v>
      </c>
      <c r="FE60" s="15" t="s">
        <v>22</v>
      </c>
      <c r="FF60" s="15" t="s">
        <v>22</v>
      </c>
      <c r="FG60" s="15" t="s">
        <v>16</v>
      </c>
      <c r="FH60" s="15" t="s">
        <v>81</v>
      </c>
      <c r="FI60" s="15" t="s">
        <v>81</v>
      </c>
      <c r="FJ60" s="15" t="s">
        <v>106</v>
      </c>
      <c r="FK60" s="15" t="s">
        <v>112</v>
      </c>
      <c r="FL60" s="15" t="s">
        <v>104</v>
      </c>
      <c r="FM60" s="13" t="s">
        <v>106</v>
      </c>
      <c r="FN60" s="13" t="s">
        <v>112</v>
      </c>
      <c r="FO60" s="13" t="s">
        <v>112</v>
      </c>
      <c r="FP60" s="13" t="s">
        <v>104</v>
      </c>
      <c r="FQ60" s="13" t="s">
        <v>24</v>
      </c>
      <c r="FR60" s="13" t="s">
        <v>355</v>
      </c>
      <c r="FS60" s="13" t="s">
        <v>374</v>
      </c>
      <c r="FT60" s="13" t="s">
        <v>354</v>
      </c>
      <c r="FU60" s="13" t="s">
        <v>373</v>
      </c>
      <c r="FV60" s="13" t="s">
        <v>369</v>
      </c>
      <c r="FW60" s="13" t="s">
        <v>360</v>
      </c>
      <c r="FX60" s="203" t="s">
        <v>26</v>
      </c>
      <c r="FY60" s="203" t="s">
        <v>933</v>
      </c>
      <c r="FZ60" s="13"/>
    </row>
    <row r="61" spans="1:182" ht="13.5" customHeight="1" x14ac:dyDescent="0.25">
      <c r="A61" s="14" t="s">
        <v>1297</v>
      </c>
      <c r="B61" s="14" t="s">
        <v>1678</v>
      </c>
      <c r="C61" s="15" t="s">
        <v>26</v>
      </c>
      <c r="D61" s="16"/>
      <c r="E61" s="17" t="s">
        <v>18</v>
      </c>
      <c r="F61" s="16"/>
      <c r="G61" s="14" t="s">
        <v>1707</v>
      </c>
      <c r="H61" s="14" t="s">
        <v>13</v>
      </c>
      <c r="I61" s="14" t="s">
        <v>14</v>
      </c>
      <c r="J61" s="14"/>
      <c r="K61" s="14"/>
      <c r="L61" s="14" t="s">
        <v>15</v>
      </c>
      <c r="M61" s="18"/>
      <c r="N61" s="18"/>
      <c r="O61" s="18"/>
      <c r="P61" s="18"/>
      <c r="Q61" s="13" t="s">
        <v>376</v>
      </c>
      <c r="R61" s="13" t="s">
        <v>384</v>
      </c>
      <c r="S61" s="19" t="s">
        <v>52</v>
      </c>
      <c r="T61" s="19" t="s">
        <v>1299</v>
      </c>
      <c r="U61" s="19" t="s">
        <v>217</v>
      </c>
      <c r="V61" s="19" t="s">
        <v>780</v>
      </c>
      <c r="W61" s="20">
        <v>96.948740000000001</v>
      </c>
      <c r="X61" s="20">
        <v>25.30442</v>
      </c>
      <c r="Y61" s="17" t="s">
        <v>52</v>
      </c>
      <c r="Z61" s="13">
        <v>3</v>
      </c>
      <c r="AA61" s="15">
        <v>2012</v>
      </c>
      <c r="AB61" s="15" t="s">
        <v>16</v>
      </c>
      <c r="AC61" s="15" t="s">
        <v>1084</v>
      </c>
      <c r="AD61" s="15" t="s">
        <v>16</v>
      </c>
      <c r="AE61" s="15" t="s">
        <v>22</v>
      </c>
      <c r="AF61" s="15" t="s">
        <v>16</v>
      </c>
      <c r="AG61" s="15" t="s">
        <v>16</v>
      </c>
      <c r="AH61" s="15" t="s">
        <v>16</v>
      </c>
      <c r="AI61" s="15" t="s">
        <v>22</v>
      </c>
      <c r="AJ61" s="15" t="s">
        <v>384</v>
      </c>
      <c r="AK61" s="15"/>
      <c r="AL61" s="15"/>
      <c r="AM61" s="15" t="s">
        <v>16</v>
      </c>
      <c r="AN61" s="15" t="s">
        <v>23</v>
      </c>
      <c r="AO61" s="15" t="s">
        <v>1300</v>
      </c>
      <c r="AP61" s="17" t="s">
        <v>1446</v>
      </c>
      <c r="AQ61" s="15" t="s">
        <v>16</v>
      </c>
      <c r="AR61" s="15" t="s">
        <v>16</v>
      </c>
      <c r="AS61" s="15" t="s">
        <v>22</v>
      </c>
      <c r="AT61" s="15" t="s">
        <v>22</v>
      </c>
      <c r="AU61" s="15" t="s">
        <v>22</v>
      </c>
      <c r="AV61" s="15" t="s">
        <v>22</v>
      </c>
      <c r="AW61" s="15" t="s">
        <v>22</v>
      </c>
      <c r="AX61" s="15" t="s">
        <v>16</v>
      </c>
      <c r="AY61" s="15" t="s">
        <v>22</v>
      </c>
      <c r="AZ61" s="15" t="s">
        <v>16</v>
      </c>
      <c r="BA61" s="15" t="s">
        <v>1079</v>
      </c>
      <c r="BB61" s="15" t="s">
        <v>16</v>
      </c>
      <c r="BC61" s="13">
        <v>0</v>
      </c>
      <c r="BD61" s="13">
        <v>0</v>
      </c>
      <c r="BE61" s="25">
        <v>0</v>
      </c>
      <c r="BF61" s="13">
        <v>2</v>
      </c>
      <c r="BG61" s="13">
        <v>0</v>
      </c>
      <c r="BH61" s="25">
        <v>2</v>
      </c>
      <c r="BI61" s="13">
        <v>2</v>
      </c>
      <c r="BJ61" s="13">
        <v>1</v>
      </c>
      <c r="BK61" s="25">
        <v>3</v>
      </c>
      <c r="BL61" s="13">
        <v>8</v>
      </c>
      <c r="BM61" s="13">
        <v>4</v>
      </c>
      <c r="BN61" s="25">
        <v>12</v>
      </c>
      <c r="BO61" s="13">
        <v>1</v>
      </c>
      <c r="BP61" s="13">
        <v>3</v>
      </c>
      <c r="BQ61" s="25">
        <v>4</v>
      </c>
      <c r="BR61" s="13">
        <v>2</v>
      </c>
      <c r="BS61" s="13">
        <v>5</v>
      </c>
      <c r="BT61" s="25">
        <v>7</v>
      </c>
      <c r="BU61" s="13">
        <v>2</v>
      </c>
      <c r="BV61" s="13">
        <v>6</v>
      </c>
      <c r="BW61" s="25">
        <v>8</v>
      </c>
      <c r="BX61" s="13">
        <v>2</v>
      </c>
      <c r="BY61" s="13">
        <v>2</v>
      </c>
      <c r="BZ61" s="25">
        <v>4</v>
      </c>
      <c r="CA61" s="13">
        <v>19</v>
      </c>
      <c r="CB61" s="13">
        <v>21</v>
      </c>
      <c r="CC61" s="25">
        <v>40</v>
      </c>
      <c r="CD61" s="13">
        <v>1</v>
      </c>
      <c r="CE61" s="13">
        <v>0</v>
      </c>
      <c r="CF61" s="25">
        <v>1</v>
      </c>
      <c r="CG61" s="13">
        <v>0</v>
      </c>
      <c r="CH61" s="13">
        <v>0</v>
      </c>
      <c r="CI61" s="25">
        <v>0</v>
      </c>
      <c r="CJ61" s="13">
        <v>0</v>
      </c>
      <c r="CK61" s="13">
        <v>0</v>
      </c>
      <c r="CL61" s="25">
        <v>0</v>
      </c>
      <c r="CM61" s="13">
        <v>0</v>
      </c>
      <c r="CN61" s="13">
        <v>0</v>
      </c>
      <c r="CO61" s="25">
        <v>0</v>
      </c>
      <c r="CP61" s="13">
        <v>0</v>
      </c>
      <c r="CQ61" s="13">
        <v>0</v>
      </c>
      <c r="CR61" s="25">
        <v>0</v>
      </c>
      <c r="CS61" s="13">
        <v>0</v>
      </c>
      <c r="CT61" s="13">
        <v>0</v>
      </c>
      <c r="CU61" s="25">
        <v>0</v>
      </c>
      <c r="CV61" s="13">
        <v>0</v>
      </c>
      <c r="CW61" s="13">
        <v>0</v>
      </c>
      <c r="CX61" s="25">
        <v>0</v>
      </c>
      <c r="CY61" s="13">
        <v>2</v>
      </c>
      <c r="CZ61" s="13">
        <v>2</v>
      </c>
      <c r="DA61" s="13">
        <v>0</v>
      </c>
      <c r="DB61" s="13">
        <v>1</v>
      </c>
      <c r="DC61" s="25">
        <v>1</v>
      </c>
      <c r="DD61" s="13">
        <v>0</v>
      </c>
      <c r="DE61" s="13">
        <v>1</v>
      </c>
      <c r="DF61" s="25">
        <v>1</v>
      </c>
      <c r="DG61" s="15">
        <v>12</v>
      </c>
      <c r="DH61" s="15">
        <v>40</v>
      </c>
      <c r="DI61" s="15">
        <v>1</v>
      </c>
      <c r="DJ61" s="15">
        <v>1</v>
      </c>
      <c r="DK61" s="15">
        <v>4</v>
      </c>
      <c r="DL61" s="15">
        <v>17</v>
      </c>
      <c r="DM61" s="15" t="s">
        <v>22</v>
      </c>
      <c r="DN61" s="15" t="s">
        <v>16</v>
      </c>
      <c r="DO61" s="15">
        <v>1</v>
      </c>
      <c r="DP61" s="15">
        <v>1</v>
      </c>
      <c r="DQ61" s="15">
        <v>7</v>
      </c>
      <c r="DR61" s="15">
        <v>0</v>
      </c>
      <c r="DS61" s="15">
        <v>8</v>
      </c>
      <c r="DT61" s="15">
        <v>1</v>
      </c>
      <c r="DU61" s="15">
        <v>0</v>
      </c>
      <c r="DV61" s="15" t="s">
        <v>22</v>
      </c>
      <c r="DW61" s="15" t="s">
        <v>22</v>
      </c>
      <c r="DX61" s="15" t="s">
        <v>22</v>
      </c>
      <c r="DY61" s="15" t="s">
        <v>22</v>
      </c>
      <c r="DZ61" s="15" t="s">
        <v>22</v>
      </c>
      <c r="EA61" s="15" t="s">
        <v>22</v>
      </c>
      <c r="EB61" s="15"/>
      <c r="EC61" s="15"/>
      <c r="ED61" s="15"/>
      <c r="EE61" s="15"/>
      <c r="EF61" s="15" t="s">
        <v>22</v>
      </c>
      <c r="EG61" s="15"/>
      <c r="EH61" s="15"/>
      <c r="EI61" s="15" t="s">
        <v>70</v>
      </c>
      <c r="EJ61" s="15" t="s">
        <v>16</v>
      </c>
      <c r="EK61" s="15" t="s">
        <v>75</v>
      </c>
      <c r="EL61" s="15" t="s">
        <v>1979</v>
      </c>
      <c r="EM61" s="15" t="s">
        <v>1979</v>
      </c>
      <c r="EN61" s="15" t="s">
        <v>16</v>
      </c>
      <c r="EO61" s="15" t="s">
        <v>82</v>
      </c>
      <c r="EP61" s="15" t="s">
        <v>16</v>
      </c>
      <c r="EQ61" s="15">
        <v>0</v>
      </c>
      <c r="ER61" s="15">
        <v>0</v>
      </c>
      <c r="ES61" s="15">
        <v>3</v>
      </c>
      <c r="ET61" s="15" t="s">
        <v>16</v>
      </c>
      <c r="EU61" s="15" t="s">
        <v>88</v>
      </c>
      <c r="EV61" s="15" t="s">
        <v>89</v>
      </c>
      <c r="EW61" s="15" t="s">
        <v>22</v>
      </c>
      <c r="EX61" s="15" t="s">
        <v>22</v>
      </c>
      <c r="EY61" s="15" t="s">
        <v>16</v>
      </c>
      <c r="EZ61" s="15" t="s">
        <v>22</v>
      </c>
      <c r="FA61" s="15" t="s">
        <v>22</v>
      </c>
      <c r="FB61" s="15" t="s">
        <v>22</v>
      </c>
      <c r="FC61" s="15" t="s">
        <v>22</v>
      </c>
      <c r="FD61" s="15" t="s">
        <v>22</v>
      </c>
      <c r="FE61" s="15" t="s">
        <v>22</v>
      </c>
      <c r="FF61" s="15" t="s">
        <v>22</v>
      </c>
      <c r="FG61" s="15" t="s">
        <v>22</v>
      </c>
      <c r="FH61" s="15" t="s">
        <v>81</v>
      </c>
      <c r="FI61" s="15" t="s">
        <v>81</v>
      </c>
      <c r="FJ61" s="13" t="s">
        <v>24</v>
      </c>
      <c r="FK61" s="13" t="s">
        <v>112</v>
      </c>
      <c r="FL61" s="13" t="s">
        <v>104</v>
      </c>
      <c r="FM61" s="13"/>
      <c r="FN61" s="13" t="s">
        <v>24</v>
      </c>
      <c r="FO61" s="13" t="s">
        <v>112</v>
      </c>
      <c r="FP61" s="13" t="s">
        <v>112</v>
      </c>
      <c r="FQ61" s="13" t="s">
        <v>112</v>
      </c>
      <c r="FR61" s="13" t="s">
        <v>364</v>
      </c>
      <c r="FS61" s="13" t="s">
        <v>373</v>
      </c>
      <c r="FT61" s="13" t="s">
        <v>355</v>
      </c>
      <c r="FU61" s="13" t="s">
        <v>362</v>
      </c>
      <c r="FV61" s="13" t="s">
        <v>372</v>
      </c>
      <c r="FW61" s="13" t="s">
        <v>360</v>
      </c>
      <c r="FX61" s="203" t="s">
        <v>26</v>
      </c>
      <c r="FY61" s="203" t="s">
        <v>933</v>
      </c>
      <c r="FZ61" s="13"/>
    </row>
    <row r="62" spans="1:182" ht="13.5" customHeight="1" x14ac:dyDescent="0.25">
      <c r="A62" s="14" t="s">
        <v>1292</v>
      </c>
      <c r="B62" s="14" t="s">
        <v>1678</v>
      </c>
      <c r="C62" s="15" t="s">
        <v>23</v>
      </c>
      <c r="D62" s="16"/>
      <c r="E62" s="17" t="s">
        <v>24</v>
      </c>
      <c r="F62" s="16" t="s">
        <v>1293</v>
      </c>
      <c r="G62" s="14" t="s">
        <v>1692</v>
      </c>
      <c r="H62" s="14" t="s">
        <v>13</v>
      </c>
      <c r="I62" s="14" t="s">
        <v>14</v>
      </c>
      <c r="J62" s="14"/>
      <c r="K62" s="14"/>
      <c r="L62" s="14" t="s">
        <v>25</v>
      </c>
      <c r="M62" s="18"/>
      <c r="N62" s="18"/>
      <c r="O62" s="18"/>
      <c r="P62" s="18"/>
      <c r="Q62" s="13" t="s">
        <v>376</v>
      </c>
      <c r="R62" s="13" t="s">
        <v>383</v>
      </c>
      <c r="S62" s="19" t="s">
        <v>1444</v>
      </c>
      <c r="T62" s="19" t="s">
        <v>1444</v>
      </c>
      <c r="U62" s="19" t="s">
        <v>218</v>
      </c>
      <c r="V62" s="19" t="s">
        <v>781</v>
      </c>
      <c r="W62" s="20">
        <v>96.364949999999993</v>
      </c>
      <c r="X62" s="20">
        <v>24.998349999999999</v>
      </c>
      <c r="Y62" s="17" t="s">
        <v>53</v>
      </c>
      <c r="Z62" s="13">
        <v>3</v>
      </c>
      <c r="AA62" s="15">
        <v>2012</v>
      </c>
      <c r="AB62" s="15" t="s">
        <v>16</v>
      </c>
      <c r="AC62" s="15" t="s">
        <v>16</v>
      </c>
      <c r="AD62" s="15" t="s">
        <v>16</v>
      </c>
      <c r="AE62" s="15" t="s">
        <v>22</v>
      </c>
      <c r="AF62" s="15" t="s">
        <v>16</v>
      </c>
      <c r="AG62" s="15" t="s">
        <v>16</v>
      </c>
      <c r="AH62" s="15" t="s">
        <v>16</v>
      </c>
      <c r="AI62" s="15" t="s">
        <v>22</v>
      </c>
      <c r="AJ62" s="15" t="s">
        <v>1295</v>
      </c>
      <c r="AK62" s="15">
        <v>15</v>
      </c>
      <c r="AL62" s="15">
        <v>60</v>
      </c>
      <c r="AM62" s="15" t="s">
        <v>16</v>
      </c>
      <c r="AN62" s="15" t="s">
        <v>23</v>
      </c>
      <c r="AO62" s="15" t="s">
        <v>1296</v>
      </c>
      <c r="AP62" s="17" t="s">
        <v>1445</v>
      </c>
      <c r="AQ62" s="15" t="s">
        <v>16</v>
      </c>
      <c r="AR62" s="15" t="s">
        <v>22</v>
      </c>
      <c r="AS62" s="15" t="s">
        <v>22</v>
      </c>
      <c r="AT62" s="15" t="s">
        <v>16</v>
      </c>
      <c r="AU62" s="15" t="s">
        <v>22</v>
      </c>
      <c r="AV62" s="15" t="s">
        <v>22</v>
      </c>
      <c r="AW62" s="15" t="s">
        <v>16</v>
      </c>
      <c r="AX62" s="15" t="s">
        <v>22</v>
      </c>
      <c r="AY62" s="15" t="s">
        <v>22</v>
      </c>
      <c r="AZ62" s="15" t="s">
        <v>22</v>
      </c>
      <c r="BA62" s="15" t="s">
        <v>1079</v>
      </c>
      <c r="BB62" s="15" t="s">
        <v>16</v>
      </c>
      <c r="BC62" s="13">
        <v>0</v>
      </c>
      <c r="BD62" s="13">
        <v>0</v>
      </c>
      <c r="BE62" s="25">
        <v>0</v>
      </c>
      <c r="BF62" s="13">
        <v>1</v>
      </c>
      <c r="BG62" s="13">
        <v>0</v>
      </c>
      <c r="BH62" s="25">
        <v>0</v>
      </c>
      <c r="BI62" s="13">
        <v>5</v>
      </c>
      <c r="BJ62" s="13">
        <v>7</v>
      </c>
      <c r="BK62" s="25">
        <v>12</v>
      </c>
      <c r="BL62" s="13">
        <v>20</v>
      </c>
      <c r="BM62" s="13">
        <v>10</v>
      </c>
      <c r="BN62" s="25">
        <v>30</v>
      </c>
      <c r="BO62" s="13">
        <v>8</v>
      </c>
      <c r="BP62" s="13">
        <v>12</v>
      </c>
      <c r="BQ62" s="25">
        <v>20</v>
      </c>
      <c r="BR62" s="13">
        <v>4</v>
      </c>
      <c r="BS62" s="13">
        <v>9</v>
      </c>
      <c r="BT62" s="25">
        <v>13</v>
      </c>
      <c r="BU62" s="13">
        <v>7</v>
      </c>
      <c r="BV62" s="13">
        <v>11</v>
      </c>
      <c r="BW62" s="25">
        <v>18</v>
      </c>
      <c r="BX62" s="13">
        <v>2</v>
      </c>
      <c r="BY62" s="13">
        <v>1</v>
      </c>
      <c r="BZ62" s="25">
        <v>3</v>
      </c>
      <c r="CA62" s="13">
        <v>47</v>
      </c>
      <c r="CB62" s="13">
        <v>50</v>
      </c>
      <c r="CC62" s="25">
        <v>97</v>
      </c>
      <c r="CD62" s="13">
        <v>1</v>
      </c>
      <c r="CE62" s="13">
        <v>1</v>
      </c>
      <c r="CF62" s="25">
        <v>2</v>
      </c>
      <c r="CG62" s="13">
        <v>0</v>
      </c>
      <c r="CH62" s="13">
        <v>0</v>
      </c>
      <c r="CI62" s="25">
        <v>0</v>
      </c>
      <c r="CJ62" s="13">
        <v>0</v>
      </c>
      <c r="CK62" s="13">
        <v>1</v>
      </c>
      <c r="CL62" s="25">
        <v>1</v>
      </c>
      <c r="CM62" s="13">
        <v>2</v>
      </c>
      <c r="CN62" s="13">
        <v>1</v>
      </c>
      <c r="CO62" s="25">
        <v>3</v>
      </c>
      <c r="CP62" s="13">
        <v>0</v>
      </c>
      <c r="CQ62" s="13">
        <v>1</v>
      </c>
      <c r="CR62" s="25">
        <v>1</v>
      </c>
      <c r="CS62" s="13">
        <v>1</v>
      </c>
      <c r="CT62" s="13">
        <v>1</v>
      </c>
      <c r="CU62" s="25">
        <v>2</v>
      </c>
      <c r="CV62" s="13">
        <v>0</v>
      </c>
      <c r="CW62" s="13">
        <v>3</v>
      </c>
      <c r="CX62" s="25">
        <v>3</v>
      </c>
      <c r="CY62" s="13">
        <v>2</v>
      </c>
      <c r="CZ62" s="13">
        <v>1</v>
      </c>
      <c r="DA62" s="13">
        <v>0</v>
      </c>
      <c r="DB62" s="13">
        <v>0</v>
      </c>
      <c r="DC62" s="25">
        <v>0</v>
      </c>
      <c r="DD62" s="13">
        <v>0</v>
      </c>
      <c r="DE62" s="13">
        <v>0</v>
      </c>
      <c r="DF62" s="25">
        <v>0</v>
      </c>
      <c r="DG62" s="15">
        <v>21</v>
      </c>
      <c r="DH62" s="15">
        <v>97</v>
      </c>
      <c r="DI62" s="15">
        <v>21</v>
      </c>
      <c r="DJ62" s="15">
        <v>97</v>
      </c>
      <c r="DK62" s="15">
        <v>2</v>
      </c>
      <c r="DL62" s="15">
        <v>8</v>
      </c>
      <c r="DM62" s="15" t="s">
        <v>22</v>
      </c>
      <c r="DN62" s="15" t="s">
        <v>16</v>
      </c>
      <c r="DO62" s="15">
        <v>0</v>
      </c>
      <c r="DP62" s="15">
        <v>0</v>
      </c>
      <c r="DQ62" s="15">
        <v>4</v>
      </c>
      <c r="DR62" s="15">
        <v>6</v>
      </c>
      <c r="DS62" s="15">
        <v>4</v>
      </c>
      <c r="DT62" s="15">
        <v>6</v>
      </c>
      <c r="DU62" s="15">
        <v>0</v>
      </c>
      <c r="DV62" s="15" t="s">
        <v>22</v>
      </c>
      <c r="DW62" s="15" t="s">
        <v>22</v>
      </c>
      <c r="DX62" s="15" t="s">
        <v>22</v>
      </c>
      <c r="DY62" s="15" t="s">
        <v>22</v>
      </c>
      <c r="DZ62" s="15" t="s">
        <v>22</v>
      </c>
      <c r="EA62" s="15" t="s">
        <v>22</v>
      </c>
      <c r="EB62" s="15"/>
      <c r="EC62" s="15">
        <v>1</v>
      </c>
      <c r="ED62" s="15">
        <v>1</v>
      </c>
      <c r="EE62" s="15"/>
      <c r="EF62" s="15" t="s">
        <v>22</v>
      </c>
      <c r="EG62" s="15"/>
      <c r="EH62" s="15">
        <v>15</v>
      </c>
      <c r="EI62" s="15" t="s">
        <v>69</v>
      </c>
      <c r="EJ62" s="15" t="s">
        <v>22</v>
      </c>
      <c r="EK62" s="15" t="s">
        <v>75</v>
      </c>
      <c r="EL62" s="15" t="s">
        <v>1979</v>
      </c>
      <c r="EM62" s="15" t="s">
        <v>76</v>
      </c>
      <c r="EN62" s="15" t="s">
        <v>16</v>
      </c>
      <c r="EO62" s="15" t="s">
        <v>84</v>
      </c>
      <c r="EP62" s="15" t="s">
        <v>16</v>
      </c>
      <c r="EQ62" s="15">
        <v>0</v>
      </c>
      <c r="ER62" s="15">
        <v>0</v>
      </c>
      <c r="ES62" s="15">
        <v>3</v>
      </c>
      <c r="ET62" s="15" t="s">
        <v>22</v>
      </c>
      <c r="EU62" s="15" t="s">
        <v>86</v>
      </c>
      <c r="EV62" s="15" t="s">
        <v>92</v>
      </c>
      <c r="EW62" s="15"/>
      <c r="EX62" s="15" t="s">
        <v>22</v>
      </c>
      <c r="EY62" s="15" t="s">
        <v>16</v>
      </c>
      <c r="EZ62" s="15" t="s">
        <v>16</v>
      </c>
      <c r="FA62" s="15" t="s">
        <v>22</v>
      </c>
      <c r="FB62" s="15" t="s">
        <v>16</v>
      </c>
      <c r="FC62" s="15" t="s">
        <v>22</v>
      </c>
      <c r="FD62" s="15" t="s">
        <v>22</v>
      </c>
      <c r="FE62" s="15" t="s">
        <v>22</v>
      </c>
      <c r="FF62" s="15" t="s">
        <v>22</v>
      </c>
      <c r="FG62" s="15" t="s">
        <v>22</v>
      </c>
      <c r="FH62" s="15" t="s">
        <v>81</v>
      </c>
      <c r="FI62" s="15" t="s">
        <v>81</v>
      </c>
      <c r="FJ62" s="13" t="s">
        <v>109</v>
      </c>
      <c r="FK62" s="13" t="s">
        <v>112</v>
      </c>
      <c r="FL62" s="13" t="s">
        <v>104</v>
      </c>
      <c r="FM62" s="13"/>
      <c r="FN62" s="13" t="s">
        <v>24</v>
      </c>
      <c r="FO62" s="13" t="s">
        <v>112</v>
      </c>
      <c r="FP62" s="13" t="s">
        <v>104</v>
      </c>
      <c r="FQ62" s="13"/>
      <c r="FR62" s="13" t="s">
        <v>364</v>
      </c>
      <c r="FS62" s="13" t="s">
        <v>371</v>
      </c>
      <c r="FT62" s="13" t="s">
        <v>374</v>
      </c>
      <c r="FU62" s="13" t="s">
        <v>364</v>
      </c>
      <c r="FV62" s="13" t="s">
        <v>366</v>
      </c>
      <c r="FW62" s="13" t="s">
        <v>369</v>
      </c>
      <c r="FX62" s="203"/>
      <c r="FY62" s="203"/>
      <c r="FZ62" s="13"/>
    </row>
    <row r="63" spans="1:182" ht="13.5" customHeight="1" x14ac:dyDescent="0.25">
      <c r="A63" s="14" t="s">
        <v>1337</v>
      </c>
      <c r="B63" s="14" t="s">
        <v>1677</v>
      </c>
      <c r="C63" s="15" t="s">
        <v>23</v>
      </c>
      <c r="D63" s="16"/>
      <c r="E63" s="17" t="s">
        <v>24</v>
      </c>
      <c r="F63" s="16"/>
      <c r="G63" s="14" t="s">
        <v>1688</v>
      </c>
      <c r="H63" s="14" t="s">
        <v>13</v>
      </c>
      <c r="I63" s="14" t="s">
        <v>14</v>
      </c>
      <c r="J63" s="14"/>
      <c r="K63" s="14"/>
      <c r="L63" s="14" t="s">
        <v>15</v>
      </c>
      <c r="M63" s="18" t="s">
        <v>19</v>
      </c>
      <c r="N63" s="18" t="s">
        <v>20</v>
      </c>
      <c r="O63" s="18"/>
      <c r="P63" s="18"/>
      <c r="Q63" s="13" t="s">
        <v>376</v>
      </c>
      <c r="R63" s="13" t="s">
        <v>950</v>
      </c>
      <c r="S63" s="19" t="s">
        <v>52</v>
      </c>
      <c r="T63" s="19" t="s">
        <v>1338</v>
      </c>
      <c r="U63" s="19" t="s">
        <v>182</v>
      </c>
      <c r="V63" s="19" t="s">
        <v>746</v>
      </c>
      <c r="W63" s="20">
        <v>96.312790000000007</v>
      </c>
      <c r="X63" s="20">
        <v>25.611160000000002</v>
      </c>
      <c r="Y63" s="17" t="s">
        <v>52</v>
      </c>
      <c r="Z63" s="13">
        <v>8</v>
      </c>
      <c r="AA63" s="15">
        <v>2012</v>
      </c>
      <c r="AB63" s="15" t="s">
        <v>16</v>
      </c>
      <c r="AC63" s="15" t="s">
        <v>16</v>
      </c>
      <c r="AD63" s="15" t="s">
        <v>16</v>
      </c>
      <c r="AE63" s="15" t="s">
        <v>22</v>
      </c>
      <c r="AF63" s="15" t="s">
        <v>16</v>
      </c>
      <c r="AG63" s="15" t="s">
        <v>16</v>
      </c>
      <c r="AH63" s="15" t="s">
        <v>16</v>
      </c>
      <c r="AI63" s="15" t="s">
        <v>22</v>
      </c>
      <c r="AJ63" s="15" t="s">
        <v>385</v>
      </c>
      <c r="AK63" s="15">
        <v>0</v>
      </c>
      <c r="AL63" s="15">
        <v>1</v>
      </c>
      <c r="AM63" s="15" t="s">
        <v>16</v>
      </c>
      <c r="AN63" s="15" t="s">
        <v>1339</v>
      </c>
      <c r="AO63" s="15" t="s">
        <v>1340</v>
      </c>
      <c r="AP63" s="17" t="s">
        <v>1341</v>
      </c>
      <c r="AQ63" s="15" t="s">
        <v>16</v>
      </c>
      <c r="AR63" s="15" t="s">
        <v>22</v>
      </c>
      <c r="AS63" s="15" t="s">
        <v>22</v>
      </c>
      <c r="AT63" s="15" t="s">
        <v>16</v>
      </c>
      <c r="AU63" s="15" t="s">
        <v>22</v>
      </c>
      <c r="AV63" s="15" t="s">
        <v>22</v>
      </c>
      <c r="AW63" s="15" t="s">
        <v>16</v>
      </c>
      <c r="AX63" s="15" t="s">
        <v>22</v>
      </c>
      <c r="AY63" s="15" t="s">
        <v>22</v>
      </c>
      <c r="AZ63" s="15" t="s">
        <v>16</v>
      </c>
      <c r="BA63" s="15" t="s">
        <v>16</v>
      </c>
      <c r="BB63" s="15" t="s">
        <v>16</v>
      </c>
      <c r="BC63" s="13">
        <v>4</v>
      </c>
      <c r="BD63" s="13">
        <v>3</v>
      </c>
      <c r="BE63" s="25">
        <v>7</v>
      </c>
      <c r="BF63" s="13">
        <v>3</v>
      </c>
      <c r="BG63" s="13">
        <v>12</v>
      </c>
      <c r="BH63" s="25">
        <v>15</v>
      </c>
      <c r="BI63" s="13">
        <v>9</v>
      </c>
      <c r="BJ63" s="13">
        <v>16</v>
      </c>
      <c r="BK63" s="25">
        <v>25</v>
      </c>
      <c r="BL63" s="13">
        <v>24</v>
      </c>
      <c r="BM63" s="13">
        <v>33</v>
      </c>
      <c r="BN63" s="25">
        <v>57</v>
      </c>
      <c r="BO63" s="13">
        <v>34</v>
      </c>
      <c r="BP63" s="13">
        <v>38</v>
      </c>
      <c r="BQ63" s="25">
        <v>72</v>
      </c>
      <c r="BR63" s="13">
        <v>28</v>
      </c>
      <c r="BS63" s="13">
        <v>34</v>
      </c>
      <c r="BT63" s="25">
        <v>62</v>
      </c>
      <c r="BU63" s="13">
        <v>26</v>
      </c>
      <c r="BV63" s="13">
        <v>40</v>
      </c>
      <c r="BW63" s="25">
        <v>66</v>
      </c>
      <c r="BX63" s="13">
        <v>3</v>
      </c>
      <c r="BY63" s="13">
        <v>6</v>
      </c>
      <c r="BZ63" s="25">
        <v>9</v>
      </c>
      <c r="CA63" s="13">
        <v>131</v>
      </c>
      <c r="CB63" s="13">
        <v>182</v>
      </c>
      <c r="CC63" s="25">
        <v>313</v>
      </c>
      <c r="CD63" s="13">
        <v>1</v>
      </c>
      <c r="CE63" s="13">
        <v>1</v>
      </c>
      <c r="CF63" s="25">
        <v>2</v>
      </c>
      <c r="CG63" s="13">
        <v>0</v>
      </c>
      <c r="CH63" s="13">
        <v>0</v>
      </c>
      <c r="CI63" s="25">
        <v>0</v>
      </c>
      <c r="CJ63" s="13">
        <v>0</v>
      </c>
      <c r="CK63" s="13">
        <v>0</v>
      </c>
      <c r="CL63" s="25">
        <v>0</v>
      </c>
      <c r="CM63" s="13">
        <v>0</v>
      </c>
      <c r="CN63" s="13">
        <v>0</v>
      </c>
      <c r="CO63" s="25">
        <v>0</v>
      </c>
      <c r="CP63" s="13">
        <v>0</v>
      </c>
      <c r="CQ63" s="13">
        <v>0</v>
      </c>
      <c r="CR63" s="25">
        <v>0</v>
      </c>
      <c r="CS63" s="13">
        <v>0</v>
      </c>
      <c r="CT63" s="13">
        <v>0</v>
      </c>
      <c r="CU63" s="25">
        <v>0</v>
      </c>
      <c r="CV63" s="13">
        <v>0</v>
      </c>
      <c r="CW63" s="13">
        <v>10</v>
      </c>
      <c r="CX63" s="25">
        <v>10</v>
      </c>
      <c r="CY63" s="13">
        <v>5</v>
      </c>
      <c r="CZ63" s="13">
        <v>25</v>
      </c>
      <c r="DA63" s="13">
        <v>2</v>
      </c>
      <c r="DB63" s="13">
        <v>0</v>
      </c>
      <c r="DC63" s="25">
        <v>2</v>
      </c>
      <c r="DD63" s="13">
        <v>1</v>
      </c>
      <c r="DE63" s="13">
        <v>0</v>
      </c>
      <c r="DF63" s="25">
        <v>1</v>
      </c>
      <c r="DG63" s="15">
        <v>87</v>
      </c>
      <c r="DH63" s="15">
        <v>313</v>
      </c>
      <c r="DI63" s="15">
        <v>87</v>
      </c>
      <c r="DJ63" s="15">
        <v>313</v>
      </c>
      <c r="DK63" s="15">
        <v>8</v>
      </c>
      <c r="DL63" s="15">
        <v>25</v>
      </c>
      <c r="DM63" s="15" t="s">
        <v>16</v>
      </c>
      <c r="DN63" s="15" t="s">
        <v>16</v>
      </c>
      <c r="DO63" s="15">
        <v>2</v>
      </c>
      <c r="DP63" s="15">
        <v>0</v>
      </c>
      <c r="DQ63" s="15">
        <v>24</v>
      </c>
      <c r="DR63" s="15">
        <v>9</v>
      </c>
      <c r="DS63" s="15">
        <v>26</v>
      </c>
      <c r="DT63" s="15">
        <v>9</v>
      </c>
      <c r="DU63" s="15">
        <v>0</v>
      </c>
      <c r="DV63" s="15" t="s">
        <v>16</v>
      </c>
      <c r="DW63" s="15" t="s">
        <v>22</v>
      </c>
      <c r="DX63" s="15" t="s">
        <v>16</v>
      </c>
      <c r="DY63" s="15" t="s">
        <v>22</v>
      </c>
      <c r="DZ63" s="15" t="s">
        <v>16</v>
      </c>
      <c r="EA63" s="15" t="s">
        <v>22</v>
      </c>
      <c r="EB63" s="15">
        <v>0.2</v>
      </c>
      <c r="EC63" s="15">
        <v>0.2</v>
      </c>
      <c r="ED63" s="15">
        <v>0</v>
      </c>
      <c r="EE63" s="15">
        <v>0</v>
      </c>
      <c r="EF63" s="15">
        <v>0.2</v>
      </c>
      <c r="EG63" s="15">
        <v>0.2</v>
      </c>
      <c r="EH63" s="15">
        <v>0.2</v>
      </c>
      <c r="EI63" s="15" t="s">
        <v>70</v>
      </c>
      <c r="EJ63" s="15" t="s">
        <v>16</v>
      </c>
      <c r="EK63" s="15" t="s">
        <v>74</v>
      </c>
      <c r="EL63" s="15" t="s">
        <v>80</v>
      </c>
      <c r="EM63" s="15" t="s">
        <v>76</v>
      </c>
      <c r="EN63" s="15" t="s">
        <v>16</v>
      </c>
      <c r="EO63" s="15" t="s">
        <v>24</v>
      </c>
      <c r="EP63" s="15" t="s">
        <v>22</v>
      </c>
      <c r="EQ63" s="15">
        <v>6</v>
      </c>
      <c r="ER63" s="15">
        <v>5</v>
      </c>
      <c r="ES63" s="15">
        <v>7</v>
      </c>
      <c r="ET63" s="15" t="s">
        <v>16</v>
      </c>
      <c r="EU63" s="15" t="s">
        <v>86</v>
      </c>
      <c r="EV63" s="15" t="s">
        <v>89</v>
      </c>
      <c r="EW63" s="15"/>
      <c r="EX63" s="15" t="s">
        <v>16</v>
      </c>
      <c r="EY63" s="15" t="s">
        <v>22</v>
      </c>
      <c r="EZ63" s="15" t="s">
        <v>16</v>
      </c>
      <c r="FA63" s="15" t="s">
        <v>22</v>
      </c>
      <c r="FB63" s="15" t="s">
        <v>22</v>
      </c>
      <c r="FC63" s="15" t="s">
        <v>22</v>
      </c>
      <c r="FD63" s="15" t="s">
        <v>22</v>
      </c>
      <c r="FE63" s="15" t="s">
        <v>16</v>
      </c>
      <c r="FF63" s="15" t="s">
        <v>22</v>
      </c>
      <c r="FG63" s="15" t="s">
        <v>22</v>
      </c>
      <c r="FH63" s="15" t="s">
        <v>80</v>
      </c>
      <c r="FI63" s="15" t="s">
        <v>80</v>
      </c>
      <c r="FJ63" s="15" t="s">
        <v>109</v>
      </c>
      <c r="FK63" s="15" t="s">
        <v>24</v>
      </c>
      <c r="FL63" s="15" t="s">
        <v>104</v>
      </c>
      <c r="FM63" s="13" t="s">
        <v>108</v>
      </c>
      <c r="FN63" s="13" t="s">
        <v>112</v>
      </c>
      <c r="FO63" s="13" t="s">
        <v>112</v>
      </c>
      <c r="FP63" s="13" t="s">
        <v>104</v>
      </c>
      <c r="FQ63" s="13" t="s">
        <v>109</v>
      </c>
      <c r="FR63" s="13" t="s">
        <v>373</v>
      </c>
      <c r="FS63" s="13" t="s">
        <v>373</v>
      </c>
      <c r="FT63" s="13" t="s">
        <v>369</v>
      </c>
      <c r="FU63" s="13" t="s">
        <v>363</v>
      </c>
      <c r="FV63" s="13" t="s">
        <v>364</v>
      </c>
      <c r="FW63" s="13" t="s">
        <v>359</v>
      </c>
      <c r="FX63" s="203" t="s">
        <v>933</v>
      </c>
      <c r="FY63" s="203" t="s">
        <v>1653</v>
      </c>
    </row>
    <row r="64" spans="1:182" ht="13.5" customHeight="1" x14ac:dyDescent="0.25">
      <c r="A64" s="14" t="s">
        <v>1567</v>
      </c>
      <c r="B64" s="14" t="s">
        <v>1678</v>
      </c>
      <c r="C64" s="15" t="s">
        <v>26</v>
      </c>
      <c r="D64" s="16"/>
      <c r="E64" s="17" t="s">
        <v>18</v>
      </c>
      <c r="F64" s="16"/>
      <c r="G64" s="14" t="s">
        <v>1697</v>
      </c>
      <c r="H64" s="14" t="s">
        <v>13</v>
      </c>
      <c r="I64" s="14" t="s">
        <v>14</v>
      </c>
      <c r="J64" s="14"/>
      <c r="K64" s="14"/>
      <c r="L64" s="14" t="s">
        <v>15</v>
      </c>
      <c r="M64" s="18" t="s">
        <v>19</v>
      </c>
      <c r="N64" s="18" t="s">
        <v>14</v>
      </c>
      <c r="O64" s="18"/>
      <c r="P64" s="18"/>
      <c r="Q64" s="13" t="s">
        <v>376</v>
      </c>
      <c r="R64" s="13" t="s">
        <v>950</v>
      </c>
      <c r="S64" s="19" t="s">
        <v>1329</v>
      </c>
      <c r="T64" s="19" t="s">
        <v>1465</v>
      </c>
      <c r="U64" s="19" t="s">
        <v>177</v>
      </c>
      <c r="V64" s="19" t="s">
        <v>743</v>
      </c>
      <c r="W64" s="20">
        <v>96.319687999999999</v>
      </c>
      <c r="X64" s="20">
        <v>25.615202</v>
      </c>
      <c r="Y64" s="17" t="s">
        <v>52</v>
      </c>
      <c r="Z64" s="13">
        <v>8</v>
      </c>
      <c r="AA64" s="15">
        <v>2012</v>
      </c>
      <c r="AB64" s="15" t="s">
        <v>16</v>
      </c>
      <c r="AC64" s="15" t="s">
        <v>16</v>
      </c>
      <c r="AD64" s="15" t="s">
        <v>16</v>
      </c>
      <c r="AE64" s="15" t="s">
        <v>22</v>
      </c>
      <c r="AF64" s="15" t="s">
        <v>16</v>
      </c>
      <c r="AG64" s="15" t="s">
        <v>16</v>
      </c>
      <c r="AH64" s="15" t="s">
        <v>16</v>
      </c>
      <c r="AI64" s="15" t="s">
        <v>22</v>
      </c>
      <c r="AJ64" s="15" t="s">
        <v>385</v>
      </c>
      <c r="AK64" s="15">
        <v>1</v>
      </c>
      <c r="AL64" s="15">
        <v>0</v>
      </c>
      <c r="AM64" s="15" t="s">
        <v>16</v>
      </c>
      <c r="AN64" s="15" t="s">
        <v>177</v>
      </c>
      <c r="AO64" s="15" t="s">
        <v>1568</v>
      </c>
      <c r="AP64" s="17" t="s">
        <v>1569</v>
      </c>
      <c r="AQ64" s="15" t="s">
        <v>16</v>
      </c>
      <c r="AR64" s="15" t="s">
        <v>16</v>
      </c>
      <c r="AS64" s="15" t="s">
        <v>22</v>
      </c>
      <c r="AT64" s="15" t="s">
        <v>22</v>
      </c>
      <c r="AU64" s="15" t="s">
        <v>22</v>
      </c>
      <c r="AV64" s="15" t="s">
        <v>22</v>
      </c>
      <c r="AW64" s="15" t="s">
        <v>16</v>
      </c>
      <c r="AX64" s="15" t="s">
        <v>22</v>
      </c>
      <c r="AY64" s="15" t="s">
        <v>22</v>
      </c>
      <c r="AZ64" s="15" t="s">
        <v>22</v>
      </c>
      <c r="BA64" s="15" t="s">
        <v>16</v>
      </c>
      <c r="BB64" s="15" t="s">
        <v>16</v>
      </c>
      <c r="BC64" s="13">
        <v>0</v>
      </c>
      <c r="BD64" s="13">
        <v>0</v>
      </c>
      <c r="BE64" s="25">
        <v>0</v>
      </c>
      <c r="BF64" s="13">
        <v>1</v>
      </c>
      <c r="BG64" s="13">
        <v>1</v>
      </c>
      <c r="BH64" s="25">
        <v>2</v>
      </c>
      <c r="BI64" s="13">
        <v>4</v>
      </c>
      <c r="BJ64" s="13">
        <v>1</v>
      </c>
      <c r="BK64" s="25">
        <v>5</v>
      </c>
      <c r="BL64" s="13">
        <v>5</v>
      </c>
      <c r="BM64" s="13">
        <v>4</v>
      </c>
      <c r="BN64" s="25">
        <v>9</v>
      </c>
      <c r="BO64" s="13">
        <v>0</v>
      </c>
      <c r="BP64" s="13">
        <v>0</v>
      </c>
      <c r="BQ64" s="25">
        <v>0</v>
      </c>
      <c r="BR64" s="13">
        <v>2</v>
      </c>
      <c r="BS64" s="13">
        <v>3</v>
      </c>
      <c r="BT64" s="25">
        <v>5</v>
      </c>
      <c r="BU64" s="13">
        <v>3</v>
      </c>
      <c r="BV64" s="13">
        <v>2</v>
      </c>
      <c r="BW64" s="25">
        <v>5</v>
      </c>
      <c r="BX64" s="13">
        <v>0</v>
      </c>
      <c r="BY64" s="13">
        <v>1</v>
      </c>
      <c r="BZ64" s="25">
        <v>1</v>
      </c>
      <c r="CA64" s="13">
        <v>15</v>
      </c>
      <c r="CB64" s="13">
        <v>12</v>
      </c>
      <c r="CC64" s="25">
        <v>27</v>
      </c>
      <c r="CD64" s="13">
        <v>0</v>
      </c>
      <c r="CE64" s="13">
        <v>0</v>
      </c>
      <c r="CF64" s="25">
        <v>0</v>
      </c>
      <c r="CG64" s="13">
        <v>0</v>
      </c>
      <c r="CH64" s="13">
        <v>0</v>
      </c>
      <c r="CI64" s="25">
        <v>0</v>
      </c>
      <c r="CJ64" s="13">
        <v>0</v>
      </c>
      <c r="CK64" s="13">
        <v>0</v>
      </c>
      <c r="CL64" s="25">
        <v>0</v>
      </c>
      <c r="CM64" s="13">
        <v>0</v>
      </c>
      <c r="CN64" s="13">
        <v>0</v>
      </c>
      <c r="CO64" s="25">
        <v>0</v>
      </c>
      <c r="CP64" s="13">
        <v>0</v>
      </c>
      <c r="CQ64" s="13">
        <v>0</v>
      </c>
      <c r="CR64" s="25">
        <v>0</v>
      </c>
      <c r="CS64" s="13">
        <v>0</v>
      </c>
      <c r="CT64" s="13">
        <v>0</v>
      </c>
      <c r="CU64" s="25">
        <v>0</v>
      </c>
      <c r="CV64" s="13">
        <v>0</v>
      </c>
      <c r="CW64" s="13">
        <v>0</v>
      </c>
      <c r="CX64" s="25">
        <v>0</v>
      </c>
      <c r="CY64" s="13">
        <v>1</v>
      </c>
      <c r="CZ64" s="13">
        <v>3</v>
      </c>
      <c r="DA64" s="13">
        <v>0</v>
      </c>
      <c r="DB64" s="13">
        <v>0</v>
      </c>
      <c r="DC64" s="25">
        <v>0</v>
      </c>
      <c r="DD64" s="13">
        <v>0</v>
      </c>
      <c r="DE64" s="13">
        <v>0</v>
      </c>
      <c r="DF64" s="25">
        <v>0</v>
      </c>
      <c r="DG64" s="15">
        <v>5</v>
      </c>
      <c r="DH64" s="15">
        <v>27</v>
      </c>
      <c r="DI64" s="15">
        <v>5</v>
      </c>
      <c r="DJ64" s="15">
        <v>27</v>
      </c>
      <c r="DK64" s="15">
        <v>43</v>
      </c>
      <c r="DL64" s="15">
        <v>211</v>
      </c>
      <c r="DM64" s="15" t="s">
        <v>22</v>
      </c>
      <c r="DN64" s="15" t="s">
        <v>16</v>
      </c>
      <c r="DO64" s="15">
        <v>0</v>
      </c>
      <c r="DP64" s="15">
        <v>0</v>
      </c>
      <c r="DQ64" s="15">
        <v>5</v>
      </c>
      <c r="DR64" s="15">
        <v>0</v>
      </c>
      <c r="DS64" s="15">
        <v>5</v>
      </c>
      <c r="DT64" s="15">
        <v>0</v>
      </c>
      <c r="DU64" s="15">
        <v>0</v>
      </c>
      <c r="DV64" s="15" t="s">
        <v>16</v>
      </c>
      <c r="DW64" s="15" t="s">
        <v>22</v>
      </c>
      <c r="DX64" s="15" t="s">
        <v>16</v>
      </c>
      <c r="DY64" s="15" t="s">
        <v>22</v>
      </c>
      <c r="DZ64" s="15" t="s">
        <v>16</v>
      </c>
      <c r="EA64" s="15" t="s">
        <v>22</v>
      </c>
      <c r="EB64" s="15">
        <v>0.125</v>
      </c>
      <c r="EC64" s="15"/>
      <c r="ED64" s="15">
        <v>0.125</v>
      </c>
      <c r="EE64" s="15">
        <v>0.25</v>
      </c>
      <c r="EF64" s="15">
        <v>0.25</v>
      </c>
      <c r="EG64" s="15">
        <v>0.25</v>
      </c>
      <c r="EH64" s="15">
        <v>0.25</v>
      </c>
      <c r="EI64" s="15" t="s">
        <v>69</v>
      </c>
      <c r="EJ64" s="15" t="s">
        <v>16</v>
      </c>
      <c r="EK64" s="15" t="s">
        <v>74</v>
      </c>
      <c r="EL64" s="15" t="s">
        <v>76</v>
      </c>
      <c r="EM64" s="15" t="s">
        <v>76</v>
      </c>
      <c r="EN64" s="15" t="s">
        <v>16</v>
      </c>
      <c r="EO64" s="15" t="s">
        <v>82</v>
      </c>
      <c r="EP64" s="15" t="s">
        <v>16</v>
      </c>
      <c r="EQ64" s="15">
        <v>0</v>
      </c>
      <c r="ER64" s="15">
        <v>0</v>
      </c>
      <c r="ES64" s="15">
        <v>8</v>
      </c>
      <c r="ET64" s="15" t="s">
        <v>16</v>
      </c>
      <c r="EU64" s="15" t="s">
        <v>88</v>
      </c>
      <c r="EV64" s="15" t="s">
        <v>90</v>
      </c>
      <c r="EW64" s="15"/>
      <c r="EX64" s="15" t="s">
        <v>22</v>
      </c>
      <c r="EY64" s="15" t="s">
        <v>22</v>
      </c>
      <c r="EZ64" s="15" t="s">
        <v>22</v>
      </c>
      <c r="FA64" s="15" t="s">
        <v>22</v>
      </c>
      <c r="FB64" s="15" t="s">
        <v>22</v>
      </c>
      <c r="FC64" s="15" t="s">
        <v>22</v>
      </c>
      <c r="FD64" s="15" t="s">
        <v>22</v>
      </c>
      <c r="FE64" s="15" t="s">
        <v>22</v>
      </c>
      <c r="FF64" s="15" t="s">
        <v>22</v>
      </c>
      <c r="FG64" s="15" t="s">
        <v>16</v>
      </c>
      <c r="FH64" s="15" t="s">
        <v>81</v>
      </c>
      <c r="FI64" s="15" t="s">
        <v>81</v>
      </c>
      <c r="FJ64" s="13" t="s">
        <v>108</v>
      </c>
      <c r="FK64" s="13" t="s">
        <v>112</v>
      </c>
      <c r="FL64" s="13" t="s">
        <v>108</v>
      </c>
      <c r="FM64" s="13" t="s">
        <v>112</v>
      </c>
      <c r="FN64" s="13" t="s">
        <v>112</v>
      </c>
      <c r="FO64" s="13" t="s">
        <v>112</v>
      </c>
      <c r="FP64" s="13" t="s">
        <v>104</v>
      </c>
      <c r="FQ64" s="13" t="s">
        <v>106</v>
      </c>
      <c r="FR64" s="13" t="s">
        <v>373</v>
      </c>
      <c r="FS64" s="13" t="s">
        <v>373</v>
      </c>
      <c r="FT64" s="13"/>
      <c r="FU64" s="13" t="s">
        <v>367</v>
      </c>
      <c r="FV64" s="13"/>
      <c r="FW64" s="13" t="s">
        <v>353</v>
      </c>
      <c r="FX64" s="203" t="s">
        <v>26</v>
      </c>
      <c r="FY64" s="203"/>
    </row>
    <row r="65" spans="1:181" ht="13.5" customHeight="1" x14ac:dyDescent="0.25">
      <c r="A65" s="14" t="s">
        <v>1460</v>
      </c>
      <c r="B65" s="14" t="s">
        <v>1677</v>
      </c>
      <c r="C65" s="15" t="s">
        <v>28</v>
      </c>
      <c r="D65" s="16"/>
      <c r="E65" s="17" t="s">
        <v>12</v>
      </c>
      <c r="F65" s="16"/>
      <c r="G65" s="14" t="s">
        <v>1697</v>
      </c>
      <c r="H65" s="14" t="s">
        <v>13</v>
      </c>
      <c r="I65" s="14" t="s">
        <v>14</v>
      </c>
      <c r="J65" s="14"/>
      <c r="K65" s="14"/>
      <c r="L65" s="14" t="s">
        <v>25</v>
      </c>
      <c r="M65" s="18"/>
      <c r="N65" s="18"/>
      <c r="O65" s="18"/>
      <c r="P65" s="18"/>
      <c r="Q65" s="13" t="s">
        <v>376</v>
      </c>
      <c r="R65" s="13" t="s">
        <v>950</v>
      </c>
      <c r="S65" s="19" t="s">
        <v>1450</v>
      </c>
      <c r="T65" s="19" t="s">
        <v>1450</v>
      </c>
      <c r="U65" s="19" t="s">
        <v>181</v>
      </c>
      <c r="V65" s="19" t="s">
        <v>745</v>
      </c>
      <c r="W65" s="20">
        <v>96.341352999999998</v>
      </c>
      <c r="X65" s="20">
        <v>25.613894999999999</v>
      </c>
      <c r="Y65" s="17" t="s">
        <v>52</v>
      </c>
      <c r="Z65" s="13">
        <v>8</v>
      </c>
      <c r="AA65" s="15">
        <v>2013</v>
      </c>
      <c r="AB65" s="15" t="s">
        <v>16</v>
      </c>
      <c r="AC65" s="15" t="s">
        <v>16</v>
      </c>
      <c r="AD65" s="15" t="s">
        <v>16</v>
      </c>
      <c r="AE65" s="15" t="s">
        <v>22</v>
      </c>
      <c r="AF65" s="15" t="s">
        <v>16</v>
      </c>
      <c r="AG65" s="15" t="s">
        <v>16</v>
      </c>
      <c r="AH65" s="15" t="s">
        <v>16</v>
      </c>
      <c r="AI65" s="15" t="s">
        <v>22</v>
      </c>
      <c r="AJ65" s="15" t="s">
        <v>950</v>
      </c>
      <c r="AK65" s="15"/>
      <c r="AL65" s="15">
        <v>15</v>
      </c>
      <c r="AM65" s="15" t="s">
        <v>16</v>
      </c>
      <c r="AN65" s="15" t="s">
        <v>1461</v>
      </c>
      <c r="AO65" s="15" t="s">
        <v>1462</v>
      </c>
      <c r="AP65" s="17" t="s">
        <v>1463</v>
      </c>
      <c r="AQ65" s="15" t="s">
        <v>16</v>
      </c>
      <c r="AR65" s="15" t="s">
        <v>22</v>
      </c>
      <c r="AS65" s="15" t="s">
        <v>22</v>
      </c>
      <c r="AT65" s="15" t="s">
        <v>22</v>
      </c>
      <c r="AU65" s="15" t="s">
        <v>16</v>
      </c>
      <c r="AV65" s="15" t="s">
        <v>22</v>
      </c>
      <c r="AW65" s="15" t="s">
        <v>22</v>
      </c>
      <c r="AX65" s="15" t="s">
        <v>16</v>
      </c>
      <c r="AY65" s="15" t="s">
        <v>22</v>
      </c>
      <c r="AZ65" s="15" t="s">
        <v>16</v>
      </c>
      <c r="BA65" s="15" t="s">
        <v>1079</v>
      </c>
      <c r="BB65" s="15" t="s">
        <v>16</v>
      </c>
      <c r="BC65" s="13">
        <v>2</v>
      </c>
      <c r="BD65" s="13">
        <v>3</v>
      </c>
      <c r="BE65" s="25">
        <v>5</v>
      </c>
      <c r="BF65" s="13">
        <v>7</v>
      </c>
      <c r="BG65" s="13">
        <v>10</v>
      </c>
      <c r="BH65" s="25">
        <v>17</v>
      </c>
      <c r="BI65" s="13">
        <v>6</v>
      </c>
      <c r="BJ65" s="13">
        <v>13</v>
      </c>
      <c r="BK65" s="25">
        <v>19</v>
      </c>
      <c r="BL65" s="13">
        <v>42</v>
      </c>
      <c r="BM65" s="13">
        <v>33</v>
      </c>
      <c r="BN65" s="25">
        <v>75</v>
      </c>
      <c r="BO65" s="13">
        <v>46</v>
      </c>
      <c r="BP65" s="13">
        <v>39</v>
      </c>
      <c r="BQ65" s="25">
        <v>85</v>
      </c>
      <c r="BR65" s="13">
        <v>51</v>
      </c>
      <c r="BS65" s="13">
        <v>46</v>
      </c>
      <c r="BT65" s="25">
        <v>97</v>
      </c>
      <c r="BU65" s="13">
        <v>55</v>
      </c>
      <c r="BV65" s="13">
        <v>70</v>
      </c>
      <c r="BW65" s="25">
        <v>125</v>
      </c>
      <c r="BX65" s="13">
        <v>6</v>
      </c>
      <c r="BY65" s="13">
        <v>7</v>
      </c>
      <c r="BZ65" s="25">
        <v>13</v>
      </c>
      <c r="CA65" s="13">
        <v>215</v>
      </c>
      <c r="CB65" s="13">
        <v>221</v>
      </c>
      <c r="CC65" s="25">
        <v>436</v>
      </c>
      <c r="CD65" s="13">
        <v>0</v>
      </c>
      <c r="CE65" s="13">
        <v>3</v>
      </c>
      <c r="CF65" s="25">
        <v>3</v>
      </c>
      <c r="CG65" s="13">
        <v>0</v>
      </c>
      <c r="CH65" s="13">
        <v>2</v>
      </c>
      <c r="CI65" s="25">
        <v>2</v>
      </c>
      <c r="CJ65" s="13">
        <v>10</v>
      </c>
      <c r="CK65" s="13">
        <v>1</v>
      </c>
      <c r="CL65" s="25">
        <v>11</v>
      </c>
      <c r="CM65" s="13">
        <v>0</v>
      </c>
      <c r="CN65" s="13">
        <v>0</v>
      </c>
      <c r="CO65" s="25">
        <v>0</v>
      </c>
      <c r="CP65" s="13">
        <v>0</v>
      </c>
      <c r="CQ65" s="13">
        <v>1</v>
      </c>
      <c r="CR65" s="25">
        <v>1</v>
      </c>
      <c r="CS65" s="13">
        <v>0</v>
      </c>
      <c r="CT65" s="13">
        <v>1</v>
      </c>
      <c r="CU65" s="25">
        <v>1</v>
      </c>
      <c r="CV65" s="13">
        <v>2</v>
      </c>
      <c r="CW65" s="13">
        <v>6</v>
      </c>
      <c r="CX65" s="25">
        <v>8</v>
      </c>
      <c r="CY65" s="13">
        <v>0</v>
      </c>
      <c r="CZ65" s="13">
        <v>0</v>
      </c>
      <c r="DA65" s="13">
        <v>2</v>
      </c>
      <c r="DB65" s="13">
        <v>2</v>
      </c>
      <c r="DC65" s="25">
        <v>4</v>
      </c>
      <c r="DD65" s="13">
        <v>0</v>
      </c>
      <c r="DE65" s="13">
        <v>1</v>
      </c>
      <c r="DF65" s="25">
        <v>1</v>
      </c>
      <c r="DG65" s="15">
        <v>0</v>
      </c>
      <c r="DH65" s="15">
        <v>0</v>
      </c>
      <c r="DI65" s="15">
        <v>0</v>
      </c>
      <c r="DJ65" s="15">
        <v>0</v>
      </c>
      <c r="DK65" s="15"/>
      <c r="DL65" s="15"/>
      <c r="DM65" s="15" t="s">
        <v>22</v>
      </c>
      <c r="DN65" s="15" t="s">
        <v>16</v>
      </c>
      <c r="DO65" s="15">
        <v>2</v>
      </c>
      <c r="DP65" s="15">
        <v>2</v>
      </c>
      <c r="DQ65" s="15">
        <v>8</v>
      </c>
      <c r="DR65" s="15">
        <v>1</v>
      </c>
      <c r="DS65" s="15">
        <v>10</v>
      </c>
      <c r="DT65" s="15">
        <v>3</v>
      </c>
      <c r="DU65" s="15">
        <v>7</v>
      </c>
      <c r="DV65" s="15" t="s">
        <v>22</v>
      </c>
      <c r="DW65" s="15" t="s">
        <v>22</v>
      </c>
      <c r="DX65" s="15" t="s">
        <v>22</v>
      </c>
      <c r="DY65" s="15" t="s">
        <v>22</v>
      </c>
      <c r="DZ65" s="15" t="s">
        <v>22</v>
      </c>
      <c r="EA65" s="15" t="s">
        <v>22</v>
      </c>
      <c r="EB65" s="15"/>
      <c r="EC65" s="15"/>
      <c r="ED65" s="15"/>
      <c r="EE65" s="15"/>
      <c r="EF65" s="15"/>
      <c r="EG65" s="15"/>
      <c r="EH65" s="15"/>
      <c r="EI65" s="15" t="s">
        <v>71</v>
      </c>
      <c r="EJ65" s="15" t="s">
        <v>22</v>
      </c>
      <c r="EK65" s="15" t="s">
        <v>75</v>
      </c>
      <c r="EL65" s="15" t="s">
        <v>78</v>
      </c>
      <c r="EM65" s="15" t="s">
        <v>76</v>
      </c>
      <c r="EN65" s="15" t="s">
        <v>22</v>
      </c>
      <c r="EO65" s="15" t="s">
        <v>82</v>
      </c>
      <c r="EP65" s="15" t="s">
        <v>16</v>
      </c>
      <c r="EQ65" s="15">
        <v>3</v>
      </c>
      <c r="ER65" s="15">
        <v>4</v>
      </c>
      <c r="ES65" s="15">
        <v>0</v>
      </c>
      <c r="ET65" s="15" t="s">
        <v>16</v>
      </c>
      <c r="EU65" s="15" t="s">
        <v>86</v>
      </c>
      <c r="EV65" s="15" t="s">
        <v>89</v>
      </c>
      <c r="EW65" s="15"/>
      <c r="EX65" s="15" t="s">
        <v>22</v>
      </c>
      <c r="EY65" s="15" t="s">
        <v>16</v>
      </c>
      <c r="EZ65" s="15" t="s">
        <v>22</v>
      </c>
      <c r="FA65" s="15" t="s">
        <v>16</v>
      </c>
      <c r="FB65" s="15" t="s">
        <v>22</v>
      </c>
      <c r="FC65" s="15" t="s">
        <v>22</v>
      </c>
      <c r="FD65" s="15" t="s">
        <v>22</v>
      </c>
      <c r="FE65" s="15" t="s">
        <v>22</v>
      </c>
      <c r="FF65" s="15" t="s">
        <v>22</v>
      </c>
      <c r="FG65" s="15" t="s">
        <v>22</v>
      </c>
      <c r="FH65" s="15" t="s">
        <v>1979</v>
      </c>
      <c r="FI65" s="15" t="s">
        <v>1979</v>
      </c>
      <c r="FJ65" s="13" t="s">
        <v>108</v>
      </c>
      <c r="FK65" s="13" t="s">
        <v>112</v>
      </c>
      <c r="FL65" s="13" t="s">
        <v>106</v>
      </c>
      <c r="FM65" s="13" t="s">
        <v>108</v>
      </c>
      <c r="FN65" s="13" t="s">
        <v>112</v>
      </c>
      <c r="FO65" s="13" t="s">
        <v>112</v>
      </c>
      <c r="FP65" s="13" t="s">
        <v>104</v>
      </c>
      <c r="FQ65" s="13" t="s">
        <v>109</v>
      </c>
      <c r="FR65" s="13" t="s">
        <v>373</v>
      </c>
      <c r="FS65" s="13" t="s">
        <v>373</v>
      </c>
      <c r="FT65" s="13" t="s">
        <v>372</v>
      </c>
      <c r="FU65" s="13" t="s">
        <v>372</v>
      </c>
      <c r="FV65" s="13" t="s">
        <v>371</v>
      </c>
      <c r="FW65" s="13" t="s">
        <v>374</v>
      </c>
      <c r="FX65" s="203" t="s">
        <v>26</v>
      </c>
      <c r="FY65" s="203"/>
    </row>
    <row r="66" spans="1:181" ht="13.5" customHeight="1" x14ac:dyDescent="0.25">
      <c r="A66" s="14" t="s">
        <v>1468</v>
      </c>
      <c r="B66" s="14" t="s">
        <v>1677</v>
      </c>
      <c r="C66" s="15" t="s">
        <v>23</v>
      </c>
      <c r="D66" s="16"/>
      <c r="E66" s="17"/>
      <c r="F66" s="16"/>
      <c r="G66" s="14" t="s">
        <v>1688</v>
      </c>
      <c r="H66" s="14" t="s">
        <v>13</v>
      </c>
      <c r="I66" s="14" t="s">
        <v>14</v>
      </c>
      <c r="J66" s="14"/>
      <c r="K66" s="14"/>
      <c r="L66" s="14" t="s">
        <v>25</v>
      </c>
      <c r="M66" s="18"/>
      <c r="N66" s="18"/>
      <c r="O66" s="18"/>
      <c r="P66" s="18"/>
      <c r="Q66" s="13" t="s">
        <v>376</v>
      </c>
      <c r="R66" s="13" t="s">
        <v>950</v>
      </c>
      <c r="S66" s="19" t="s">
        <v>1329</v>
      </c>
      <c r="T66" s="19" t="s">
        <v>1329</v>
      </c>
      <c r="U66" s="19" t="s">
        <v>194</v>
      </c>
      <c r="V66" s="19" t="s">
        <v>751</v>
      </c>
      <c r="W66" s="20">
        <v>96.306910999999999</v>
      </c>
      <c r="X66" s="20">
        <v>25.599250000000001</v>
      </c>
      <c r="Y66" s="17" t="s">
        <v>53</v>
      </c>
      <c r="Z66" s="13">
        <v>8</v>
      </c>
      <c r="AA66" s="15">
        <v>2012</v>
      </c>
      <c r="AB66" s="15" t="s">
        <v>16</v>
      </c>
      <c r="AC66" s="15" t="s">
        <v>16</v>
      </c>
      <c r="AD66" s="15" t="s">
        <v>16</v>
      </c>
      <c r="AE66" s="15" t="s">
        <v>22</v>
      </c>
      <c r="AF66" s="15" t="s">
        <v>16</v>
      </c>
      <c r="AG66" s="15" t="s">
        <v>16</v>
      </c>
      <c r="AH66" s="15" t="s">
        <v>16</v>
      </c>
      <c r="AI66" s="15" t="s">
        <v>22</v>
      </c>
      <c r="AJ66" s="15" t="s">
        <v>950</v>
      </c>
      <c r="AK66" s="15"/>
      <c r="AL66" s="15">
        <v>5</v>
      </c>
      <c r="AM66" s="15" t="s">
        <v>16</v>
      </c>
      <c r="AN66" s="15" t="s">
        <v>1469</v>
      </c>
      <c r="AO66" s="15" t="s">
        <v>1470</v>
      </c>
      <c r="AP66" s="17" t="s">
        <v>1471</v>
      </c>
      <c r="AQ66" s="15" t="s">
        <v>16</v>
      </c>
      <c r="AR66" s="15" t="s">
        <v>16</v>
      </c>
      <c r="AS66" s="15" t="s">
        <v>22</v>
      </c>
      <c r="AT66" s="15" t="s">
        <v>22</v>
      </c>
      <c r="AU66" s="15" t="s">
        <v>22</v>
      </c>
      <c r="AV66" s="15" t="s">
        <v>22</v>
      </c>
      <c r="AW66" s="15" t="s">
        <v>22</v>
      </c>
      <c r="AX66" s="15" t="s">
        <v>22</v>
      </c>
      <c r="AY66" s="15" t="s">
        <v>16</v>
      </c>
      <c r="AZ66" s="15" t="s">
        <v>22</v>
      </c>
      <c r="BA66" s="15" t="s">
        <v>1079</v>
      </c>
      <c r="BB66" s="15" t="s">
        <v>22</v>
      </c>
      <c r="BC66" s="13">
        <v>0</v>
      </c>
      <c r="BD66" s="13">
        <v>0</v>
      </c>
      <c r="BE66" s="25">
        <v>0</v>
      </c>
      <c r="BF66" s="13">
        <v>0</v>
      </c>
      <c r="BG66" s="13">
        <v>6</v>
      </c>
      <c r="BH66" s="25">
        <v>0</v>
      </c>
      <c r="BI66" s="13">
        <v>0</v>
      </c>
      <c r="BJ66" s="13">
        <v>5</v>
      </c>
      <c r="BK66" s="25">
        <v>5</v>
      </c>
      <c r="BL66" s="13">
        <v>7</v>
      </c>
      <c r="BM66" s="13">
        <v>10</v>
      </c>
      <c r="BN66" s="25">
        <v>17</v>
      </c>
      <c r="BO66" s="13">
        <v>1</v>
      </c>
      <c r="BP66" s="13">
        <v>2</v>
      </c>
      <c r="BQ66" s="25">
        <v>3</v>
      </c>
      <c r="BR66" s="13">
        <v>6</v>
      </c>
      <c r="BS66" s="13">
        <v>6</v>
      </c>
      <c r="BT66" s="25">
        <v>12</v>
      </c>
      <c r="BU66" s="13">
        <v>12</v>
      </c>
      <c r="BV66" s="13">
        <v>11</v>
      </c>
      <c r="BW66" s="25">
        <v>23</v>
      </c>
      <c r="BX66" s="13">
        <v>0</v>
      </c>
      <c r="BY66" s="13">
        <v>1</v>
      </c>
      <c r="BZ66" s="25">
        <v>1</v>
      </c>
      <c r="CA66" s="13">
        <v>26</v>
      </c>
      <c r="CB66" s="13">
        <v>41</v>
      </c>
      <c r="CC66" s="25">
        <v>67</v>
      </c>
      <c r="CD66" s="13">
        <v>1</v>
      </c>
      <c r="CE66" s="13">
        <v>1</v>
      </c>
      <c r="CF66" s="25">
        <v>2</v>
      </c>
      <c r="CG66" s="13">
        <v>0</v>
      </c>
      <c r="CH66" s="13">
        <v>0</v>
      </c>
      <c r="CI66" s="25">
        <v>0</v>
      </c>
      <c r="CJ66" s="13">
        <v>1</v>
      </c>
      <c r="CK66" s="13">
        <v>1</v>
      </c>
      <c r="CL66" s="25">
        <v>2</v>
      </c>
      <c r="CM66" s="13">
        <v>0</v>
      </c>
      <c r="CN66" s="13">
        <v>0</v>
      </c>
      <c r="CO66" s="25">
        <v>0</v>
      </c>
      <c r="CP66" s="13">
        <v>0</v>
      </c>
      <c r="CQ66" s="13">
        <v>0</v>
      </c>
      <c r="CR66" s="25">
        <v>0</v>
      </c>
      <c r="CS66" s="13">
        <v>0</v>
      </c>
      <c r="CT66" s="13">
        <v>0</v>
      </c>
      <c r="CU66" s="25">
        <v>0</v>
      </c>
      <c r="CV66" s="13">
        <v>0</v>
      </c>
      <c r="CW66" s="13">
        <v>0</v>
      </c>
      <c r="CX66" s="25">
        <v>0</v>
      </c>
      <c r="CY66" s="13">
        <v>0</v>
      </c>
      <c r="CZ66" s="13">
        <v>0</v>
      </c>
      <c r="DA66" s="13">
        <v>0</v>
      </c>
      <c r="DB66" s="13">
        <v>1</v>
      </c>
      <c r="DC66" s="25">
        <v>1</v>
      </c>
      <c r="DD66" s="13">
        <v>0</v>
      </c>
      <c r="DE66" s="13">
        <v>0</v>
      </c>
      <c r="DF66" s="25">
        <v>0</v>
      </c>
      <c r="DG66" s="15">
        <v>21</v>
      </c>
      <c r="DH66" s="15">
        <v>64</v>
      </c>
      <c r="DI66" s="15">
        <v>47</v>
      </c>
      <c r="DJ66" s="15">
        <v>156</v>
      </c>
      <c r="DK66" s="15">
        <v>27</v>
      </c>
      <c r="DL66" s="15">
        <v>50</v>
      </c>
      <c r="DM66" s="15" t="s">
        <v>16</v>
      </c>
      <c r="DN66" s="15" t="s">
        <v>16</v>
      </c>
      <c r="DO66" s="15">
        <v>2</v>
      </c>
      <c r="DP66" s="15">
        <v>0</v>
      </c>
      <c r="DQ66" s="15">
        <v>3</v>
      </c>
      <c r="DR66" s="15">
        <v>3</v>
      </c>
      <c r="DS66" s="15">
        <v>5</v>
      </c>
      <c r="DT66" s="15">
        <v>3</v>
      </c>
      <c r="DU66" s="15">
        <v>1</v>
      </c>
      <c r="DV66" s="15" t="s">
        <v>22</v>
      </c>
      <c r="DW66" s="15" t="s">
        <v>22</v>
      </c>
      <c r="DX66" s="15" t="s">
        <v>22</v>
      </c>
      <c r="DY66" s="15" t="s">
        <v>22</v>
      </c>
      <c r="DZ66" s="15" t="s">
        <v>22</v>
      </c>
      <c r="EA66" s="15" t="s">
        <v>22</v>
      </c>
      <c r="EB66" s="15"/>
      <c r="EC66" s="15"/>
      <c r="ED66" s="15"/>
      <c r="EE66" s="15"/>
      <c r="EF66" s="15"/>
      <c r="EG66" s="15"/>
      <c r="EH66" s="15"/>
      <c r="EI66" s="15" t="s">
        <v>70</v>
      </c>
      <c r="EJ66" s="15" t="s">
        <v>16</v>
      </c>
      <c r="EK66" s="15" t="s">
        <v>75</v>
      </c>
      <c r="EL66" s="15" t="s">
        <v>76</v>
      </c>
      <c r="EM66" s="15" t="s">
        <v>76</v>
      </c>
      <c r="EN66" s="15" t="s">
        <v>16</v>
      </c>
      <c r="EO66" s="15" t="s">
        <v>24</v>
      </c>
      <c r="EP66" s="15" t="s">
        <v>16</v>
      </c>
      <c r="EQ66" s="15">
        <v>0</v>
      </c>
      <c r="ER66" s="15">
        <v>0</v>
      </c>
      <c r="ES66" s="15">
        <v>6</v>
      </c>
      <c r="ET66" s="15" t="s">
        <v>22</v>
      </c>
      <c r="EU66" s="15" t="s">
        <v>86</v>
      </c>
      <c r="EV66" s="15" t="s">
        <v>90</v>
      </c>
      <c r="EW66" s="15" t="s">
        <v>22</v>
      </c>
      <c r="EX66" s="15" t="s">
        <v>22</v>
      </c>
      <c r="EY66" s="15" t="s">
        <v>22</v>
      </c>
      <c r="EZ66" s="15" t="s">
        <v>22</v>
      </c>
      <c r="FA66" s="15" t="s">
        <v>22</v>
      </c>
      <c r="FB66" s="15" t="s">
        <v>22</v>
      </c>
      <c r="FC66" s="15" t="s">
        <v>22</v>
      </c>
      <c r="FD66" s="15" t="s">
        <v>22</v>
      </c>
      <c r="FE66" s="15" t="s">
        <v>22</v>
      </c>
      <c r="FF66" s="15" t="s">
        <v>22</v>
      </c>
      <c r="FG66" s="15" t="s">
        <v>16</v>
      </c>
      <c r="FH66" s="15" t="s">
        <v>81</v>
      </c>
      <c r="FI66" s="15" t="s">
        <v>81</v>
      </c>
      <c r="FJ66" s="13" t="s">
        <v>108</v>
      </c>
      <c r="FK66" s="13" t="s">
        <v>109</v>
      </c>
      <c r="FL66" s="13" t="s">
        <v>109</v>
      </c>
      <c r="FM66" s="13" t="s">
        <v>108</v>
      </c>
      <c r="FN66" s="13" t="s">
        <v>111</v>
      </c>
      <c r="FO66" s="13" t="s">
        <v>24</v>
      </c>
      <c r="FP66" s="13" t="s">
        <v>111</v>
      </c>
      <c r="FQ66" s="13" t="s">
        <v>24</v>
      </c>
      <c r="FR66" s="13" t="s">
        <v>369</v>
      </c>
      <c r="FS66" s="13" t="s">
        <v>360</v>
      </c>
      <c r="FT66" s="13" t="s">
        <v>374</v>
      </c>
      <c r="FU66" s="13" t="s">
        <v>372</v>
      </c>
      <c r="FV66" s="13" t="s">
        <v>373</v>
      </c>
      <c r="FW66" s="13" t="s">
        <v>373</v>
      </c>
      <c r="FX66" s="203" t="s">
        <v>26</v>
      </c>
      <c r="FY66" s="203" t="s">
        <v>1653</v>
      </c>
    </row>
    <row r="67" spans="1:181" ht="13.5" customHeight="1" x14ac:dyDescent="0.25">
      <c r="A67" s="13" t="s">
        <v>1215</v>
      </c>
      <c r="B67" s="14" t="s">
        <v>1678</v>
      </c>
      <c r="C67" s="15" t="s">
        <v>26</v>
      </c>
      <c r="D67" s="16"/>
      <c r="E67" s="17" t="s">
        <v>12</v>
      </c>
      <c r="F67" s="16"/>
      <c r="G67" s="14" t="s">
        <v>1695</v>
      </c>
      <c r="H67" s="14" t="s">
        <v>13</v>
      </c>
      <c r="I67" s="14" t="s">
        <v>14</v>
      </c>
      <c r="J67" s="14"/>
      <c r="K67" s="14"/>
      <c r="L67" s="14" t="s">
        <v>15</v>
      </c>
      <c r="M67" s="18" t="s">
        <v>19</v>
      </c>
      <c r="N67" s="18" t="s">
        <v>20</v>
      </c>
      <c r="O67" s="18"/>
      <c r="P67" s="18"/>
      <c r="Q67" s="13" t="s">
        <v>376</v>
      </c>
      <c r="R67" s="13" t="s">
        <v>950</v>
      </c>
      <c r="S67" s="19" t="s">
        <v>1329</v>
      </c>
      <c r="T67" s="19" t="s">
        <v>1330</v>
      </c>
      <c r="U67" s="19" t="s">
        <v>154</v>
      </c>
      <c r="V67" s="13" t="s">
        <v>737</v>
      </c>
      <c r="W67" s="20">
        <v>96.283377000000002</v>
      </c>
      <c r="X67" s="20">
        <v>25.582065</v>
      </c>
      <c r="Y67" s="13" t="s">
        <v>53</v>
      </c>
      <c r="Z67" s="13">
        <v>8</v>
      </c>
      <c r="AA67" s="15">
        <v>2013</v>
      </c>
      <c r="AB67" s="15" t="s">
        <v>16</v>
      </c>
      <c r="AC67" s="15" t="s">
        <v>16</v>
      </c>
      <c r="AD67" s="15" t="s">
        <v>16</v>
      </c>
      <c r="AE67" s="15" t="s">
        <v>22</v>
      </c>
      <c r="AF67" s="15" t="s">
        <v>16</v>
      </c>
      <c r="AG67" s="15" t="s">
        <v>16</v>
      </c>
      <c r="AH67" s="15" t="s">
        <v>16</v>
      </c>
      <c r="AI67" s="15" t="s">
        <v>22</v>
      </c>
      <c r="AJ67" s="15" t="s">
        <v>385</v>
      </c>
      <c r="AK67" s="15">
        <v>3</v>
      </c>
      <c r="AL67" s="15">
        <v>10</v>
      </c>
      <c r="AM67" s="15" t="s">
        <v>16</v>
      </c>
      <c r="AN67" s="15" t="s">
        <v>1217</v>
      </c>
      <c r="AO67" s="15" t="s">
        <v>1218</v>
      </c>
      <c r="AP67" s="17" t="s">
        <v>1331</v>
      </c>
      <c r="AQ67" s="15" t="s">
        <v>16</v>
      </c>
      <c r="AR67" s="15" t="s">
        <v>16</v>
      </c>
      <c r="AS67" s="15" t="s">
        <v>22</v>
      </c>
      <c r="AT67" s="15" t="s">
        <v>22</v>
      </c>
      <c r="AU67" s="15" t="s">
        <v>22</v>
      </c>
      <c r="AV67" s="15" t="s">
        <v>22</v>
      </c>
      <c r="AW67" s="15" t="s">
        <v>22</v>
      </c>
      <c r="AX67" s="15" t="s">
        <v>22</v>
      </c>
      <c r="AY67" s="15" t="s">
        <v>16</v>
      </c>
      <c r="AZ67" s="15" t="s">
        <v>16</v>
      </c>
      <c r="BA67" s="15" t="s">
        <v>16</v>
      </c>
      <c r="BB67" s="15" t="s">
        <v>16</v>
      </c>
      <c r="BC67" s="13">
        <v>0</v>
      </c>
      <c r="BD67" s="13">
        <v>0</v>
      </c>
      <c r="BE67" s="25">
        <v>0</v>
      </c>
      <c r="BF67" s="13">
        <v>0</v>
      </c>
      <c r="BG67" s="13">
        <v>1</v>
      </c>
      <c r="BH67" s="25">
        <v>1</v>
      </c>
      <c r="BI67" s="13">
        <v>0</v>
      </c>
      <c r="BJ67" s="13">
        <v>0</v>
      </c>
      <c r="BK67" s="25">
        <v>0</v>
      </c>
      <c r="BL67" s="13">
        <v>1</v>
      </c>
      <c r="BM67" s="13">
        <v>3</v>
      </c>
      <c r="BN67" s="25">
        <v>4</v>
      </c>
      <c r="BO67" s="13">
        <v>1</v>
      </c>
      <c r="BP67" s="13">
        <v>1</v>
      </c>
      <c r="BQ67" s="25">
        <v>2</v>
      </c>
      <c r="BR67" s="13">
        <v>4</v>
      </c>
      <c r="BS67" s="13">
        <v>1</v>
      </c>
      <c r="BT67" s="25">
        <v>5</v>
      </c>
      <c r="BU67" s="13">
        <v>0</v>
      </c>
      <c r="BV67" s="13">
        <v>1</v>
      </c>
      <c r="BW67" s="25">
        <v>1</v>
      </c>
      <c r="BX67" s="13">
        <v>1</v>
      </c>
      <c r="BY67" s="13">
        <v>0</v>
      </c>
      <c r="BZ67" s="25">
        <v>1</v>
      </c>
      <c r="CA67" s="13">
        <v>7</v>
      </c>
      <c r="CB67" s="13">
        <v>7</v>
      </c>
      <c r="CC67" s="25">
        <v>14</v>
      </c>
      <c r="CD67" s="13">
        <v>1</v>
      </c>
      <c r="CE67" s="13">
        <v>0</v>
      </c>
      <c r="CF67" s="25">
        <v>1</v>
      </c>
      <c r="CG67" s="13">
        <v>0</v>
      </c>
      <c r="CH67" s="13">
        <v>0</v>
      </c>
      <c r="CI67" s="25">
        <v>0</v>
      </c>
      <c r="CJ67" s="13">
        <v>0</v>
      </c>
      <c r="CK67" s="13">
        <v>0</v>
      </c>
      <c r="CL67" s="25">
        <v>0</v>
      </c>
      <c r="CM67" s="13">
        <v>0</v>
      </c>
      <c r="CN67" s="13">
        <v>0</v>
      </c>
      <c r="CO67" s="25">
        <v>0</v>
      </c>
      <c r="CP67" s="13">
        <v>3</v>
      </c>
      <c r="CQ67" s="13">
        <v>0</v>
      </c>
      <c r="CR67" s="25">
        <v>3</v>
      </c>
      <c r="CS67" s="13">
        <v>1</v>
      </c>
      <c r="CT67" s="13">
        <v>0</v>
      </c>
      <c r="CU67" s="25">
        <v>1</v>
      </c>
      <c r="CV67" s="13">
        <v>0</v>
      </c>
      <c r="CW67" s="13">
        <v>0</v>
      </c>
      <c r="CX67" s="25">
        <v>0</v>
      </c>
      <c r="CY67" s="13">
        <v>0</v>
      </c>
      <c r="CZ67" s="13">
        <v>1</v>
      </c>
      <c r="DA67" s="13">
        <v>0</v>
      </c>
      <c r="DB67" s="13">
        <v>0</v>
      </c>
      <c r="DC67" s="25">
        <v>0</v>
      </c>
      <c r="DD67" s="13">
        <v>0</v>
      </c>
      <c r="DE67" s="13">
        <v>0</v>
      </c>
      <c r="DF67" s="25">
        <v>0</v>
      </c>
      <c r="DG67" s="15">
        <v>2</v>
      </c>
      <c r="DH67" s="15">
        <v>14</v>
      </c>
      <c r="DI67" s="15">
        <v>6</v>
      </c>
      <c r="DJ67" s="15">
        <v>24</v>
      </c>
      <c r="DK67" s="15">
        <v>4</v>
      </c>
      <c r="DL67" s="15">
        <v>10</v>
      </c>
      <c r="DM67" s="15" t="s">
        <v>22</v>
      </c>
      <c r="DN67" s="15" t="s">
        <v>16</v>
      </c>
      <c r="DO67" s="15">
        <v>0</v>
      </c>
      <c r="DP67" s="15">
        <v>0</v>
      </c>
      <c r="DQ67" s="15">
        <v>4</v>
      </c>
      <c r="DR67" s="15">
        <v>1</v>
      </c>
      <c r="DS67" s="15">
        <v>4</v>
      </c>
      <c r="DT67" s="15">
        <v>1</v>
      </c>
      <c r="DU67" s="15">
        <v>0</v>
      </c>
      <c r="DV67" s="15" t="s">
        <v>22</v>
      </c>
      <c r="DW67" s="15" t="s">
        <v>22</v>
      </c>
      <c r="DX67" s="15" t="s">
        <v>22</v>
      </c>
      <c r="DY67" s="15" t="s">
        <v>22</v>
      </c>
      <c r="DZ67" s="15" t="s">
        <v>16</v>
      </c>
      <c r="EA67" s="15" t="s">
        <v>22</v>
      </c>
      <c r="EB67" s="15">
        <v>0.375</v>
      </c>
      <c r="EC67" s="15">
        <v>0.25</v>
      </c>
      <c r="ED67" s="15">
        <v>0.25</v>
      </c>
      <c r="EE67" s="15">
        <v>0.125</v>
      </c>
      <c r="EF67" s="15">
        <v>0.125</v>
      </c>
      <c r="EG67" s="15">
        <v>0.375</v>
      </c>
      <c r="EH67" s="15">
        <v>0.375</v>
      </c>
      <c r="EI67" s="15" t="s">
        <v>69</v>
      </c>
      <c r="EJ67" s="15" t="s">
        <v>16</v>
      </c>
      <c r="EK67" s="15" t="s">
        <v>74</v>
      </c>
      <c r="EL67" s="15" t="s">
        <v>76</v>
      </c>
      <c r="EM67" s="15" t="s">
        <v>76</v>
      </c>
      <c r="EN67" s="15" t="s">
        <v>16</v>
      </c>
      <c r="EO67" s="15" t="s">
        <v>83</v>
      </c>
      <c r="EP67" s="15" t="s">
        <v>16</v>
      </c>
      <c r="EQ67" s="15">
        <v>0</v>
      </c>
      <c r="ER67" s="15">
        <v>0</v>
      </c>
      <c r="ES67" s="15">
        <v>1</v>
      </c>
      <c r="ET67" s="15" t="s">
        <v>22</v>
      </c>
      <c r="EU67" s="15" t="s">
        <v>86</v>
      </c>
      <c r="EV67" s="15" t="s">
        <v>90</v>
      </c>
      <c r="EW67" s="15"/>
      <c r="EX67" s="15" t="s">
        <v>22</v>
      </c>
      <c r="EY67" s="15" t="s">
        <v>22</v>
      </c>
      <c r="EZ67" s="15" t="s">
        <v>22</v>
      </c>
      <c r="FA67" s="15" t="s">
        <v>22</v>
      </c>
      <c r="FB67" s="15" t="s">
        <v>22</v>
      </c>
      <c r="FC67" s="15" t="s">
        <v>22</v>
      </c>
      <c r="FD67" s="15" t="s">
        <v>22</v>
      </c>
      <c r="FE67" s="15" t="s">
        <v>22</v>
      </c>
      <c r="FF67" s="15" t="s">
        <v>22</v>
      </c>
      <c r="FG67" s="15" t="s">
        <v>16</v>
      </c>
      <c r="FH67" s="15" t="s">
        <v>80</v>
      </c>
      <c r="FI67" s="15" t="s">
        <v>80</v>
      </c>
      <c r="FJ67" s="15" t="s">
        <v>104</v>
      </c>
      <c r="FK67" s="15" t="s">
        <v>112</v>
      </c>
      <c r="FL67" s="15" t="s">
        <v>104</v>
      </c>
      <c r="FM67" s="13" t="s">
        <v>106</v>
      </c>
      <c r="FN67" s="13" t="s">
        <v>104</v>
      </c>
      <c r="FO67" s="13" t="s">
        <v>112</v>
      </c>
      <c r="FP67" s="13" t="s">
        <v>104</v>
      </c>
      <c r="FQ67" s="13" t="s">
        <v>106</v>
      </c>
      <c r="FR67" s="13" t="s">
        <v>356</v>
      </c>
      <c r="FS67" s="13" t="s">
        <v>353</v>
      </c>
      <c r="FT67" s="13" t="s">
        <v>353</v>
      </c>
      <c r="FU67" s="13" t="s">
        <v>369</v>
      </c>
      <c r="FV67" s="13" t="s">
        <v>369</v>
      </c>
      <c r="FW67" s="13"/>
      <c r="FX67" s="203" t="s">
        <v>26</v>
      </c>
      <c r="FY67" s="203"/>
    </row>
    <row r="68" spans="1:181" ht="13.5" customHeight="1" x14ac:dyDescent="0.25">
      <c r="A68" s="14" t="s">
        <v>1279</v>
      </c>
      <c r="B68" s="14" t="s">
        <v>1678</v>
      </c>
      <c r="C68" s="15" t="s">
        <v>11</v>
      </c>
      <c r="D68" s="16"/>
      <c r="E68" s="17" t="s">
        <v>12</v>
      </c>
      <c r="F68" s="16"/>
      <c r="G68" s="14" t="s">
        <v>1702</v>
      </c>
      <c r="H68" s="14" t="s">
        <v>13</v>
      </c>
      <c r="I68" s="14" t="s">
        <v>14</v>
      </c>
      <c r="J68" s="14"/>
      <c r="K68" s="14"/>
      <c r="L68" s="14" t="s">
        <v>25</v>
      </c>
      <c r="M68" s="18" t="s">
        <v>19</v>
      </c>
      <c r="N68" s="18" t="s">
        <v>20</v>
      </c>
      <c r="O68" s="18"/>
      <c r="P68" s="18"/>
      <c r="Q68" s="13" t="s">
        <v>376</v>
      </c>
      <c r="R68" s="13" t="s">
        <v>378</v>
      </c>
      <c r="S68" s="19" t="s">
        <v>1423</v>
      </c>
      <c r="T68" s="19" t="s">
        <v>1281</v>
      </c>
      <c r="U68" s="19" t="s">
        <v>313</v>
      </c>
      <c r="V68" s="19" t="s">
        <v>875</v>
      </c>
      <c r="W68" s="20">
        <v>97.756789999999995</v>
      </c>
      <c r="X68" s="20">
        <v>25.106670000000001</v>
      </c>
      <c r="Y68" s="17" t="s">
        <v>53</v>
      </c>
      <c r="Z68" s="13">
        <v>11</v>
      </c>
      <c r="AA68" s="15">
        <v>2011</v>
      </c>
      <c r="AB68" s="15" t="s">
        <v>16</v>
      </c>
      <c r="AC68" s="15" t="s">
        <v>16</v>
      </c>
      <c r="AD68" s="15" t="s">
        <v>16</v>
      </c>
      <c r="AE68" s="15" t="s">
        <v>22</v>
      </c>
      <c r="AF68" s="15" t="s">
        <v>16</v>
      </c>
      <c r="AG68" s="15" t="s">
        <v>22</v>
      </c>
      <c r="AH68" s="15" t="s">
        <v>22</v>
      </c>
      <c r="AI68" s="15" t="s">
        <v>22</v>
      </c>
      <c r="AJ68" s="15" t="s">
        <v>378</v>
      </c>
      <c r="AK68" s="15">
        <v>60</v>
      </c>
      <c r="AL68" s="15"/>
      <c r="AM68" s="15" t="s">
        <v>16</v>
      </c>
      <c r="AN68" s="15" t="s">
        <v>1141</v>
      </c>
      <c r="AO68" s="15" t="s">
        <v>1282</v>
      </c>
      <c r="AP68" s="17" t="s">
        <v>1503</v>
      </c>
      <c r="AQ68" s="15" t="s">
        <v>16</v>
      </c>
      <c r="AR68" s="15" t="s">
        <v>22</v>
      </c>
      <c r="AS68" s="15" t="s">
        <v>22</v>
      </c>
      <c r="AT68" s="15" t="s">
        <v>16</v>
      </c>
      <c r="AU68" s="15" t="s">
        <v>22</v>
      </c>
      <c r="AV68" s="15" t="s">
        <v>22</v>
      </c>
      <c r="AW68" s="15" t="s">
        <v>16</v>
      </c>
      <c r="AX68" s="15" t="s">
        <v>22</v>
      </c>
      <c r="AY68" s="15" t="s">
        <v>22</v>
      </c>
      <c r="AZ68" s="15" t="s">
        <v>22</v>
      </c>
      <c r="BA68" s="15" t="s">
        <v>16</v>
      </c>
      <c r="BB68" s="15" t="s">
        <v>22</v>
      </c>
      <c r="BC68" s="13">
        <v>16</v>
      </c>
      <c r="BD68" s="13">
        <v>12</v>
      </c>
      <c r="BE68" s="25">
        <v>28</v>
      </c>
      <c r="BF68" s="13">
        <v>37</v>
      </c>
      <c r="BG68" s="13">
        <v>26</v>
      </c>
      <c r="BH68" s="25">
        <v>63</v>
      </c>
      <c r="BI68" s="13">
        <v>127</v>
      </c>
      <c r="BJ68" s="13">
        <v>118</v>
      </c>
      <c r="BK68" s="25">
        <v>245</v>
      </c>
      <c r="BL68" s="13">
        <v>278</v>
      </c>
      <c r="BM68" s="13">
        <v>261</v>
      </c>
      <c r="BN68" s="25">
        <v>539</v>
      </c>
      <c r="BO68" s="13">
        <v>187</v>
      </c>
      <c r="BP68" s="13">
        <v>186</v>
      </c>
      <c r="BQ68" s="25">
        <v>373</v>
      </c>
      <c r="BR68" s="13">
        <v>219</v>
      </c>
      <c r="BS68" s="13">
        <v>358</v>
      </c>
      <c r="BT68" s="25">
        <v>577</v>
      </c>
      <c r="BU68" s="13">
        <v>241</v>
      </c>
      <c r="BV68" s="13">
        <v>366</v>
      </c>
      <c r="BW68" s="25">
        <v>607</v>
      </c>
      <c r="BX68" s="13">
        <v>105</v>
      </c>
      <c r="BY68" s="13">
        <v>81</v>
      </c>
      <c r="BZ68" s="25">
        <v>186</v>
      </c>
      <c r="CA68" s="13">
        <v>1210</v>
      </c>
      <c r="CB68" s="13">
        <v>1408</v>
      </c>
      <c r="CC68" s="25">
        <v>2618</v>
      </c>
      <c r="CD68" s="13">
        <v>10</v>
      </c>
      <c r="CE68" s="13">
        <v>12</v>
      </c>
      <c r="CF68" s="25">
        <v>22</v>
      </c>
      <c r="CG68" s="13">
        <v>3</v>
      </c>
      <c r="CH68" s="13">
        <v>0</v>
      </c>
      <c r="CI68" s="25">
        <v>3</v>
      </c>
      <c r="CJ68" s="13">
        <v>53</v>
      </c>
      <c r="CK68" s="13">
        <v>69</v>
      </c>
      <c r="CL68" s="25">
        <v>122</v>
      </c>
      <c r="CM68" s="13">
        <v>0</v>
      </c>
      <c r="CN68" s="13">
        <v>0</v>
      </c>
      <c r="CO68" s="25">
        <v>0</v>
      </c>
      <c r="CP68" s="13">
        <v>0</v>
      </c>
      <c r="CQ68" s="13">
        <v>0</v>
      </c>
      <c r="CR68" s="25">
        <v>0</v>
      </c>
      <c r="CS68" s="13">
        <v>3</v>
      </c>
      <c r="CT68" s="13">
        <v>7</v>
      </c>
      <c r="CU68" s="25">
        <v>10</v>
      </c>
      <c r="CV68" s="13">
        <v>41</v>
      </c>
      <c r="CW68" s="13">
        <v>5</v>
      </c>
      <c r="CX68" s="25">
        <v>46</v>
      </c>
      <c r="CY68" s="13">
        <v>42</v>
      </c>
      <c r="CZ68" s="13">
        <v>78</v>
      </c>
      <c r="DA68" s="13">
        <v>15</v>
      </c>
      <c r="DB68" s="13">
        <v>8</v>
      </c>
      <c r="DC68" s="25">
        <v>23</v>
      </c>
      <c r="DD68" s="13">
        <v>7</v>
      </c>
      <c r="DE68" s="13">
        <v>1</v>
      </c>
      <c r="DF68" s="25">
        <v>8</v>
      </c>
      <c r="DG68" s="15">
        <v>630</v>
      </c>
      <c r="DH68" s="15">
        <v>2618</v>
      </c>
      <c r="DI68" s="15">
        <v>11</v>
      </c>
      <c r="DJ68" s="15">
        <v>25</v>
      </c>
      <c r="DK68" s="15">
        <v>3</v>
      </c>
      <c r="DL68" s="15">
        <v>10</v>
      </c>
      <c r="DM68" s="15" t="s">
        <v>16</v>
      </c>
      <c r="DN68" s="15" t="s">
        <v>16</v>
      </c>
      <c r="DO68" s="15">
        <v>19</v>
      </c>
      <c r="DP68" s="15">
        <v>4</v>
      </c>
      <c r="DQ68" s="15">
        <v>0</v>
      </c>
      <c r="DR68" s="15">
        <v>1</v>
      </c>
      <c r="DS68" s="15">
        <v>19</v>
      </c>
      <c r="DT68" s="15">
        <v>5</v>
      </c>
      <c r="DU68" s="15">
        <v>3</v>
      </c>
      <c r="DV68" s="15" t="s">
        <v>16</v>
      </c>
      <c r="DW68" s="15" t="s">
        <v>16</v>
      </c>
      <c r="DX68" s="15" t="s">
        <v>22</v>
      </c>
      <c r="DY68" s="15" t="s">
        <v>16</v>
      </c>
      <c r="DZ68" s="15" t="s">
        <v>16</v>
      </c>
      <c r="EA68" s="15" t="s">
        <v>22</v>
      </c>
      <c r="EB68" s="15"/>
      <c r="EC68" s="15"/>
      <c r="ED68" s="15" t="s">
        <v>1283</v>
      </c>
      <c r="EE68" s="15"/>
      <c r="EF68" s="15"/>
      <c r="EG68" s="15"/>
      <c r="EH68" s="15"/>
      <c r="EI68" s="15" t="s">
        <v>69</v>
      </c>
      <c r="EJ68" s="15" t="s">
        <v>16</v>
      </c>
      <c r="EK68" s="15" t="s">
        <v>75</v>
      </c>
      <c r="EL68" s="15" t="s">
        <v>80</v>
      </c>
      <c r="EM68" s="15" t="s">
        <v>1979</v>
      </c>
      <c r="EN68" s="15" t="s">
        <v>16</v>
      </c>
      <c r="EO68" s="15" t="s">
        <v>83</v>
      </c>
      <c r="EP68" s="15" t="s">
        <v>22</v>
      </c>
      <c r="EQ68" s="15">
        <v>0</v>
      </c>
      <c r="ER68" s="15">
        <v>0</v>
      </c>
      <c r="ES68" s="15">
        <v>80</v>
      </c>
      <c r="ET68" s="15" t="s">
        <v>22</v>
      </c>
      <c r="EU68" s="15" t="s">
        <v>88</v>
      </c>
      <c r="EV68" s="15" t="s">
        <v>90</v>
      </c>
      <c r="EW68" s="15"/>
      <c r="EX68" s="15" t="s">
        <v>16</v>
      </c>
      <c r="EY68" s="15" t="s">
        <v>22</v>
      </c>
      <c r="EZ68" s="15" t="s">
        <v>16</v>
      </c>
      <c r="FA68" s="15" t="s">
        <v>22</v>
      </c>
      <c r="FB68" s="15" t="s">
        <v>16</v>
      </c>
      <c r="FC68" s="15" t="s">
        <v>22</v>
      </c>
      <c r="FD68" s="15" t="s">
        <v>16</v>
      </c>
      <c r="FE68" s="15" t="s">
        <v>22</v>
      </c>
      <c r="FF68" s="15" t="s">
        <v>22</v>
      </c>
      <c r="FG68" s="15" t="s">
        <v>22</v>
      </c>
      <c r="FH68" s="15" t="s">
        <v>80</v>
      </c>
      <c r="FI68" s="15" t="s">
        <v>80</v>
      </c>
      <c r="FJ68" s="13" t="s">
        <v>24</v>
      </c>
      <c r="FK68" s="13" t="s">
        <v>112</v>
      </c>
      <c r="FL68" s="13" t="s">
        <v>104</v>
      </c>
      <c r="FM68" s="13" t="s">
        <v>106</v>
      </c>
      <c r="FN68" s="13" t="s">
        <v>24</v>
      </c>
      <c r="FO68" s="13" t="s">
        <v>112</v>
      </c>
      <c r="FP68" s="13" t="s">
        <v>104</v>
      </c>
      <c r="FQ68" s="13" t="s">
        <v>106</v>
      </c>
      <c r="FR68" s="13" t="s">
        <v>366</v>
      </c>
      <c r="FS68" s="13" t="s">
        <v>372</v>
      </c>
      <c r="FT68" s="13" t="s">
        <v>24</v>
      </c>
      <c r="FU68" s="13" t="s">
        <v>373</v>
      </c>
      <c r="FV68" s="13" t="s">
        <v>24</v>
      </c>
      <c r="FW68" s="13" t="s">
        <v>361</v>
      </c>
      <c r="FX68" s="203" t="s">
        <v>1648</v>
      </c>
      <c r="FY68" s="203" t="s">
        <v>933</v>
      </c>
    </row>
    <row r="69" spans="1:181" ht="13.5" customHeight="1" x14ac:dyDescent="0.25">
      <c r="A69" s="14" t="s">
        <v>1288</v>
      </c>
      <c r="B69" s="14" t="s">
        <v>1678</v>
      </c>
      <c r="C69" s="15" t="s">
        <v>11</v>
      </c>
      <c r="D69" s="16"/>
      <c r="E69" s="17" t="s">
        <v>12</v>
      </c>
      <c r="F69" s="16"/>
      <c r="G69" s="14" t="s">
        <v>1707</v>
      </c>
      <c r="H69" s="14" t="s">
        <v>13</v>
      </c>
      <c r="I69" s="14" t="s">
        <v>14</v>
      </c>
      <c r="J69" s="14"/>
      <c r="K69" s="14"/>
      <c r="L69" s="14" t="s">
        <v>31</v>
      </c>
      <c r="M69" s="18" t="s">
        <v>19</v>
      </c>
      <c r="N69" s="18" t="s">
        <v>14</v>
      </c>
      <c r="O69" s="18"/>
      <c r="P69" s="18"/>
      <c r="Q69" s="13" t="s">
        <v>376</v>
      </c>
      <c r="R69" s="13" t="s">
        <v>378</v>
      </c>
      <c r="S69" s="19" t="s">
        <v>1423</v>
      </c>
      <c r="T69" s="19" t="s">
        <v>1196</v>
      </c>
      <c r="U69" s="19" t="s">
        <v>289</v>
      </c>
      <c r="V69" s="19" t="s">
        <v>851</v>
      </c>
      <c r="W69" s="20">
        <v>97.915833000000006</v>
      </c>
      <c r="X69" s="20">
        <v>25.220278</v>
      </c>
      <c r="Y69" s="17" t="s">
        <v>54</v>
      </c>
      <c r="Z69" s="13">
        <v>11</v>
      </c>
      <c r="AA69" s="15">
        <v>2011</v>
      </c>
      <c r="AB69" s="15" t="s">
        <v>16</v>
      </c>
      <c r="AC69" s="15" t="s">
        <v>16</v>
      </c>
      <c r="AD69" s="15" t="s">
        <v>16</v>
      </c>
      <c r="AE69" s="15" t="s">
        <v>22</v>
      </c>
      <c r="AF69" s="15" t="s">
        <v>16</v>
      </c>
      <c r="AG69" s="15" t="s">
        <v>16</v>
      </c>
      <c r="AH69" s="15" t="s">
        <v>16</v>
      </c>
      <c r="AI69" s="15" t="s">
        <v>22</v>
      </c>
      <c r="AJ69" s="15" t="s">
        <v>1289</v>
      </c>
      <c r="AK69" s="15">
        <v>30</v>
      </c>
      <c r="AL69" s="15">
        <v>720</v>
      </c>
      <c r="AM69" s="15" t="s">
        <v>16</v>
      </c>
      <c r="AN69" s="15" t="s">
        <v>1141</v>
      </c>
      <c r="AO69" s="15" t="s">
        <v>1290</v>
      </c>
      <c r="AP69" s="17" t="s">
        <v>1507</v>
      </c>
      <c r="AQ69" s="15" t="s">
        <v>16</v>
      </c>
      <c r="AR69" s="15" t="s">
        <v>22</v>
      </c>
      <c r="AS69" s="15" t="s">
        <v>16</v>
      </c>
      <c r="AT69" s="15" t="s">
        <v>22</v>
      </c>
      <c r="AU69" s="15" t="s">
        <v>22</v>
      </c>
      <c r="AV69" s="15" t="s">
        <v>22</v>
      </c>
      <c r="AW69" s="15" t="s">
        <v>22</v>
      </c>
      <c r="AX69" s="15" t="s">
        <v>22</v>
      </c>
      <c r="AY69" s="15" t="s">
        <v>16</v>
      </c>
      <c r="AZ69" s="15" t="s">
        <v>16</v>
      </c>
      <c r="BA69" s="15" t="s">
        <v>16</v>
      </c>
      <c r="BB69" s="15" t="s">
        <v>22</v>
      </c>
      <c r="BC69" s="13">
        <v>2</v>
      </c>
      <c r="BD69" s="13">
        <v>5</v>
      </c>
      <c r="BE69" s="25">
        <v>7</v>
      </c>
      <c r="BF69" s="13">
        <v>16</v>
      </c>
      <c r="BG69" s="13">
        <v>11</v>
      </c>
      <c r="BH69" s="25">
        <v>27</v>
      </c>
      <c r="BI69" s="13">
        <v>36</v>
      </c>
      <c r="BJ69" s="13">
        <v>26</v>
      </c>
      <c r="BK69" s="25">
        <v>62</v>
      </c>
      <c r="BL69" s="13">
        <v>75</v>
      </c>
      <c r="BM69" s="13">
        <v>70</v>
      </c>
      <c r="BN69" s="25">
        <v>145</v>
      </c>
      <c r="BO69" s="13">
        <v>31</v>
      </c>
      <c r="BP69" s="13">
        <v>26</v>
      </c>
      <c r="BQ69" s="25">
        <v>57</v>
      </c>
      <c r="BR69" s="13">
        <v>55</v>
      </c>
      <c r="BS69" s="13">
        <v>77</v>
      </c>
      <c r="BT69" s="25">
        <v>132</v>
      </c>
      <c r="BU69" s="13">
        <v>50</v>
      </c>
      <c r="BV69" s="13">
        <v>65</v>
      </c>
      <c r="BW69" s="25">
        <v>115</v>
      </c>
      <c r="BX69" s="13">
        <v>23</v>
      </c>
      <c r="BY69" s="13">
        <v>41</v>
      </c>
      <c r="BZ69" s="25">
        <v>64</v>
      </c>
      <c r="CA69" s="13">
        <v>288</v>
      </c>
      <c r="CB69" s="13">
        <v>321</v>
      </c>
      <c r="CC69" s="25">
        <v>609</v>
      </c>
      <c r="CD69" s="13">
        <v>4</v>
      </c>
      <c r="CE69" s="13">
        <v>1</v>
      </c>
      <c r="CF69" s="25">
        <v>5</v>
      </c>
      <c r="CG69" s="13">
        <v>4</v>
      </c>
      <c r="CH69" s="13">
        <v>0</v>
      </c>
      <c r="CI69" s="25">
        <v>4</v>
      </c>
      <c r="CJ69" s="13">
        <v>4</v>
      </c>
      <c r="CK69" s="13">
        <v>1</v>
      </c>
      <c r="CL69" s="25">
        <v>5</v>
      </c>
      <c r="CM69" s="13">
        <v>8</v>
      </c>
      <c r="CN69" s="13">
        <v>9</v>
      </c>
      <c r="CO69" s="25">
        <v>17</v>
      </c>
      <c r="CP69" s="13">
        <v>3</v>
      </c>
      <c r="CQ69" s="13">
        <v>2</v>
      </c>
      <c r="CR69" s="25">
        <v>5</v>
      </c>
      <c r="CS69" s="13">
        <v>3</v>
      </c>
      <c r="CT69" s="13">
        <v>2</v>
      </c>
      <c r="CU69" s="25">
        <v>5</v>
      </c>
      <c r="CV69" s="13">
        <v>0</v>
      </c>
      <c r="CW69" s="13">
        <v>4</v>
      </c>
      <c r="CX69" s="25">
        <v>4</v>
      </c>
      <c r="CY69" s="13">
        <v>5</v>
      </c>
      <c r="CZ69" s="13">
        <v>67</v>
      </c>
      <c r="DA69" s="13">
        <v>2</v>
      </c>
      <c r="DB69" s="13">
        <v>17</v>
      </c>
      <c r="DC69" s="25">
        <v>19</v>
      </c>
      <c r="DD69" s="13">
        <v>2</v>
      </c>
      <c r="DE69" s="13">
        <v>13</v>
      </c>
      <c r="DF69" s="25">
        <v>15</v>
      </c>
      <c r="DG69" s="15">
        <v>132</v>
      </c>
      <c r="DH69" s="15">
        <v>549</v>
      </c>
      <c r="DI69" s="15">
        <v>41</v>
      </c>
      <c r="DJ69" s="15">
        <v>206</v>
      </c>
      <c r="DK69" s="15">
        <v>0</v>
      </c>
      <c r="DL69" s="15">
        <v>0</v>
      </c>
      <c r="DM69" s="15" t="s">
        <v>16</v>
      </c>
      <c r="DN69" s="15" t="s">
        <v>16</v>
      </c>
      <c r="DO69" s="15">
        <v>6</v>
      </c>
      <c r="DP69" s="15">
        <v>4</v>
      </c>
      <c r="DQ69" s="15">
        <v>1</v>
      </c>
      <c r="DR69" s="15">
        <v>0</v>
      </c>
      <c r="DS69" s="15">
        <v>7</v>
      </c>
      <c r="DT69" s="15">
        <v>4</v>
      </c>
      <c r="DU69" s="15">
        <v>1</v>
      </c>
      <c r="DV69" s="15" t="s">
        <v>16</v>
      </c>
      <c r="DW69" s="15" t="s">
        <v>16</v>
      </c>
      <c r="DX69" s="15" t="s">
        <v>22</v>
      </c>
      <c r="DY69" s="15" t="s">
        <v>16</v>
      </c>
      <c r="DZ69" s="15" t="s">
        <v>16</v>
      </c>
      <c r="EA69" s="15" t="s">
        <v>22</v>
      </c>
      <c r="EB69" s="15">
        <v>15</v>
      </c>
      <c r="EC69" s="15"/>
      <c r="ED69" s="15"/>
      <c r="EE69" s="15"/>
      <c r="EF69" s="15"/>
      <c r="EG69" s="15"/>
      <c r="EH69" s="15">
        <v>30</v>
      </c>
      <c r="EI69" s="15" t="s">
        <v>69</v>
      </c>
      <c r="EJ69" s="15" t="s">
        <v>16</v>
      </c>
      <c r="EK69" s="15" t="s">
        <v>75</v>
      </c>
      <c r="EL69" s="15" t="s">
        <v>78</v>
      </c>
      <c r="EM69" s="15" t="s">
        <v>1979</v>
      </c>
      <c r="EN69" s="15" t="s">
        <v>16</v>
      </c>
      <c r="EO69" s="15" t="s">
        <v>83</v>
      </c>
      <c r="EP69" s="15" t="s">
        <v>16</v>
      </c>
      <c r="EQ69" s="15">
        <v>0</v>
      </c>
      <c r="ER69" s="15">
        <v>0</v>
      </c>
      <c r="ES69" s="15">
        <v>90</v>
      </c>
      <c r="ET69" s="15" t="s">
        <v>22</v>
      </c>
      <c r="EU69" s="15" t="s">
        <v>85</v>
      </c>
      <c r="EV69" s="15" t="s">
        <v>90</v>
      </c>
      <c r="EW69" s="15"/>
      <c r="EX69" s="15" t="s">
        <v>22</v>
      </c>
      <c r="EY69" s="15" t="s">
        <v>16</v>
      </c>
      <c r="EZ69" s="15" t="s">
        <v>16</v>
      </c>
      <c r="FA69" s="15" t="s">
        <v>16</v>
      </c>
      <c r="FB69" s="15" t="s">
        <v>16</v>
      </c>
      <c r="FC69" s="15" t="s">
        <v>22</v>
      </c>
      <c r="FD69" s="15" t="s">
        <v>16</v>
      </c>
      <c r="FE69" s="15" t="s">
        <v>22</v>
      </c>
      <c r="FF69" s="15" t="s">
        <v>22</v>
      </c>
      <c r="FG69" s="15" t="s">
        <v>22</v>
      </c>
      <c r="FH69" s="15" t="s">
        <v>79</v>
      </c>
      <c r="FI69" s="15" t="s">
        <v>78</v>
      </c>
      <c r="FJ69" s="13" t="s">
        <v>24</v>
      </c>
      <c r="FK69" s="13" t="s">
        <v>112</v>
      </c>
      <c r="FL69" s="13" t="s">
        <v>104</v>
      </c>
      <c r="FM69" s="13" t="s">
        <v>109</v>
      </c>
      <c r="FN69" s="13" t="s">
        <v>112</v>
      </c>
      <c r="FO69" s="13" t="s">
        <v>112</v>
      </c>
      <c r="FP69" s="13" t="s">
        <v>104</v>
      </c>
      <c r="FQ69" s="13" t="s">
        <v>109</v>
      </c>
      <c r="FR69" s="13" t="s">
        <v>24</v>
      </c>
      <c r="FS69" s="13" t="s">
        <v>24</v>
      </c>
      <c r="FT69" s="13" t="s">
        <v>366</v>
      </c>
      <c r="FU69" s="13" t="s">
        <v>366</v>
      </c>
      <c r="FV69" s="13" t="s">
        <v>356</v>
      </c>
      <c r="FW69" s="13" t="s">
        <v>357</v>
      </c>
      <c r="FX69" s="203" t="s">
        <v>1640</v>
      </c>
      <c r="FY69" s="203" t="s">
        <v>1636</v>
      </c>
    </row>
    <row r="70" spans="1:181" ht="13.5" customHeight="1" x14ac:dyDescent="0.25">
      <c r="A70" s="14" t="s">
        <v>1499</v>
      </c>
      <c r="B70" s="14" t="s">
        <v>1678</v>
      </c>
      <c r="C70" s="15" t="s">
        <v>11</v>
      </c>
      <c r="D70" s="16"/>
      <c r="E70" s="17" t="s">
        <v>12</v>
      </c>
      <c r="F70" s="16"/>
      <c r="G70" s="14" t="s">
        <v>1702</v>
      </c>
      <c r="H70" s="14" t="s">
        <v>19</v>
      </c>
      <c r="I70" s="14" t="s">
        <v>14</v>
      </c>
      <c r="J70" s="14"/>
      <c r="K70" s="14"/>
      <c r="L70" s="14" t="s">
        <v>15</v>
      </c>
      <c r="M70" s="18" t="s">
        <v>19</v>
      </c>
      <c r="N70" s="18" t="s">
        <v>14</v>
      </c>
      <c r="O70" s="18"/>
      <c r="P70" s="18"/>
      <c r="Q70" s="13" t="s">
        <v>376</v>
      </c>
      <c r="R70" s="13" t="s">
        <v>378</v>
      </c>
      <c r="S70" s="19" t="s">
        <v>1423</v>
      </c>
      <c r="T70" s="19" t="s">
        <v>1500</v>
      </c>
      <c r="U70" s="19" t="s">
        <v>291</v>
      </c>
      <c r="V70" s="19" t="s">
        <v>853</v>
      </c>
      <c r="W70" s="20">
        <v>97.807182999999995</v>
      </c>
      <c r="X70" s="20">
        <v>25.200333000000001</v>
      </c>
      <c r="Y70" s="17" t="s">
        <v>53</v>
      </c>
      <c r="Z70" s="13">
        <v>12</v>
      </c>
      <c r="AA70" s="15">
        <v>2011</v>
      </c>
      <c r="AB70" s="15" t="s">
        <v>16</v>
      </c>
      <c r="AC70" s="15" t="s">
        <v>16</v>
      </c>
      <c r="AD70" s="15" t="s">
        <v>16</v>
      </c>
      <c r="AE70" s="15" t="s">
        <v>22</v>
      </c>
      <c r="AF70" s="15" t="s">
        <v>16</v>
      </c>
      <c r="AG70" s="15" t="s">
        <v>16</v>
      </c>
      <c r="AH70" s="15" t="s">
        <v>16</v>
      </c>
      <c r="AI70" s="15" t="s">
        <v>22</v>
      </c>
      <c r="AJ70" s="15" t="s">
        <v>1501</v>
      </c>
      <c r="AK70" s="15"/>
      <c r="AL70" s="15">
        <v>600</v>
      </c>
      <c r="AM70" s="15" t="s">
        <v>16</v>
      </c>
      <c r="AN70" s="15" t="s">
        <v>1141</v>
      </c>
      <c r="AO70" s="15" t="s">
        <v>1502</v>
      </c>
      <c r="AP70" s="17">
        <v>6245531</v>
      </c>
      <c r="AQ70" s="15" t="s">
        <v>16</v>
      </c>
      <c r="AR70" s="15" t="s">
        <v>22</v>
      </c>
      <c r="AS70" s="15" t="s">
        <v>1083</v>
      </c>
      <c r="AT70" s="15" t="s">
        <v>22</v>
      </c>
      <c r="AU70" s="15" t="s">
        <v>16</v>
      </c>
      <c r="AV70" s="15" t="s">
        <v>22</v>
      </c>
      <c r="AW70" s="15" t="s">
        <v>22</v>
      </c>
      <c r="AX70" s="15" t="s">
        <v>22</v>
      </c>
      <c r="AY70" s="15" t="s">
        <v>16</v>
      </c>
      <c r="AZ70" s="15" t="s">
        <v>22</v>
      </c>
      <c r="BA70" s="15" t="s">
        <v>16</v>
      </c>
      <c r="BB70" s="15" t="s">
        <v>22</v>
      </c>
      <c r="BC70" s="13">
        <v>1</v>
      </c>
      <c r="BD70" s="13">
        <v>3</v>
      </c>
      <c r="BE70" s="25">
        <v>4</v>
      </c>
      <c r="BF70" s="13">
        <v>28</v>
      </c>
      <c r="BG70" s="13">
        <v>10</v>
      </c>
      <c r="BH70" s="25">
        <v>38</v>
      </c>
      <c r="BI70" s="13">
        <v>41</v>
      </c>
      <c r="BJ70" s="13">
        <v>39</v>
      </c>
      <c r="BK70" s="25">
        <v>80</v>
      </c>
      <c r="BL70" s="13">
        <v>133</v>
      </c>
      <c r="BM70" s="13">
        <v>122</v>
      </c>
      <c r="BN70" s="25">
        <v>255</v>
      </c>
      <c r="BO70" s="13">
        <v>87</v>
      </c>
      <c r="BP70" s="13">
        <v>102</v>
      </c>
      <c r="BQ70" s="25">
        <v>189</v>
      </c>
      <c r="BR70" s="13">
        <v>168</v>
      </c>
      <c r="BS70" s="13">
        <v>143</v>
      </c>
      <c r="BT70" s="25">
        <v>311</v>
      </c>
      <c r="BU70" s="13">
        <v>99</v>
      </c>
      <c r="BV70" s="13">
        <v>111</v>
      </c>
      <c r="BW70" s="25">
        <v>210</v>
      </c>
      <c r="BX70" s="13">
        <v>40</v>
      </c>
      <c r="BY70" s="13">
        <v>33</v>
      </c>
      <c r="BZ70" s="25">
        <v>73</v>
      </c>
      <c r="CA70" s="13">
        <v>597</v>
      </c>
      <c r="CB70" s="13">
        <v>563</v>
      </c>
      <c r="CC70" s="25">
        <v>1160</v>
      </c>
      <c r="CD70" s="13">
        <v>6</v>
      </c>
      <c r="CE70" s="13">
        <v>0</v>
      </c>
      <c r="CF70" s="25">
        <v>6</v>
      </c>
      <c r="CG70" s="13">
        <v>1</v>
      </c>
      <c r="CH70" s="13">
        <v>2</v>
      </c>
      <c r="CI70" s="25">
        <v>3</v>
      </c>
      <c r="CJ70" s="13">
        <v>2</v>
      </c>
      <c r="CK70" s="13">
        <v>2</v>
      </c>
      <c r="CL70" s="25">
        <v>4</v>
      </c>
      <c r="CM70" s="13">
        <v>0</v>
      </c>
      <c r="CN70" s="13">
        <v>0</v>
      </c>
      <c r="CO70" s="25">
        <v>0</v>
      </c>
      <c r="CP70" s="13">
        <v>5</v>
      </c>
      <c r="CQ70" s="13">
        <v>1</v>
      </c>
      <c r="CR70" s="25">
        <v>6</v>
      </c>
      <c r="CS70" s="13">
        <v>0</v>
      </c>
      <c r="CT70" s="13">
        <v>1</v>
      </c>
      <c r="CU70" s="25">
        <v>1</v>
      </c>
      <c r="CV70" s="13">
        <v>0</v>
      </c>
      <c r="CW70" s="13">
        <v>3</v>
      </c>
      <c r="CX70" s="25">
        <v>3</v>
      </c>
      <c r="CY70" s="13">
        <v>21</v>
      </c>
      <c r="CZ70" s="13">
        <v>33</v>
      </c>
      <c r="DA70" s="13">
        <v>4</v>
      </c>
      <c r="DB70" s="13">
        <v>0</v>
      </c>
      <c r="DC70" s="25">
        <v>4</v>
      </c>
      <c r="DD70" s="13">
        <v>0</v>
      </c>
      <c r="DE70" s="13">
        <v>0</v>
      </c>
      <c r="DF70" s="25">
        <v>0</v>
      </c>
      <c r="DG70" s="15">
        <v>171</v>
      </c>
      <c r="DH70" s="15">
        <v>1164</v>
      </c>
      <c r="DI70" s="15">
        <v>5</v>
      </c>
      <c r="DJ70" s="15">
        <v>44</v>
      </c>
      <c r="DK70" s="15">
        <v>5</v>
      </c>
      <c r="DL70" s="15">
        <v>40</v>
      </c>
      <c r="DM70" s="15" t="s">
        <v>16</v>
      </c>
      <c r="DN70" s="15" t="s">
        <v>16</v>
      </c>
      <c r="DO70" s="15">
        <v>9</v>
      </c>
      <c r="DP70" s="15">
        <v>3</v>
      </c>
      <c r="DQ70" s="15">
        <v>1</v>
      </c>
      <c r="DR70" s="15">
        <v>0</v>
      </c>
      <c r="DS70" s="15">
        <v>10</v>
      </c>
      <c r="DT70" s="15">
        <v>3</v>
      </c>
      <c r="DU70" s="15">
        <v>2</v>
      </c>
      <c r="DV70" s="15" t="s">
        <v>16</v>
      </c>
      <c r="DW70" s="15" t="s">
        <v>16</v>
      </c>
      <c r="DX70" s="15" t="s">
        <v>22</v>
      </c>
      <c r="DY70" s="15" t="s">
        <v>16</v>
      </c>
      <c r="DZ70" s="15" t="s">
        <v>16</v>
      </c>
      <c r="EA70" s="15" t="s">
        <v>22</v>
      </c>
      <c r="EB70" s="15"/>
      <c r="EC70" s="15"/>
      <c r="ED70" s="15"/>
      <c r="EE70" s="15"/>
      <c r="EF70" s="15"/>
      <c r="EG70" s="15"/>
      <c r="EH70" s="15"/>
      <c r="EI70" s="15" t="s">
        <v>69</v>
      </c>
      <c r="EJ70" s="15" t="s">
        <v>22</v>
      </c>
      <c r="EK70" s="15" t="s">
        <v>75</v>
      </c>
      <c r="EL70" s="15" t="s">
        <v>81</v>
      </c>
      <c r="EM70" s="15" t="s">
        <v>76</v>
      </c>
      <c r="EN70" s="15" t="s">
        <v>16</v>
      </c>
      <c r="EO70" s="15" t="s">
        <v>83</v>
      </c>
      <c r="EP70" s="15" t="s">
        <v>22</v>
      </c>
      <c r="EQ70" s="15">
        <v>0</v>
      </c>
      <c r="ER70" s="15">
        <v>0</v>
      </c>
      <c r="ES70" s="15">
        <v>60</v>
      </c>
      <c r="ET70" s="15" t="s">
        <v>22</v>
      </c>
      <c r="EU70" s="15" t="s">
        <v>88</v>
      </c>
      <c r="EV70" s="15" t="s">
        <v>89</v>
      </c>
      <c r="EW70" s="15"/>
      <c r="EX70" s="15" t="s">
        <v>22</v>
      </c>
      <c r="EY70" s="15" t="s">
        <v>16</v>
      </c>
      <c r="EZ70" s="15" t="s">
        <v>22</v>
      </c>
      <c r="FA70" s="15" t="s">
        <v>16</v>
      </c>
      <c r="FB70" s="15" t="s">
        <v>16</v>
      </c>
      <c r="FC70" s="15" t="s">
        <v>22</v>
      </c>
      <c r="FD70" s="15" t="s">
        <v>22</v>
      </c>
      <c r="FE70" s="15" t="s">
        <v>22</v>
      </c>
      <c r="FF70" s="15" t="s">
        <v>22</v>
      </c>
      <c r="FG70" s="15" t="s">
        <v>22</v>
      </c>
      <c r="FH70" s="15" t="s">
        <v>79</v>
      </c>
      <c r="FI70" s="15" t="s">
        <v>78</v>
      </c>
      <c r="FJ70" s="13" t="s">
        <v>112</v>
      </c>
      <c r="FK70" s="13" t="s">
        <v>112</v>
      </c>
      <c r="FL70" s="13" t="s">
        <v>104</v>
      </c>
      <c r="FM70" s="13" t="s">
        <v>106</v>
      </c>
      <c r="FN70" s="13" t="s">
        <v>112</v>
      </c>
      <c r="FO70" s="13" t="s">
        <v>112</v>
      </c>
      <c r="FP70" s="13" t="s">
        <v>106</v>
      </c>
      <c r="FQ70" s="13" t="s">
        <v>109</v>
      </c>
      <c r="FR70" s="13" t="s">
        <v>24</v>
      </c>
      <c r="FS70" s="13" t="s">
        <v>24</v>
      </c>
      <c r="FT70" s="13" t="s">
        <v>24</v>
      </c>
      <c r="FU70" s="13" t="s">
        <v>369</v>
      </c>
      <c r="FV70" s="13" t="s">
        <v>369</v>
      </c>
      <c r="FW70" s="13" t="s">
        <v>372</v>
      </c>
      <c r="FX70" s="203" t="s">
        <v>1642</v>
      </c>
      <c r="FY70" s="203" t="s">
        <v>1660</v>
      </c>
    </row>
    <row r="71" spans="1:181" ht="13.5" customHeight="1" x14ac:dyDescent="0.25">
      <c r="A71" s="14" t="s">
        <v>1559</v>
      </c>
      <c r="B71" s="14" t="s">
        <v>1678</v>
      </c>
      <c r="C71" s="15" t="s">
        <v>11</v>
      </c>
      <c r="D71" s="16"/>
      <c r="E71" s="17" t="s">
        <v>12</v>
      </c>
      <c r="F71" s="16"/>
      <c r="G71" s="14" t="s">
        <v>1706</v>
      </c>
      <c r="H71" s="14" t="s">
        <v>19</v>
      </c>
      <c r="I71" s="14" t="s">
        <v>14</v>
      </c>
      <c r="J71" s="14"/>
      <c r="K71" s="14"/>
      <c r="L71" s="14" t="s">
        <v>15</v>
      </c>
      <c r="M71" s="18" t="s">
        <v>13</v>
      </c>
      <c r="N71" s="18" t="s">
        <v>14</v>
      </c>
      <c r="O71" s="18"/>
      <c r="P71" s="18"/>
      <c r="Q71" s="13" t="s">
        <v>376</v>
      </c>
      <c r="R71" s="13" t="s">
        <v>378</v>
      </c>
      <c r="S71" s="19" t="s">
        <v>1422</v>
      </c>
      <c r="T71" s="19" t="s">
        <v>1422</v>
      </c>
      <c r="U71" s="19" t="s">
        <v>312</v>
      </c>
      <c r="V71" s="19" t="s">
        <v>874</v>
      </c>
      <c r="W71" s="20">
        <v>97.567116999999996</v>
      </c>
      <c r="X71" s="20">
        <v>24.768383</v>
      </c>
      <c r="Y71" s="17" t="s">
        <v>52</v>
      </c>
      <c r="Z71" s="13">
        <v>6</v>
      </c>
      <c r="AA71" s="15">
        <v>2011</v>
      </c>
      <c r="AB71" s="15" t="s">
        <v>16</v>
      </c>
      <c r="AC71" s="15" t="s">
        <v>16</v>
      </c>
      <c r="AD71" s="15" t="s">
        <v>16</v>
      </c>
      <c r="AE71" s="15" t="s">
        <v>22</v>
      </c>
      <c r="AF71" s="15" t="s">
        <v>16</v>
      </c>
      <c r="AG71" s="15" t="s">
        <v>16</v>
      </c>
      <c r="AH71" s="15" t="s">
        <v>16</v>
      </c>
      <c r="AI71" s="15" t="s">
        <v>22</v>
      </c>
      <c r="AJ71" s="15" t="s">
        <v>1151</v>
      </c>
      <c r="AK71" s="15">
        <v>0</v>
      </c>
      <c r="AL71" s="15">
        <v>0</v>
      </c>
      <c r="AM71" s="15" t="s">
        <v>16</v>
      </c>
      <c r="AN71" s="15" t="s">
        <v>1141</v>
      </c>
      <c r="AO71" s="15" t="s">
        <v>1560</v>
      </c>
      <c r="AP71" s="17" t="s">
        <v>1561</v>
      </c>
      <c r="AQ71" s="15" t="s">
        <v>16</v>
      </c>
      <c r="AR71" s="15" t="s">
        <v>22</v>
      </c>
      <c r="AS71" s="15" t="s">
        <v>22</v>
      </c>
      <c r="AT71" s="15" t="s">
        <v>16</v>
      </c>
      <c r="AU71" s="15" t="s">
        <v>22</v>
      </c>
      <c r="AV71" s="15" t="s">
        <v>22</v>
      </c>
      <c r="AW71" s="15" t="s">
        <v>22</v>
      </c>
      <c r="AX71" s="15" t="s">
        <v>22</v>
      </c>
      <c r="AY71" s="15" t="s">
        <v>16</v>
      </c>
      <c r="AZ71" s="15" t="s">
        <v>22</v>
      </c>
      <c r="BA71" s="15" t="s">
        <v>16</v>
      </c>
      <c r="BB71" s="15" t="s">
        <v>16</v>
      </c>
      <c r="BC71" s="13">
        <v>21</v>
      </c>
      <c r="BD71" s="13">
        <v>26</v>
      </c>
      <c r="BE71" s="25">
        <v>47</v>
      </c>
      <c r="BF71" s="13">
        <v>89</v>
      </c>
      <c r="BG71" s="13">
        <v>66</v>
      </c>
      <c r="BH71" s="25">
        <v>155</v>
      </c>
      <c r="BI71" s="13">
        <v>47</v>
      </c>
      <c r="BJ71" s="13">
        <v>62</v>
      </c>
      <c r="BK71" s="25">
        <v>109</v>
      </c>
      <c r="BL71" s="13">
        <v>82</v>
      </c>
      <c r="BM71" s="13">
        <v>108</v>
      </c>
      <c r="BN71" s="25">
        <v>190</v>
      </c>
      <c r="BO71" s="13">
        <v>329</v>
      </c>
      <c r="BP71" s="13">
        <v>347</v>
      </c>
      <c r="BQ71" s="25">
        <v>676</v>
      </c>
      <c r="BR71" s="13">
        <v>333</v>
      </c>
      <c r="BS71" s="13">
        <v>388</v>
      </c>
      <c r="BT71" s="25">
        <v>721</v>
      </c>
      <c r="BU71" s="13">
        <v>1027</v>
      </c>
      <c r="BV71" s="13">
        <v>1066</v>
      </c>
      <c r="BW71" s="25">
        <v>2093</v>
      </c>
      <c r="BX71" s="13">
        <v>161</v>
      </c>
      <c r="BY71" s="13">
        <v>152</v>
      </c>
      <c r="BZ71" s="25">
        <v>313</v>
      </c>
      <c r="CA71" s="13">
        <v>2089</v>
      </c>
      <c r="CB71" s="13">
        <v>2215</v>
      </c>
      <c r="CC71" s="25">
        <v>4304</v>
      </c>
      <c r="CD71" s="13">
        <v>28</v>
      </c>
      <c r="CE71" s="13">
        <v>20</v>
      </c>
      <c r="CF71" s="25">
        <v>48</v>
      </c>
      <c r="CG71" s="13">
        <v>0</v>
      </c>
      <c r="CH71" s="13">
        <v>1</v>
      </c>
      <c r="CI71" s="25">
        <v>1</v>
      </c>
      <c r="CJ71" s="13">
        <v>8</v>
      </c>
      <c r="CK71" s="13">
        <v>2</v>
      </c>
      <c r="CL71" s="25">
        <v>10</v>
      </c>
      <c r="CM71" s="13">
        <v>0</v>
      </c>
      <c r="CN71" s="13">
        <v>0</v>
      </c>
      <c r="CO71" s="25">
        <v>0</v>
      </c>
      <c r="CP71" s="13">
        <v>0</v>
      </c>
      <c r="CQ71" s="13">
        <v>0</v>
      </c>
      <c r="CR71" s="25">
        <v>0</v>
      </c>
      <c r="CS71" s="13">
        <v>1</v>
      </c>
      <c r="CT71" s="13">
        <v>0</v>
      </c>
      <c r="CU71" s="25">
        <v>1</v>
      </c>
      <c r="CV71" s="13">
        <v>0</v>
      </c>
      <c r="CW71" s="13">
        <v>114</v>
      </c>
      <c r="CX71" s="25">
        <v>114</v>
      </c>
      <c r="CY71" s="13">
        <v>40</v>
      </c>
      <c r="CZ71" s="13">
        <v>96</v>
      </c>
      <c r="DA71" s="13">
        <v>6</v>
      </c>
      <c r="DB71" s="13">
        <v>13</v>
      </c>
      <c r="DC71" s="25">
        <v>19</v>
      </c>
      <c r="DD71" s="13">
        <v>0</v>
      </c>
      <c r="DE71" s="13">
        <v>0</v>
      </c>
      <c r="DF71" s="25">
        <v>0</v>
      </c>
      <c r="DG71" s="15">
        <v>842</v>
      </c>
      <c r="DH71" s="15">
        <v>4304</v>
      </c>
      <c r="DI71" s="15">
        <v>13</v>
      </c>
      <c r="DJ71" s="15">
        <v>58</v>
      </c>
      <c r="DK71" s="15">
        <v>2</v>
      </c>
      <c r="DL71" s="15">
        <v>13</v>
      </c>
      <c r="DM71" s="15" t="s">
        <v>16</v>
      </c>
      <c r="DN71" s="15" t="s">
        <v>16</v>
      </c>
      <c r="DO71" s="15">
        <v>5</v>
      </c>
      <c r="DP71" s="15">
        <v>1</v>
      </c>
      <c r="DQ71" s="15">
        <v>1</v>
      </c>
      <c r="DR71" s="15">
        <v>0</v>
      </c>
      <c r="DS71" s="15">
        <v>6</v>
      </c>
      <c r="DT71" s="15">
        <v>1</v>
      </c>
      <c r="DU71" s="15">
        <v>2</v>
      </c>
      <c r="DV71" s="15" t="s">
        <v>16</v>
      </c>
      <c r="DW71" s="15" t="s">
        <v>16</v>
      </c>
      <c r="DX71" s="15" t="s">
        <v>22</v>
      </c>
      <c r="DY71" s="15" t="s">
        <v>22</v>
      </c>
      <c r="DZ71" s="15" t="s">
        <v>22</v>
      </c>
      <c r="EA71" s="15" t="s">
        <v>22</v>
      </c>
      <c r="EB71" s="15">
        <v>1</v>
      </c>
      <c r="EC71" s="15"/>
      <c r="ED71" s="15">
        <v>0.25</v>
      </c>
      <c r="EE71" s="15"/>
      <c r="EF71" s="15">
        <v>0.75</v>
      </c>
      <c r="EG71" s="15"/>
      <c r="EH71" s="15"/>
      <c r="EI71" s="15" t="s">
        <v>69</v>
      </c>
      <c r="EJ71" s="15" t="s">
        <v>16</v>
      </c>
      <c r="EK71" s="15" t="s">
        <v>74</v>
      </c>
      <c r="EL71" s="15" t="s">
        <v>78</v>
      </c>
      <c r="EM71" s="15" t="s">
        <v>76</v>
      </c>
      <c r="EN71" s="15" t="s">
        <v>16</v>
      </c>
      <c r="EO71" s="15" t="s">
        <v>83</v>
      </c>
      <c r="EP71" s="15" t="s">
        <v>22</v>
      </c>
      <c r="EQ71" s="15">
        <v>0</v>
      </c>
      <c r="ER71" s="15">
        <v>0</v>
      </c>
      <c r="ES71" s="15">
        <v>73</v>
      </c>
      <c r="ET71" s="15" t="s">
        <v>22</v>
      </c>
      <c r="EU71" s="15" t="s">
        <v>88</v>
      </c>
      <c r="EV71" s="15" t="s">
        <v>89</v>
      </c>
      <c r="EW71" s="15"/>
      <c r="EX71" s="15" t="s">
        <v>16</v>
      </c>
      <c r="EY71" s="15" t="s">
        <v>22</v>
      </c>
      <c r="EZ71" s="15" t="s">
        <v>22</v>
      </c>
      <c r="FA71" s="15" t="s">
        <v>16</v>
      </c>
      <c r="FB71" s="15" t="s">
        <v>16</v>
      </c>
      <c r="FC71" s="15" t="s">
        <v>16</v>
      </c>
      <c r="FD71" s="15" t="s">
        <v>16</v>
      </c>
      <c r="FE71" s="15" t="s">
        <v>22</v>
      </c>
      <c r="FF71" s="15" t="s">
        <v>22</v>
      </c>
      <c r="FG71" s="15" t="s">
        <v>22</v>
      </c>
      <c r="FH71" s="15" t="s">
        <v>81</v>
      </c>
      <c r="FI71" s="15" t="s">
        <v>81</v>
      </c>
      <c r="FJ71" s="13" t="s">
        <v>109</v>
      </c>
      <c r="FK71" s="13" t="s">
        <v>24</v>
      </c>
      <c r="FL71" s="13" t="s">
        <v>104</v>
      </c>
      <c r="FM71" s="13" t="s">
        <v>109</v>
      </c>
      <c r="FN71" s="13" t="s">
        <v>24</v>
      </c>
      <c r="FO71" s="13" t="s">
        <v>112</v>
      </c>
      <c r="FP71" s="13" t="s">
        <v>104</v>
      </c>
      <c r="FQ71" s="13" t="s">
        <v>106</v>
      </c>
      <c r="FR71" s="13" t="s">
        <v>369</v>
      </c>
      <c r="FS71" s="13" t="s">
        <v>354</v>
      </c>
      <c r="FT71" s="13" t="s">
        <v>373</v>
      </c>
      <c r="FU71" s="13" t="s">
        <v>362</v>
      </c>
      <c r="FV71" s="13" t="s">
        <v>374</v>
      </c>
      <c r="FW71" s="13" t="s">
        <v>373</v>
      </c>
      <c r="FX71" s="203" t="s">
        <v>1649</v>
      </c>
      <c r="FY71" s="203"/>
    </row>
    <row r="72" spans="1:181" ht="13.5" customHeight="1" x14ac:dyDescent="0.25">
      <c r="A72" s="14" t="s">
        <v>1556</v>
      </c>
      <c r="B72" s="14" t="s">
        <v>1678</v>
      </c>
      <c r="C72" s="15" t="s">
        <v>11</v>
      </c>
      <c r="D72" s="16"/>
      <c r="E72" s="17" t="s">
        <v>12</v>
      </c>
      <c r="F72" s="16"/>
      <c r="G72" s="14" t="s">
        <v>1710</v>
      </c>
      <c r="H72" s="14" t="s">
        <v>19</v>
      </c>
      <c r="I72" s="14" t="s">
        <v>14</v>
      </c>
      <c r="J72" s="14"/>
      <c r="K72" s="14"/>
      <c r="L72" s="14" t="s">
        <v>15</v>
      </c>
      <c r="M72" s="18" t="s">
        <v>24</v>
      </c>
      <c r="N72" s="18" t="s">
        <v>20</v>
      </c>
      <c r="O72" s="18"/>
      <c r="P72" s="18"/>
      <c r="Q72" s="13" t="s">
        <v>376</v>
      </c>
      <c r="R72" s="13" t="s">
        <v>378</v>
      </c>
      <c r="S72" s="19" t="s">
        <v>1422</v>
      </c>
      <c r="T72" s="19" t="s">
        <v>1422</v>
      </c>
      <c r="U72" s="19" t="s">
        <v>292</v>
      </c>
      <c r="V72" s="19" t="s">
        <v>854</v>
      </c>
      <c r="W72" s="20">
        <v>97.551716999999996</v>
      </c>
      <c r="X72" s="20">
        <v>24.746817</v>
      </c>
      <c r="Y72" s="17" t="s">
        <v>52</v>
      </c>
      <c r="Z72" s="13">
        <v>6</v>
      </c>
      <c r="AA72" s="15">
        <v>2011</v>
      </c>
      <c r="AB72" s="15" t="s">
        <v>16</v>
      </c>
      <c r="AC72" s="15" t="s">
        <v>16</v>
      </c>
      <c r="AD72" s="15" t="s">
        <v>16</v>
      </c>
      <c r="AE72" s="15" t="s">
        <v>22</v>
      </c>
      <c r="AF72" s="15" t="s">
        <v>16</v>
      </c>
      <c r="AG72" s="15" t="s">
        <v>16</v>
      </c>
      <c r="AH72" s="15" t="s">
        <v>16</v>
      </c>
      <c r="AI72" s="15" t="s">
        <v>22</v>
      </c>
      <c r="AJ72" s="15" t="s">
        <v>1151</v>
      </c>
      <c r="AK72" s="15"/>
      <c r="AL72" s="15">
        <v>10</v>
      </c>
      <c r="AM72" s="15" t="s">
        <v>16</v>
      </c>
      <c r="AN72" s="15" t="s">
        <v>1141</v>
      </c>
      <c r="AO72" s="15" t="s">
        <v>1557</v>
      </c>
      <c r="AP72" s="17" t="s">
        <v>1558</v>
      </c>
      <c r="AQ72" s="15" t="s">
        <v>16</v>
      </c>
      <c r="AR72" s="15" t="s">
        <v>22</v>
      </c>
      <c r="AS72" s="15" t="s">
        <v>22</v>
      </c>
      <c r="AT72" s="15" t="s">
        <v>22</v>
      </c>
      <c r="AU72" s="15" t="s">
        <v>16</v>
      </c>
      <c r="AV72" s="15" t="s">
        <v>22</v>
      </c>
      <c r="AW72" s="15" t="s">
        <v>22</v>
      </c>
      <c r="AX72" s="15" t="s">
        <v>22</v>
      </c>
      <c r="AY72" s="15" t="s">
        <v>16</v>
      </c>
      <c r="AZ72" s="15" t="s">
        <v>22</v>
      </c>
      <c r="BA72" s="15" t="s">
        <v>16</v>
      </c>
      <c r="BB72" s="15" t="s">
        <v>22</v>
      </c>
      <c r="BC72" s="13">
        <v>3</v>
      </c>
      <c r="BD72" s="13">
        <v>9</v>
      </c>
      <c r="BE72" s="25">
        <v>12</v>
      </c>
      <c r="BF72" s="13">
        <v>34</v>
      </c>
      <c r="BG72" s="13">
        <v>32</v>
      </c>
      <c r="BH72" s="25">
        <v>66</v>
      </c>
      <c r="BI72" s="13">
        <v>84</v>
      </c>
      <c r="BJ72" s="13">
        <v>91</v>
      </c>
      <c r="BK72" s="25">
        <v>175</v>
      </c>
      <c r="BL72" s="13">
        <v>201</v>
      </c>
      <c r="BM72" s="13">
        <v>202</v>
      </c>
      <c r="BN72" s="25">
        <v>403</v>
      </c>
      <c r="BO72" s="13">
        <v>122</v>
      </c>
      <c r="BP72" s="13">
        <v>163</v>
      </c>
      <c r="BQ72" s="25">
        <v>285</v>
      </c>
      <c r="BR72" s="13">
        <v>152</v>
      </c>
      <c r="BS72" s="13">
        <v>341</v>
      </c>
      <c r="BT72" s="25">
        <v>493</v>
      </c>
      <c r="BU72" s="13">
        <v>147</v>
      </c>
      <c r="BV72" s="13">
        <v>290</v>
      </c>
      <c r="BW72" s="25">
        <v>437</v>
      </c>
      <c r="BX72" s="13">
        <v>58</v>
      </c>
      <c r="BY72" s="13">
        <v>82</v>
      </c>
      <c r="BZ72" s="25">
        <v>140</v>
      </c>
      <c r="CA72" s="13">
        <v>801</v>
      </c>
      <c r="CB72" s="13">
        <v>1210</v>
      </c>
      <c r="CC72" s="25">
        <v>2011</v>
      </c>
      <c r="CD72" s="13">
        <v>12</v>
      </c>
      <c r="CE72" s="13">
        <v>3</v>
      </c>
      <c r="CF72" s="25">
        <v>15</v>
      </c>
      <c r="CG72" s="13">
        <v>1</v>
      </c>
      <c r="CH72" s="13">
        <v>1</v>
      </c>
      <c r="CI72" s="25">
        <v>2</v>
      </c>
      <c r="CJ72" s="13">
        <v>10</v>
      </c>
      <c r="CK72" s="13">
        <v>9</v>
      </c>
      <c r="CL72" s="25">
        <v>19</v>
      </c>
      <c r="CM72" s="13">
        <v>0</v>
      </c>
      <c r="CN72" s="13">
        <v>0</v>
      </c>
      <c r="CO72" s="25">
        <v>0</v>
      </c>
      <c r="CP72" s="13">
        <v>1</v>
      </c>
      <c r="CQ72" s="13">
        <v>0</v>
      </c>
      <c r="CR72" s="25">
        <v>1</v>
      </c>
      <c r="CS72" s="13">
        <v>2</v>
      </c>
      <c r="CT72" s="13">
        <v>5</v>
      </c>
      <c r="CU72" s="25">
        <v>7</v>
      </c>
      <c r="CV72" s="13">
        <v>0</v>
      </c>
      <c r="CW72" s="13">
        <v>18</v>
      </c>
      <c r="CX72" s="25">
        <v>18</v>
      </c>
      <c r="CY72" s="13">
        <v>10</v>
      </c>
      <c r="CZ72" s="13">
        <v>25</v>
      </c>
      <c r="DA72" s="13">
        <v>10</v>
      </c>
      <c r="DB72" s="13">
        <v>8</v>
      </c>
      <c r="DC72" s="25">
        <v>18</v>
      </c>
      <c r="DD72" s="13">
        <v>0</v>
      </c>
      <c r="DE72" s="13">
        <v>0</v>
      </c>
      <c r="DF72" s="25">
        <v>0</v>
      </c>
      <c r="DG72" s="15">
        <v>467</v>
      </c>
      <c r="DH72" s="15">
        <v>2011</v>
      </c>
      <c r="DI72" s="15">
        <v>4</v>
      </c>
      <c r="DJ72" s="15">
        <v>16</v>
      </c>
      <c r="DK72" s="15">
        <v>1</v>
      </c>
      <c r="DL72" s="15">
        <v>7</v>
      </c>
      <c r="DM72" s="15" t="s">
        <v>22</v>
      </c>
      <c r="DN72" s="15" t="s">
        <v>16</v>
      </c>
      <c r="DO72" s="15">
        <v>2</v>
      </c>
      <c r="DP72" s="15">
        <v>1</v>
      </c>
      <c r="DQ72" s="15">
        <v>1</v>
      </c>
      <c r="DR72" s="15">
        <v>0</v>
      </c>
      <c r="DS72" s="15">
        <v>3</v>
      </c>
      <c r="DT72" s="15">
        <v>1</v>
      </c>
      <c r="DU72" s="15">
        <v>1</v>
      </c>
      <c r="DV72" s="15" t="s">
        <v>16</v>
      </c>
      <c r="DW72" s="15" t="s">
        <v>16</v>
      </c>
      <c r="DX72" s="15" t="s">
        <v>16</v>
      </c>
      <c r="DY72" s="15" t="s">
        <v>16</v>
      </c>
      <c r="DZ72" s="15" t="s">
        <v>16</v>
      </c>
      <c r="EA72" s="15" t="s">
        <v>22</v>
      </c>
      <c r="EB72" s="15">
        <v>2</v>
      </c>
      <c r="EC72" s="15"/>
      <c r="ED72" s="15"/>
      <c r="EE72" s="15">
        <v>0.125</v>
      </c>
      <c r="EF72" s="15">
        <v>1.1000000000000001</v>
      </c>
      <c r="EG72" s="15">
        <v>1.1000000000000001</v>
      </c>
      <c r="EH72" s="15">
        <v>1.1000000000000001</v>
      </c>
      <c r="EI72" s="15" t="s">
        <v>69</v>
      </c>
      <c r="EJ72" s="15" t="s">
        <v>16</v>
      </c>
      <c r="EK72" s="15" t="s">
        <v>74</v>
      </c>
      <c r="EL72" s="15" t="s">
        <v>78</v>
      </c>
      <c r="EM72" s="15" t="s">
        <v>79</v>
      </c>
      <c r="EN72" s="15" t="s">
        <v>16</v>
      </c>
      <c r="EO72" s="15" t="s">
        <v>24</v>
      </c>
      <c r="EP72" s="15" t="s">
        <v>22</v>
      </c>
      <c r="EQ72" s="15">
        <v>0</v>
      </c>
      <c r="ER72" s="15">
        <v>0</v>
      </c>
      <c r="ES72" s="15">
        <v>4</v>
      </c>
      <c r="ET72" s="15" t="s">
        <v>22</v>
      </c>
      <c r="EU72" s="15" t="s">
        <v>88</v>
      </c>
      <c r="EV72" s="15" t="s">
        <v>90</v>
      </c>
      <c r="EW72" s="15"/>
      <c r="EX72" s="15" t="s">
        <v>22</v>
      </c>
      <c r="EY72" s="15" t="s">
        <v>16</v>
      </c>
      <c r="EZ72" s="15" t="s">
        <v>22</v>
      </c>
      <c r="FA72" s="15" t="s">
        <v>22</v>
      </c>
      <c r="FB72" s="15" t="s">
        <v>16</v>
      </c>
      <c r="FC72" s="15" t="s">
        <v>16</v>
      </c>
      <c r="FD72" s="15" t="s">
        <v>22</v>
      </c>
      <c r="FE72" s="15" t="s">
        <v>22</v>
      </c>
      <c r="FF72" s="15" t="s">
        <v>16</v>
      </c>
      <c r="FG72" s="15" t="s">
        <v>22</v>
      </c>
      <c r="FH72" s="15" t="s">
        <v>80</v>
      </c>
      <c r="FI72" s="15" t="s">
        <v>78</v>
      </c>
      <c r="FJ72" s="13" t="s">
        <v>24</v>
      </c>
      <c r="FK72" s="13" t="s">
        <v>112</v>
      </c>
      <c r="FL72" s="13" t="s">
        <v>104</v>
      </c>
      <c r="FM72" s="13" t="s">
        <v>106</v>
      </c>
      <c r="FN72" s="13" t="s">
        <v>24</v>
      </c>
      <c r="FO72" s="13" t="s">
        <v>112</v>
      </c>
      <c r="FP72" s="13" t="s">
        <v>104</v>
      </c>
      <c r="FQ72" s="13" t="s">
        <v>109</v>
      </c>
      <c r="FR72" s="13" t="s">
        <v>354</v>
      </c>
      <c r="FS72" s="13" t="s">
        <v>373</v>
      </c>
      <c r="FT72" s="13" t="s">
        <v>367</v>
      </c>
      <c r="FU72" s="13" t="s">
        <v>371</v>
      </c>
      <c r="FV72" s="13" t="s">
        <v>373</v>
      </c>
      <c r="FW72" s="13" t="s">
        <v>370</v>
      </c>
      <c r="FX72" s="203"/>
      <c r="FY72" s="203"/>
    </row>
    <row r="73" spans="1:181" ht="13.5" customHeight="1" x14ac:dyDescent="0.25">
      <c r="A73" s="14" t="s">
        <v>1508</v>
      </c>
      <c r="B73" s="14" t="s">
        <v>1677</v>
      </c>
      <c r="C73" s="15" t="s">
        <v>11</v>
      </c>
      <c r="D73" s="16"/>
      <c r="E73" s="17" t="s">
        <v>12</v>
      </c>
      <c r="F73" s="16"/>
      <c r="G73" s="14" t="s">
        <v>1702</v>
      </c>
      <c r="H73" s="14" t="s">
        <v>19</v>
      </c>
      <c r="I73" s="14" t="s">
        <v>14</v>
      </c>
      <c r="J73" s="14"/>
      <c r="K73" s="14"/>
      <c r="L73" s="14" t="s">
        <v>15</v>
      </c>
      <c r="M73" s="18" t="s">
        <v>19</v>
      </c>
      <c r="N73" s="18" t="s">
        <v>14</v>
      </c>
      <c r="O73" s="18"/>
      <c r="P73" s="18"/>
      <c r="Q73" s="13" t="s">
        <v>376</v>
      </c>
      <c r="R73" s="13" t="s">
        <v>378</v>
      </c>
      <c r="S73" s="19" t="s">
        <v>1509</v>
      </c>
      <c r="T73" s="19" t="s">
        <v>1509</v>
      </c>
      <c r="U73" s="19" t="s">
        <v>295</v>
      </c>
      <c r="V73" s="19" t="s">
        <v>857</v>
      </c>
      <c r="W73" s="20">
        <v>97.715230000000005</v>
      </c>
      <c r="X73" s="20">
        <v>24.980250000000002</v>
      </c>
      <c r="Y73" s="17" t="s">
        <v>53</v>
      </c>
      <c r="Z73" s="13">
        <v>6</v>
      </c>
      <c r="AA73" s="15">
        <v>2011</v>
      </c>
      <c r="AB73" s="15" t="s">
        <v>16</v>
      </c>
      <c r="AC73" s="15" t="s">
        <v>16</v>
      </c>
      <c r="AD73" s="15" t="s">
        <v>16</v>
      </c>
      <c r="AE73" s="15" t="s">
        <v>22</v>
      </c>
      <c r="AF73" s="15" t="s">
        <v>16</v>
      </c>
      <c r="AG73" s="15" t="s">
        <v>16</v>
      </c>
      <c r="AH73" s="15" t="s">
        <v>22</v>
      </c>
      <c r="AI73" s="15" t="s">
        <v>22</v>
      </c>
      <c r="AJ73" s="15" t="s">
        <v>378</v>
      </c>
      <c r="AK73" s="15">
        <v>60</v>
      </c>
      <c r="AL73" s="15">
        <v>240</v>
      </c>
      <c r="AM73" s="15" t="s">
        <v>16</v>
      </c>
      <c r="AN73" s="15" t="s">
        <v>1141</v>
      </c>
      <c r="AO73" s="15" t="s">
        <v>1510</v>
      </c>
      <c r="AP73" s="17" t="s">
        <v>1511</v>
      </c>
      <c r="AQ73" s="15" t="s">
        <v>16</v>
      </c>
      <c r="AR73" s="15" t="s">
        <v>22</v>
      </c>
      <c r="AS73" s="15" t="s">
        <v>22</v>
      </c>
      <c r="AT73" s="15" t="s">
        <v>16</v>
      </c>
      <c r="AU73" s="15" t="s">
        <v>22</v>
      </c>
      <c r="AV73" s="15" t="s">
        <v>22</v>
      </c>
      <c r="AW73" s="15" t="s">
        <v>22</v>
      </c>
      <c r="AX73" s="15" t="s">
        <v>22</v>
      </c>
      <c r="AY73" s="15" t="s">
        <v>16</v>
      </c>
      <c r="AZ73" s="15" t="s">
        <v>22</v>
      </c>
      <c r="BA73" s="15" t="s">
        <v>16</v>
      </c>
      <c r="BB73" s="15" t="s">
        <v>16</v>
      </c>
      <c r="BC73" s="13">
        <v>27</v>
      </c>
      <c r="BD73" s="13">
        <v>22</v>
      </c>
      <c r="BE73" s="25">
        <v>49</v>
      </c>
      <c r="BF73" s="13">
        <v>31</v>
      </c>
      <c r="BG73" s="13">
        <v>29</v>
      </c>
      <c r="BH73" s="25">
        <v>60</v>
      </c>
      <c r="BI73" s="13">
        <v>158</v>
      </c>
      <c r="BJ73" s="13">
        <v>135</v>
      </c>
      <c r="BK73" s="25">
        <v>293</v>
      </c>
      <c r="BL73" s="13">
        <v>283</v>
      </c>
      <c r="BM73" s="13">
        <v>314</v>
      </c>
      <c r="BN73" s="25">
        <v>597</v>
      </c>
      <c r="BO73" s="13">
        <v>198</v>
      </c>
      <c r="BP73" s="13">
        <v>210</v>
      </c>
      <c r="BQ73" s="25">
        <v>408</v>
      </c>
      <c r="BR73" s="13">
        <v>234</v>
      </c>
      <c r="BS73" s="13">
        <v>291</v>
      </c>
      <c r="BT73" s="25">
        <v>525</v>
      </c>
      <c r="BU73" s="13">
        <v>304</v>
      </c>
      <c r="BV73" s="13">
        <v>379</v>
      </c>
      <c r="BW73" s="25">
        <v>683</v>
      </c>
      <c r="BX73" s="13">
        <v>102</v>
      </c>
      <c r="BY73" s="13">
        <v>125</v>
      </c>
      <c r="BZ73" s="25">
        <v>227</v>
      </c>
      <c r="CA73" s="13">
        <v>1337</v>
      </c>
      <c r="CB73" s="13">
        <v>1505</v>
      </c>
      <c r="CC73" s="25">
        <v>2842</v>
      </c>
      <c r="CD73" s="13">
        <v>20</v>
      </c>
      <c r="CE73" s="13">
        <v>9</v>
      </c>
      <c r="CF73" s="25">
        <v>29</v>
      </c>
      <c r="CG73" s="13">
        <v>1</v>
      </c>
      <c r="CH73" s="13">
        <v>1</v>
      </c>
      <c r="CI73" s="25">
        <v>2</v>
      </c>
      <c r="CJ73" s="13">
        <v>5</v>
      </c>
      <c r="CK73" s="13">
        <v>8</v>
      </c>
      <c r="CL73" s="25">
        <v>13</v>
      </c>
      <c r="CM73" s="13">
        <v>12</v>
      </c>
      <c r="CN73" s="13">
        <v>12</v>
      </c>
      <c r="CO73" s="25">
        <v>24</v>
      </c>
      <c r="CP73" s="13">
        <v>1</v>
      </c>
      <c r="CQ73" s="13">
        <v>0</v>
      </c>
      <c r="CR73" s="25">
        <v>1</v>
      </c>
      <c r="CS73" s="13">
        <v>0</v>
      </c>
      <c r="CT73" s="13">
        <v>0</v>
      </c>
      <c r="CU73" s="25">
        <v>0</v>
      </c>
      <c r="CV73" s="13">
        <v>0</v>
      </c>
      <c r="CW73" s="13">
        <v>20</v>
      </c>
      <c r="CX73" s="25">
        <v>20</v>
      </c>
      <c r="CY73" s="13">
        <v>27</v>
      </c>
      <c r="CZ73" s="13">
        <v>23</v>
      </c>
      <c r="DA73" s="13">
        <v>12</v>
      </c>
      <c r="DB73" s="13">
        <v>8</v>
      </c>
      <c r="DC73" s="25">
        <v>20</v>
      </c>
      <c r="DD73" s="13">
        <v>6</v>
      </c>
      <c r="DE73" s="13">
        <v>6</v>
      </c>
      <c r="DF73" s="25">
        <v>12</v>
      </c>
      <c r="DG73" s="15">
        <v>627</v>
      </c>
      <c r="DH73" s="15">
        <v>2842</v>
      </c>
      <c r="DI73" s="15">
        <v>23</v>
      </c>
      <c r="DJ73" s="15">
        <v>75</v>
      </c>
      <c r="DK73" s="15">
        <v>0</v>
      </c>
      <c r="DL73" s="15">
        <v>0</v>
      </c>
      <c r="DM73" s="15" t="s">
        <v>16</v>
      </c>
      <c r="DN73" s="15" t="s">
        <v>16</v>
      </c>
      <c r="DO73" s="15">
        <v>10</v>
      </c>
      <c r="DP73" s="15">
        <v>1</v>
      </c>
      <c r="DQ73" s="15">
        <v>1</v>
      </c>
      <c r="DR73" s="15">
        <v>0</v>
      </c>
      <c r="DS73" s="15">
        <v>11</v>
      </c>
      <c r="DT73" s="15">
        <v>1</v>
      </c>
      <c r="DU73" s="15">
        <v>1</v>
      </c>
      <c r="DV73" s="15" t="s">
        <v>22</v>
      </c>
      <c r="DW73" s="15" t="s">
        <v>22</v>
      </c>
      <c r="DX73" s="15" t="s">
        <v>16</v>
      </c>
      <c r="DY73" s="15" t="s">
        <v>22</v>
      </c>
      <c r="DZ73" s="15" t="s">
        <v>22</v>
      </c>
      <c r="EA73" s="15" t="s">
        <v>22</v>
      </c>
      <c r="EB73" s="15">
        <v>6</v>
      </c>
      <c r="EC73" s="15"/>
      <c r="ED73" s="15"/>
      <c r="EE73" s="15"/>
      <c r="EF73" s="15"/>
      <c r="EG73" s="15"/>
      <c r="EH73" s="15">
        <v>50</v>
      </c>
      <c r="EI73" s="15" t="s">
        <v>69</v>
      </c>
      <c r="EJ73" s="15" t="s">
        <v>16</v>
      </c>
      <c r="EK73" s="15" t="s">
        <v>75</v>
      </c>
      <c r="EL73" s="15" t="s">
        <v>81</v>
      </c>
      <c r="EM73" s="15" t="s">
        <v>76</v>
      </c>
      <c r="EN73" s="15" t="s">
        <v>16</v>
      </c>
      <c r="EO73" s="15" t="s">
        <v>83</v>
      </c>
      <c r="EP73" s="15" t="s">
        <v>16</v>
      </c>
      <c r="EQ73" s="15">
        <v>0</v>
      </c>
      <c r="ER73" s="15">
        <v>0</v>
      </c>
      <c r="ES73" s="15">
        <v>190</v>
      </c>
      <c r="ET73" s="15" t="s">
        <v>22</v>
      </c>
      <c r="EU73" s="15" t="s">
        <v>86</v>
      </c>
      <c r="EV73" s="15" t="s">
        <v>90</v>
      </c>
      <c r="EW73" s="15"/>
      <c r="EX73" s="15" t="s">
        <v>16</v>
      </c>
      <c r="EY73" s="15" t="s">
        <v>16</v>
      </c>
      <c r="EZ73" s="15" t="s">
        <v>16</v>
      </c>
      <c r="FA73" s="15" t="s">
        <v>16</v>
      </c>
      <c r="FB73" s="15" t="s">
        <v>16</v>
      </c>
      <c r="FC73" s="15" t="s">
        <v>16</v>
      </c>
      <c r="FD73" s="15" t="s">
        <v>16</v>
      </c>
      <c r="FE73" s="15" t="s">
        <v>16</v>
      </c>
      <c r="FF73" s="15" t="s">
        <v>22</v>
      </c>
      <c r="FG73" s="15" t="s">
        <v>22</v>
      </c>
      <c r="FH73" s="15" t="s">
        <v>80</v>
      </c>
      <c r="FI73" s="15" t="s">
        <v>80</v>
      </c>
      <c r="FJ73" s="13" t="s">
        <v>112</v>
      </c>
      <c r="FK73" s="13" t="s">
        <v>112</v>
      </c>
      <c r="FL73" s="13" t="s">
        <v>104</v>
      </c>
      <c r="FM73" s="13" t="s">
        <v>106</v>
      </c>
      <c r="FN73" s="13" t="s">
        <v>106</v>
      </c>
      <c r="FO73" s="13" t="s">
        <v>109</v>
      </c>
      <c r="FP73" s="13" t="s">
        <v>104</v>
      </c>
      <c r="FQ73" s="13" t="s">
        <v>106</v>
      </c>
      <c r="FR73" s="13" t="s">
        <v>369</v>
      </c>
      <c r="FS73" s="13" t="s">
        <v>369</v>
      </c>
      <c r="FT73" s="13" t="s">
        <v>372</v>
      </c>
      <c r="FU73" s="13" t="s">
        <v>372</v>
      </c>
      <c r="FV73" s="13" t="s">
        <v>367</v>
      </c>
      <c r="FW73" s="13" t="s">
        <v>364</v>
      </c>
      <c r="FX73" s="203" t="s">
        <v>1644</v>
      </c>
      <c r="FY73" s="203" t="s">
        <v>1658</v>
      </c>
    </row>
    <row r="74" spans="1:181" ht="13.5" customHeight="1" x14ac:dyDescent="0.25">
      <c r="A74" s="14" t="s">
        <v>1190</v>
      </c>
      <c r="B74" s="14" t="s">
        <v>1678</v>
      </c>
      <c r="C74" s="15" t="s">
        <v>17</v>
      </c>
      <c r="D74" s="16"/>
      <c r="E74" s="17" t="s">
        <v>12</v>
      </c>
      <c r="F74" s="16"/>
      <c r="G74" s="14" t="s">
        <v>1702</v>
      </c>
      <c r="H74" s="14" t="s">
        <v>19</v>
      </c>
      <c r="I74" s="14" t="s">
        <v>14</v>
      </c>
      <c r="J74" s="14"/>
      <c r="K74" s="14"/>
      <c r="L74" s="14" t="s">
        <v>15</v>
      </c>
      <c r="M74" s="18" t="s">
        <v>24</v>
      </c>
      <c r="N74" s="18" t="s">
        <v>14</v>
      </c>
      <c r="O74" s="18"/>
      <c r="P74" s="18"/>
      <c r="Q74" s="13" t="s">
        <v>376</v>
      </c>
      <c r="R74" s="13" t="s">
        <v>378</v>
      </c>
      <c r="S74" s="19" t="s">
        <v>1422</v>
      </c>
      <c r="T74" s="19" t="s">
        <v>1192</v>
      </c>
      <c r="U74" s="19" t="s">
        <v>302</v>
      </c>
      <c r="V74" s="19" t="s">
        <v>864</v>
      </c>
      <c r="W74" s="20">
        <v>97.751389000000003</v>
      </c>
      <c r="X74" s="20">
        <v>24.831944</v>
      </c>
      <c r="Y74" s="17" t="s">
        <v>53</v>
      </c>
      <c r="Z74" s="13">
        <v>7</v>
      </c>
      <c r="AA74" s="15">
        <v>2011</v>
      </c>
      <c r="AB74" s="15" t="s">
        <v>16</v>
      </c>
      <c r="AC74" s="15" t="s">
        <v>16</v>
      </c>
      <c r="AD74" s="15" t="s">
        <v>16</v>
      </c>
      <c r="AE74" s="15" t="s">
        <v>22</v>
      </c>
      <c r="AF74" s="15" t="s">
        <v>16</v>
      </c>
      <c r="AG74" s="15" t="s">
        <v>16</v>
      </c>
      <c r="AH74" s="15" t="s">
        <v>16</v>
      </c>
      <c r="AI74" s="15" t="s">
        <v>22</v>
      </c>
      <c r="AJ74" s="15" t="s">
        <v>378</v>
      </c>
      <c r="AK74" s="15">
        <v>80</v>
      </c>
      <c r="AL74" s="15">
        <v>270</v>
      </c>
      <c r="AM74" s="15" t="s">
        <v>16</v>
      </c>
      <c r="AN74" s="15" t="s">
        <v>1176</v>
      </c>
      <c r="AO74" s="15" t="s">
        <v>1193</v>
      </c>
      <c r="AP74" s="17" t="s">
        <v>1194</v>
      </c>
      <c r="AQ74" s="15" t="s">
        <v>16</v>
      </c>
      <c r="AR74" s="15" t="s">
        <v>22</v>
      </c>
      <c r="AS74" s="15" t="s">
        <v>22</v>
      </c>
      <c r="AT74" s="15" t="s">
        <v>16</v>
      </c>
      <c r="AU74" s="15" t="s">
        <v>22</v>
      </c>
      <c r="AV74" s="15" t="s">
        <v>22</v>
      </c>
      <c r="AW74" s="15" t="s">
        <v>22</v>
      </c>
      <c r="AX74" s="15" t="s">
        <v>22</v>
      </c>
      <c r="AY74" s="15" t="s">
        <v>16</v>
      </c>
      <c r="AZ74" s="15" t="s">
        <v>22</v>
      </c>
      <c r="BA74" s="15" t="s">
        <v>16</v>
      </c>
      <c r="BB74" s="15" t="s">
        <v>22</v>
      </c>
      <c r="BC74" s="13">
        <v>6</v>
      </c>
      <c r="BD74" s="13">
        <v>4</v>
      </c>
      <c r="BE74" s="25">
        <v>10</v>
      </c>
      <c r="BF74" s="13">
        <v>12</v>
      </c>
      <c r="BG74" s="13">
        <v>6</v>
      </c>
      <c r="BH74" s="25">
        <v>18</v>
      </c>
      <c r="BI74" s="13">
        <v>11</v>
      </c>
      <c r="BJ74" s="13">
        <v>12</v>
      </c>
      <c r="BK74" s="25">
        <v>23</v>
      </c>
      <c r="BL74" s="13">
        <v>24</v>
      </c>
      <c r="BM74" s="13">
        <v>19</v>
      </c>
      <c r="BN74" s="25">
        <v>43</v>
      </c>
      <c r="BO74" s="13">
        <v>7</v>
      </c>
      <c r="BP74" s="13">
        <v>4</v>
      </c>
      <c r="BQ74" s="25">
        <v>11</v>
      </c>
      <c r="BR74" s="13">
        <v>16</v>
      </c>
      <c r="BS74" s="13">
        <v>50</v>
      </c>
      <c r="BT74" s="25">
        <v>66</v>
      </c>
      <c r="BU74" s="13">
        <v>6</v>
      </c>
      <c r="BV74" s="13">
        <v>21</v>
      </c>
      <c r="BW74" s="25">
        <v>27</v>
      </c>
      <c r="BX74" s="13">
        <v>6</v>
      </c>
      <c r="BY74" s="13">
        <v>7</v>
      </c>
      <c r="BZ74" s="25">
        <v>13</v>
      </c>
      <c r="CA74" s="13">
        <v>88</v>
      </c>
      <c r="CB74" s="13">
        <v>123</v>
      </c>
      <c r="CC74" s="25">
        <v>211</v>
      </c>
      <c r="CD74" s="13">
        <v>0</v>
      </c>
      <c r="CE74" s="13">
        <v>0</v>
      </c>
      <c r="CF74" s="25">
        <v>0</v>
      </c>
      <c r="CG74" s="13">
        <v>1</v>
      </c>
      <c r="CH74" s="13">
        <v>1</v>
      </c>
      <c r="CI74" s="25">
        <v>2</v>
      </c>
      <c r="CJ74" s="13">
        <v>0</v>
      </c>
      <c r="CK74" s="13">
        <v>0</v>
      </c>
      <c r="CL74" s="25">
        <v>0</v>
      </c>
      <c r="CM74" s="13">
        <v>1</v>
      </c>
      <c r="CN74" s="13">
        <v>4</v>
      </c>
      <c r="CO74" s="25">
        <v>5</v>
      </c>
      <c r="CP74" s="13">
        <v>7</v>
      </c>
      <c r="CQ74" s="13">
        <v>1</v>
      </c>
      <c r="CR74" s="25">
        <v>8</v>
      </c>
      <c r="CS74" s="13">
        <v>0</v>
      </c>
      <c r="CT74" s="13">
        <v>0</v>
      </c>
      <c r="CU74" s="25">
        <v>0</v>
      </c>
      <c r="CV74" s="13">
        <v>0</v>
      </c>
      <c r="CW74" s="13">
        <v>2</v>
      </c>
      <c r="CX74" s="25">
        <v>2</v>
      </c>
      <c r="CY74" s="13">
        <v>11</v>
      </c>
      <c r="CZ74" s="13">
        <v>18</v>
      </c>
      <c r="DA74" s="13">
        <v>1</v>
      </c>
      <c r="DB74" s="13">
        <v>1</v>
      </c>
      <c r="DC74" s="25">
        <v>2</v>
      </c>
      <c r="DD74" s="13">
        <v>0</v>
      </c>
      <c r="DE74" s="13">
        <v>0</v>
      </c>
      <c r="DF74" s="25">
        <v>0</v>
      </c>
      <c r="DG74" s="15">
        <v>60</v>
      </c>
      <c r="DH74" s="15">
        <v>211</v>
      </c>
      <c r="DI74" s="15">
        <v>9</v>
      </c>
      <c r="DJ74" s="15">
        <v>24</v>
      </c>
      <c r="DK74" s="15">
        <v>13</v>
      </c>
      <c r="DL74" s="15">
        <v>35</v>
      </c>
      <c r="DM74" s="15" t="s">
        <v>22</v>
      </c>
      <c r="DN74" s="15" t="s">
        <v>16</v>
      </c>
      <c r="DO74" s="15">
        <v>0</v>
      </c>
      <c r="DP74" s="15">
        <v>0</v>
      </c>
      <c r="DQ74" s="15">
        <v>5</v>
      </c>
      <c r="DR74" s="15">
        <v>1</v>
      </c>
      <c r="DS74" s="15">
        <v>5</v>
      </c>
      <c r="DT74" s="15">
        <v>1</v>
      </c>
      <c r="DU74" s="15">
        <v>1</v>
      </c>
      <c r="DV74" s="15" t="s">
        <v>22</v>
      </c>
      <c r="DW74" s="15" t="s">
        <v>22</v>
      </c>
      <c r="DX74" s="15" t="s">
        <v>22</v>
      </c>
      <c r="DY74" s="15" t="s">
        <v>22</v>
      </c>
      <c r="DZ74" s="15" t="s">
        <v>22</v>
      </c>
      <c r="EA74" s="15" t="s">
        <v>16</v>
      </c>
      <c r="EB74" s="15"/>
      <c r="EC74" s="15"/>
      <c r="ED74" s="15"/>
      <c r="EE74" s="15"/>
      <c r="EF74" s="15"/>
      <c r="EG74" s="15"/>
      <c r="EH74" s="15"/>
      <c r="EI74" s="15" t="s">
        <v>69</v>
      </c>
      <c r="EJ74" s="15" t="s">
        <v>16</v>
      </c>
      <c r="EK74" s="15" t="s">
        <v>75</v>
      </c>
      <c r="EL74" s="15" t="s">
        <v>80</v>
      </c>
      <c r="EM74" s="15" t="s">
        <v>76</v>
      </c>
      <c r="EN74" s="15" t="s">
        <v>16</v>
      </c>
      <c r="EO74" s="15" t="s">
        <v>83</v>
      </c>
      <c r="EP74" s="15" t="s">
        <v>16</v>
      </c>
      <c r="EQ74" s="15">
        <v>0</v>
      </c>
      <c r="ER74" s="15">
        <v>0</v>
      </c>
      <c r="ES74" s="15">
        <v>11</v>
      </c>
      <c r="ET74" s="15" t="s">
        <v>22</v>
      </c>
      <c r="EU74" s="15" t="s">
        <v>86</v>
      </c>
      <c r="EV74" s="15" t="s">
        <v>91</v>
      </c>
      <c r="EW74" s="15"/>
      <c r="EX74" s="15" t="s">
        <v>22</v>
      </c>
      <c r="EY74" s="15" t="s">
        <v>16</v>
      </c>
      <c r="EZ74" s="15" t="s">
        <v>16</v>
      </c>
      <c r="FA74" s="15" t="s">
        <v>16</v>
      </c>
      <c r="FB74" s="15" t="s">
        <v>16</v>
      </c>
      <c r="FC74" s="15" t="s">
        <v>16</v>
      </c>
      <c r="FD74" s="15" t="s">
        <v>16</v>
      </c>
      <c r="FE74" s="15" t="s">
        <v>16</v>
      </c>
      <c r="FF74" s="15" t="s">
        <v>16</v>
      </c>
      <c r="FG74" s="15" t="s">
        <v>22</v>
      </c>
      <c r="FH74" s="15" t="s">
        <v>81</v>
      </c>
      <c r="FI74" s="15" t="s">
        <v>81</v>
      </c>
      <c r="FJ74" s="15" t="s">
        <v>112</v>
      </c>
      <c r="FK74" s="15" t="s">
        <v>112</v>
      </c>
      <c r="FL74" s="15" t="s">
        <v>104</v>
      </c>
      <c r="FM74" s="13" t="s">
        <v>106</v>
      </c>
      <c r="FN74" s="13" t="s">
        <v>111</v>
      </c>
      <c r="FO74" s="13" t="s">
        <v>112</v>
      </c>
      <c r="FP74" s="13" t="s">
        <v>104</v>
      </c>
      <c r="FQ74" s="13" t="s">
        <v>106</v>
      </c>
      <c r="FR74" s="13" t="s">
        <v>373</v>
      </c>
      <c r="FS74" s="13" t="s">
        <v>373</v>
      </c>
      <c r="FT74" s="13" t="s">
        <v>355</v>
      </c>
      <c r="FU74" s="13" t="s">
        <v>24</v>
      </c>
      <c r="FV74" s="13" t="s">
        <v>374</v>
      </c>
      <c r="FW74" s="13"/>
      <c r="FX74" s="203" t="s">
        <v>1642</v>
      </c>
      <c r="FY74" s="203" t="s">
        <v>933</v>
      </c>
    </row>
    <row r="75" spans="1:181" ht="13.5" customHeight="1" x14ac:dyDescent="0.25">
      <c r="A75" s="14" t="s">
        <v>1150</v>
      </c>
      <c r="B75" s="14" t="s">
        <v>1678</v>
      </c>
      <c r="C75" s="15" t="s">
        <v>17</v>
      </c>
      <c r="D75" s="16"/>
      <c r="E75" s="17" t="s">
        <v>12</v>
      </c>
      <c r="F75" s="16"/>
      <c r="G75" s="14" t="s">
        <v>1707</v>
      </c>
      <c r="H75" s="14" t="s">
        <v>13</v>
      </c>
      <c r="I75" s="14" t="s">
        <v>14</v>
      </c>
      <c r="J75" s="14"/>
      <c r="K75" s="14"/>
      <c r="L75" s="14" t="s">
        <v>31</v>
      </c>
      <c r="M75" s="18" t="s">
        <v>19</v>
      </c>
      <c r="N75" s="18" t="s">
        <v>14</v>
      </c>
      <c r="O75" s="18"/>
      <c r="P75" s="18"/>
      <c r="Q75" s="13" t="s">
        <v>376</v>
      </c>
      <c r="R75" s="13" t="s">
        <v>388</v>
      </c>
      <c r="S75" s="19" t="s">
        <v>1387</v>
      </c>
      <c r="T75" s="19" t="s">
        <v>1151</v>
      </c>
      <c r="U75" s="19" t="s">
        <v>224</v>
      </c>
      <c r="V75" s="19" t="s">
        <v>788</v>
      </c>
      <c r="W75" s="20">
        <v>97.568282999999994</v>
      </c>
      <c r="X75" s="20">
        <v>24.688167</v>
      </c>
      <c r="Y75" s="17" t="s">
        <v>53</v>
      </c>
      <c r="Z75" s="13">
        <v>6</v>
      </c>
      <c r="AA75" s="15">
        <v>2012</v>
      </c>
      <c r="AB75" s="15" t="s">
        <v>16</v>
      </c>
      <c r="AC75" s="15" t="s">
        <v>16</v>
      </c>
      <c r="AD75" s="15" t="s">
        <v>16</v>
      </c>
      <c r="AE75" s="15" t="s">
        <v>22</v>
      </c>
      <c r="AF75" s="15" t="s">
        <v>16</v>
      </c>
      <c r="AG75" s="15" t="s">
        <v>16</v>
      </c>
      <c r="AH75" s="15" t="s">
        <v>16</v>
      </c>
      <c r="AI75" s="15" t="s">
        <v>22</v>
      </c>
      <c r="AJ75" s="15" t="s">
        <v>1151</v>
      </c>
      <c r="AK75" s="15">
        <v>5</v>
      </c>
      <c r="AL75" s="15">
        <v>30</v>
      </c>
      <c r="AM75" s="15" t="s">
        <v>16</v>
      </c>
      <c r="AN75" s="15" t="s">
        <v>1141</v>
      </c>
      <c r="AO75" s="15" t="s">
        <v>1152</v>
      </c>
      <c r="AP75" s="17" t="s">
        <v>1153</v>
      </c>
      <c r="AQ75" s="15" t="s">
        <v>16</v>
      </c>
      <c r="AR75" s="15" t="s">
        <v>16</v>
      </c>
      <c r="AS75" s="15" t="s">
        <v>22</v>
      </c>
      <c r="AT75" s="15" t="s">
        <v>22</v>
      </c>
      <c r="AU75" s="15" t="s">
        <v>22</v>
      </c>
      <c r="AV75" s="15" t="s">
        <v>22</v>
      </c>
      <c r="AW75" s="15" t="s">
        <v>16</v>
      </c>
      <c r="AX75" s="15" t="s">
        <v>22</v>
      </c>
      <c r="AY75" s="15" t="s">
        <v>22</v>
      </c>
      <c r="AZ75" s="15" t="s">
        <v>22</v>
      </c>
      <c r="BA75" s="15" t="s">
        <v>16</v>
      </c>
      <c r="BB75" s="15" t="s">
        <v>22</v>
      </c>
      <c r="BC75" s="13">
        <v>153</v>
      </c>
      <c r="BD75" s="13">
        <v>173</v>
      </c>
      <c r="BE75" s="25">
        <v>326</v>
      </c>
      <c r="BF75" s="13">
        <v>188</v>
      </c>
      <c r="BG75" s="13">
        <v>173</v>
      </c>
      <c r="BH75" s="25">
        <v>361</v>
      </c>
      <c r="BI75" s="13">
        <v>345</v>
      </c>
      <c r="BJ75" s="13">
        <v>365</v>
      </c>
      <c r="BK75" s="25">
        <v>710</v>
      </c>
      <c r="BL75" s="13">
        <v>932</v>
      </c>
      <c r="BM75" s="13">
        <v>702</v>
      </c>
      <c r="BN75" s="25">
        <v>1634</v>
      </c>
      <c r="BO75" s="13">
        <v>643</v>
      </c>
      <c r="BP75" s="13">
        <v>663</v>
      </c>
      <c r="BQ75" s="25">
        <v>1306</v>
      </c>
      <c r="BR75" s="13">
        <v>1045</v>
      </c>
      <c r="BS75" s="13">
        <v>1026</v>
      </c>
      <c r="BT75" s="25">
        <v>2071</v>
      </c>
      <c r="BU75" s="13">
        <v>805</v>
      </c>
      <c r="BV75" s="13">
        <v>878</v>
      </c>
      <c r="BW75" s="25">
        <v>1683</v>
      </c>
      <c r="BX75" s="13">
        <v>202</v>
      </c>
      <c r="BY75" s="13">
        <v>233</v>
      </c>
      <c r="BZ75" s="25">
        <v>435</v>
      </c>
      <c r="CA75" s="13">
        <v>4313</v>
      </c>
      <c r="CB75" s="13">
        <v>4213</v>
      </c>
      <c r="CC75" s="25">
        <v>8526</v>
      </c>
      <c r="CD75" s="13">
        <v>49</v>
      </c>
      <c r="CE75" s="13">
        <v>7</v>
      </c>
      <c r="CF75" s="25">
        <v>56</v>
      </c>
      <c r="CG75" s="13">
        <v>0</v>
      </c>
      <c r="CH75" s="13">
        <v>0</v>
      </c>
      <c r="CI75" s="25">
        <v>0</v>
      </c>
      <c r="CJ75" s="13">
        <v>9</v>
      </c>
      <c r="CK75" s="13">
        <v>16</v>
      </c>
      <c r="CL75" s="25">
        <v>25</v>
      </c>
      <c r="CM75" s="13">
        <v>0</v>
      </c>
      <c r="CN75" s="13">
        <v>0</v>
      </c>
      <c r="CO75" s="25">
        <v>0</v>
      </c>
      <c r="CP75" s="13">
        <v>5</v>
      </c>
      <c r="CQ75" s="13">
        <v>6</v>
      </c>
      <c r="CR75" s="25">
        <v>11</v>
      </c>
      <c r="CS75" s="13">
        <v>2</v>
      </c>
      <c r="CT75" s="13">
        <v>4</v>
      </c>
      <c r="CU75" s="25">
        <v>6</v>
      </c>
      <c r="CV75" s="13">
        <v>0</v>
      </c>
      <c r="CW75" s="13">
        <v>75</v>
      </c>
      <c r="CX75" s="25">
        <v>75</v>
      </c>
      <c r="CY75" s="13">
        <v>78</v>
      </c>
      <c r="CZ75" s="13">
        <v>84</v>
      </c>
      <c r="DA75" s="13">
        <v>21</v>
      </c>
      <c r="DB75" s="13">
        <v>26</v>
      </c>
      <c r="DC75" s="25">
        <v>47</v>
      </c>
      <c r="DD75" s="13">
        <v>8</v>
      </c>
      <c r="DE75" s="13">
        <v>6</v>
      </c>
      <c r="DF75" s="25">
        <v>14</v>
      </c>
      <c r="DG75" s="15">
        <v>1643</v>
      </c>
      <c r="DH75" s="15">
        <v>8556</v>
      </c>
      <c r="DI75" s="15">
        <v>15</v>
      </c>
      <c r="DJ75" s="15">
        <v>112</v>
      </c>
      <c r="DK75" s="15">
        <v>1</v>
      </c>
      <c r="DL75" s="15">
        <v>3</v>
      </c>
      <c r="DM75" s="15" t="s">
        <v>16</v>
      </c>
      <c r="DN75" s="15" t="s">
        <v>16</v>
      </c>
      <c r="DO75" s="15">
        <v>4</v>
      </c>
      <c r="DP75" s="15">
        <v>1</v>
      </c>
      <c r="DQ75" s="15">
        <v>6</v>
      </c>
      <c r="DR75" s="15">
        <v>1</v>
      </c>
      <c r="DS75" s="15">
        <v>10</v>
      </c>
      <c r="DT75" s="15">
        <v>2</v>
      </c>
      <c r="DU75" s="15">
        <v>3</v>
      </c>
      <c r="DV75" s="15" t="s">
        <v>16</v>
      </c>
      <c r="DW75" s="15" t="s">
        <v>16</v>
      </c>
      <c r="DX75" s="15" t="s">
        <v>16</v>
      </c>
      <c r="DY75" s="15" t="s">
        <v>16</v>
      </c>
      <c r="DZ75" s="15" t="s">
        <v>16</v>
      </c>
      <c r="EA75" s="15" t="s">
        <v>22</v>
      </c>
      <c r="EB75" s="15"/>
      <c r="EC75" s="15"/>
      <c r="ED75" s="15"/>
      <c r="EE75" s="15"/>
      <c r="EF75" s="15"/>
      <c r="EG75" s="15"/>
      <c r="EH75" s="15">
        <v>5</v>
      </c>
      <c r="EI75" s="15" t="s">
        <v>69</v>
      </c>
      <c r="EJ75" s="15" t="s">
        <v>16</v>
      </c>
      <c r="EK75" s="15" t="s">
        <v>75</v>
      </c>
      <c r="EL75" s="15" t="s">
        <v>78</v>
      </c>
      <c r="EM75" s="15" t="s">
        <v>76</v>
      </c>
      <c r="EN75" s="15" t="s">
        <v>22</v>
      </c>
      <c r="EO75" s="15" t="s">
        <v>83</v>
      </c>
      <c r="EP75" s="15" t="s">
        <v>22</v>
      </c>
      <c r="EQ75" s="15">
        <v>0</v>
      </c>
      <c r="ER75" s="15">
        <v>0</v>
      </c>
      <c r="ES75" s="15">
        <v>497</v>
      </c>
      <c r="ET75" s="15" t="s">
        <v>22</v>
      </c>
      <c r="EU75" s="15" t="s">
        <v>88</v>
      </c>
      <c r="EV75" s="15" t="s">
        <v>89</v>
      </c>
      <c r="EW75" s="15"/>
      <c r="EX75" s="15" t="s">
        <v>16</v>
      </c>
      <c r="EY75" s="15" t="s">
        <v>16</v>
      </c>
      <c r="EZ75" s="15" t="s">
        <v>16</v>
      </c>
      <c r="FA75" s="15" t="s">
        <v>16</v>
      </c>
      <c r="FB75" s="15" t="s">
        <v>16</v>
      </c>
      <c r="FC75" s="15" t="s">
        <v>16</v>
      </c>
      <c r="FD75" s="15" t="s">
        <v>16</v>
      </c>
      <c r="FE75" s="15" t="s">
        <v>16</v>
      </c>
      <c r="FF75" s="15" t="s">
        <v>16</v>
      </c>
      <c r="FG75" s="15" t="s">
        <v>22</v>
      </c>
      <c r="FH75" s="15" t="s">
        <v>80</v>
      </c>
      <c r="FI75" s="15" t="s">
        <v>80</v>
      </c>
      <c r="FJ75" s="15" t="s">
        <v>104</v>
      </c>
      <c r="FK75" s="15" t="s">
        <v>24</v>
      </c>
      <c r="FL75" s="15" t="s">
        <v>104</v>
      </c>
      <c r="FM75" s="13" t="s">
        <v>109</v>
      </c>
      <c r="FN75" s="13" t="s">
        <v>109</v>
      </c>
      <c r="FO75" s="13" t="s">
        <v>24</v>
      </c>
      <c r="FP75" s="13" t="s">
        <v>104</v>
      </c>
      <c r="FQ75" s="13" t="s">
        <v>109</v>
      </c>
      <c r="FR75" s="13" t="s">
        <v>353</v>
      </c>
      <c r="FS75" s="13" t="s">
        <v>353</v>
      </c>
      <c r="FT75" s="13" t="s">
        <v>366</v>
      </c>
      <c r="FU75" s="13" t="s">
        <v>364</v>
      </c>
      <c r="FV75" s="13" t="s">
        <v>373</v>
      </c>
      <c r="FW75" s="13" t="s">
        <v>373</v>
      </c>
      <c r="FX75" s="203" t="s">
        <v>1635</v>
      </c>
      <c r="FY75" s="203" t="s">
        <v>1654</v>
      </c>
    </row>
    <row r="76" spans="1:181" ht="13.5" customHeight="1" x14ac:dyDescent="0.25">
      <c r="A76" s="14" t="s">
        <v>1284</v>
      </c>
      <c r="B76" s="14" t="s">
        <v>1678</v>
      </c>
      <c r="C76" s="15" t="s">
        <v>11</v>
      </c>
      <c r="D76" s="16"/>
      <c r="E76" s="17" t="s">
        <v>12</v>
      </c>
      <c r="F76" s="16"/>
      <c r="G76" s="14" t="s">
        <v>1709</v>
      </c>
      <c r="H76" s="14" t="s">
        <v>13</v>
      </c>
      <c r="I76" s="14" t="s">
        <v>14</v>
      </c>
      <c r="J76" s="14"/>
      <c r="K76" s="14"/>
      <c r="L76" s="14" t="s">
        <v>31</v>
      </c>
      <c r="M76" s="18" t="s">
        <v>24</v>
      </c>
      <c r="N76" s="18" t="s">
        <v>20</v>
      </c>
      <c r="O76" s="18"/>
      <c r="P76" s="18"/>
      <c r="Q76" s="13" t="s">
        <v>376</v>
      </c>
      <c r="R76" s="13" t="s">
        <v>388</v>
      </c>
      <c r="S76" s="19" t="s">
        <v>1504</v>
      </c>
      <c r="T76" s="19" t="s">
        <v>1505</v>
      </c>
      <c r="U76" s="19" t="s">
        <v>223</v>
      </c>
      <c r="V76" s="19" t="s">
        <v>787</v>
      </c>
      <c r="W76" s="20">
        <v>97.573166999999998</v>
      </c>
      <c r="X76" s="20">
        <v>24.661466999999998</v>
      </c>
      <c r="Y76" s="17" t="s">
        <v>53</v>
      </c>
      <c r="Z76" s="13">
        <v>6</v>
      </c>
      <c r="AA76" s="15">
        <v>2011</v>
      </c>
      <c r="AB76" s="15" t="s">
        <v>16</v>
      </c>
      <c r="AC76" s="15" t="s">
        <v>16</v>
      </c>
      <c r="AD76" s="15" t="s">
        <v>16</v>
      </c>
      <c r="AE76" s="15" t="s">
        <v>22</v>
      </c>
      <c r="AF76" s="15" t="s">
        <v>16</v>
      </c>
      <c r="AG76" s="15" t="s">
        <v>16</v>
      </c>
      <c r="AH76" s="15" t="s">
        <v>16</v>
      </c>
      <c r="AI76" s="15" t="s">
        <v>22</v>
      </c>
      <c r="AJ76" s="15" t="s">
        <v>1286</v>
      </c>
      <c r="AK76" s="15">
        <v>2</v>
      </c>
      <c r="AL76" s="15">
        <v>30</v>
      </c>
      <c r="AM76" s="15" t="s">
        <v>16</v>
      </c>
      <c r="AN76" s="15" t="s">
        <v>1141</v>
      </c>
      <c r="AO76" s="15" t="s">
        <v>1287</v>
      </c>
      <c r="AP76" s="17" t="s">
        <v>1506</v>
      </c>
      <c r="AQ76" s="15" t="s">
        <v>16</v>
      </c>
      <c r="AR76" s="15" t="s">
        <v>22</v>
      </c>
      <c r="AS76" s="15" t="s">
        <v>22</v>
      </c>
      <c r="AT76" s="15" t="s">
        <v>16</v>
      </c>
      <c r="AU76" s="15" t="s">
        <v>22</v>
      </c>
      <c r="AV76" s="15" t="s">
        <v>22</v>
      </c>
      <c r="AW76" s="15" t="s">
        <v>22</v>
      </c>
      <c r="AX76" s="15" t="s">
        <v>22</v>
      </c>
      <c r="AY76" s="15" t="s">
        <v>16</v>
      </c>
      <c r="AZ76" s="15" t="s">
        <v>22</v>
      </c>
      <c r="BA76" s="15" t="s">
        <v>16</v>
      </c>
      <c r="BB76" s="15" t="s">
        <v>16</v>
      </c>
      <c r="BC76" s="13">
        <v>18</v>
      </c>
      <c r="BD76" s="13">
        <v>15</v>
      </c>
      <c r="BE76" s="25">
        <v>33</v>
      </c>
      <c r="BF76" s="13">
        <v>20</v>
      </c>
      <c r="BG76" s="13">
        <v>28</v>
      </c>
      <c r="BH76" s="25">
        <v>48</v>
      </c>
      <c r="BI76" s="13">
        <v>76</v>
      </c>
      <c r="BJ76" s="13">
        <v>81</v>
      </c>
      <c r="BK76" s="25">
        <v>157</v>
      </c>
      <c r="BL76" s="13">
        <v>167</v>
      </c>
      <c r="BM76" s="13">
        <v>237</v>
      </c>
      <c r="BN76" s="25">
        <v>404</v>
      </c>
      <c r="BO76" s="13">
        <v>196</v>
      </c>
      <c r="BP76" s="13">
        <v>183</v>
      </c>
      <c r="BQ76" s="25">
        <v>379</v>
      </c>
      <c r="BR76" s="13">
        <v>256</v>
      </c>
      <c r="BS76" s="13">
        <v>218</v>
      </c>
      <c r="BT76" s="25">
        <v>474</v>
      </c>
      <c r="BU76" s="13">
        <v>292</v>
      </c>
      <c r="BV76" s="13">
        <v>237</v>
      </c>
      <c r="BW76" s="25">
        <v>529</v>
      </c>
      <c r="BX76" s="13">
        <v>43</v>
      </c>
      <c r="BY76" s="13">
        <v>76</v>
      </c>
      <c r="BZ76" s="25">
        <v>119</v>
      </c>
      <c r="CA76" s="13">
        <v>1068</v>
      </c>
      <c r="CB76" s="13">
        <v>1075</v>
      </c>
      <c r="CC76" s="25">
        <v>2143</v>
      </c>
      <c r="CD76" s="13">
        <v>0</v>
      </c>
      <c r="CE76" s="13">
        <v>0</v>
      </c>
      <c r="CF76" s="25">
        <v>0</v>
      </c>
      <c r="CG76" s="13">
        <v>1</v>
      </c>
      <c r="CH76" s="13">
        <v>0</v>
      </c>
      <c r="CI76" s="25">
        <v>1</v>
      </c>
      <c r="CJ76" s="13">
        <v>0</v>
      </c>
      <c r="CK76" s="13">
        <v>2</v>
      </c>
      <c r="CL76" s="25">
        <v>2</v>
      </c>
      <c r="CM76" s="13">
        <v>0</v>
      </c>
      <c r="CN76" s="13">
        <v>0</v>
      </c>
      <c r="CO76" s="25">
        <v>0</v>
      </c>
      <c r="CP76" s="13">
        <v>3</v>
      </c>
      <c r="CQ76" s="13">
        <v>4</v>
      </c>
      <c r="CR76" s="25">
        <v>7</v>
      </c>
      <c r="CS76" s="13">
        <v>0</v>
      </c>
      <c r="CT76" s="13">
        <v>0</v>
      </c>
      <c r="CU76" s="25">
        <v>0</v>
      </c>
      <c r="CV76" s="13">
        <v>0</v>
      </c>
      <c r="CW76" s="13">
        <v>110</v>
      </c>
      <c r="CX76" s="25">
        <v>110</v>
      </c>
      <c r="CY76" s="13">
        <v>29</v>
      </c>
      <c r="CZ76" s="13">
        <v>64</v>
      </c>
      <c r="DA76" s="13">
        <v>9</v>
      </c>
      <c r="DB76" s="13">
        <v>13</v>
      </c>
      <c r="DC76" s="25">
        <v>22</v>
      </c>
      <c r="DD76" s="13">
        <v>7</v>
      </c>
      <c r="DE76" s="13">
        <v>2</v>
      </c>
      <c r="DF76" s="25">
        <v>9</v>
      </c>
      <c r="DG76" s="15">
        <v>439</v>
      </c>
      <c r="DH76" s="15">
        <v>2144</v>
      </c>
      <c r="DI76" s="15">
        <v>9</v>
      </c>
      <c r="DJ76" s="15">
        <v>32</v>
      </c>
      <c r="DK76" s="15">
        <v>11</v>
      </c>
      <c r="DL76" s="15">
        <v>58</v>
      </c>
      <c r="DM76" s="15" t="s">
        <v>16</v>
      </c>
      <c r="DN76" s="15" t="s">
        <v>16</v>
      </c>
      <c r="DO76" s="15">
        <v>11</v>
      </c>
      <c r="DP76" s="15">
        <v>4</v>
      </c>
      <c r="DQ76" s="15">
        <v>3</v>
      </c>
      <c r="DR76" s="15">
        <v>1</v>
      </c>
      <c r="DS76" s="15">
        <v>14</v>
      </c>
      <c r="DT76" s="15">
        <v>5</v>
      </c>
      <c r="DU76" s="15">
        <v>3</v>
      </c>
      <c r="DV76" s="15" t="s">
        <v>16</v>
      </c>
      <c r="DW76" s="15" t="s">
        <v>16</v>
      </c>
      <c r="DX76" s="15" t="s">
        <v>16</v>
      </c>
      <c r="DY76" s="15" t="s">
        <v>16</v>
      </c>
      <c r="DZ76" s="15" t="s">
        <v>16</v>
      </c>
      <c r="EA76" s="15" t="s">
        <v>22</v>
      </c>
      <c r="EB76" s="15">
        <v>2</v>
      </c>
      <c r="EC76" s="15"/>
      <c r="ED76" s="15"/>
      <c r="EE76" s="15"/>
      <c r="EF76" s="15"/>
      <c r="EG76" s="15">
        <v>2</v>
      </c>
      <c r="EH76" s="15">
        <v>2</v>
      </c>
      <c r="EI76" s="15" t="s">
        <v>69</v>
      </c>
      <c r="EJ76" s="15" t="s">
        <v>16</v>
      </c>
      <c r="EK76" s="15" t="s">
        <v>75</v>
      </c>
      <c r="EL76" s="15" t="s">
        <v>81</v>
      </c>
      <c r="EM76" s="15" t="s">
        <v>76</v>
      </c>
      <c r="EN76" s="15" t="s">
        <v>22</v>
      </c>
      <c r="EO76" s="15" t="s">
        <v>82</v>
      </c>
      <c r="EP76" s="15" t="s">
        <v>16</v>
      </c>
      <c r="EQ76" s="15">
        <v>0</v>
      </c>
      <c r="ER76" s="15">
        <v>0</v>
      </c>
      <c r="ES76" s="15">
        <v>180</v>
      </c>
      <c r="ET76" s="15" t="s">
        <v>22</v>
      </c>
      <c r="EU76" s="15" t="s">
        <v>88</v>
      </c>
      <c r="EV76" s="15" t="s">
        <v>90</v>
      </c>
      <c r="EW76" s="15"/>
      <c r="EX76" s="15" t="s">
        <v>16</v>
      </c>
      <c r="EY76" s="15" t="s">
        <v>16</v>
      </c>
      <c r="EZ76" s="15" t="s">
        <v>16</v>
      </c>
      <c r="FA76" s="15" t="s">
        <v>16</v>
      </c>
      <c r="FB76" s="15" t="s">
        <v>16</v>
      </c>
      <c r="FC76" s="15" t="s">
        <v>16</v>
      </c>
      <c r="FD76" s="15" t="s">
        <v>16</v>
      </c>
      <c r="FE76" s="15" t="s">
        <v>16</v>
      </c>
      <c r="FF76" s="15" t="s">
        <v>16</v>
      </c>
      <c r="FG76" s="15" t="s">
        <v>22</v>
      </c>
      <c r="FH76" s="15" t="s">
        <v>81</v>
      </c>
      <c r="FI76" s="15" t="s">
        <v>80</v>
      </c>
      <c r="FJ76" s="13" t="s">
        <v>111</v>
      </c>
      <c r="FK76" s="13" t="s">
        <v>24</v>
      </c>
      <c r="FL76" s="13" t="s">
        <v>104</v>
      </c>
      <c r="FM76" s="13" t="s">
        <v>106</v>
      </c>
      <c r="FN76" s="13" t="s">
        <v>24</v>
      </c>
      <c r="FO76" s="13" t="s">
        <v>112</v>
      </c>
      <c r="FP76" s="13" t="s">
        <v>104</v>
      </c>
      <c r="FQ76" s="13" t="s">
        <v>106</v>
      </c>
      <c r="FR76" s="13" t="s">
        <v>364</v>
      </c>
      <c r="FS76" s="13" t="s">
        <v>24</v>
      </c>
      <c r="FT76" s="13" t="s">
        <v>355</v>
      </c>
      <c r="FU76" s="13" t="s">
        <v>354</v>
      </c>
      <c r="FV76" s="13" t="s">
        <v>373</v>
      </c>
      <c r="FW76" s="13" t="s">
        <v>24</v>
      </c>
      <c r="FX76" s="203" t="s">
        <v>1635</v>
      </c>
      <c r="FY76" s="203" t="s">
        <v>1655</v>
      </c>
    </row>
    <row r="77" spans="1:181" ht="13.5" customHeight="1" x14ac:dyDescent="0.25">
      <c r="A77" s="14" t="s">
        <v>1143</v>
      </c>
      <c r="B77" s="14" t="s">
        <v>1678</v>
      </c>
      <c r="C77" s="15" t="s">
        <v>17</v>
      </c>
      <c r="D77" s="16"/>
      <c r="E77" s="17" t="s">
        <v>12</v>
      </c>
      <c r="F77" s="16"/>
      <c r="G77" s="14" t="s">
        <v>1709</v>
      </c>
      <c r="H77" s="14" t="s">
        <v>19</v>
      </c>
      <c r="I77" s="14" t="s">
        <v>14</v>
      </c>
      <c r="J77" s="14"/>
      <c r="K77" s="14"/>
      <c r="L77" s="14" t="s">
        <v>15</v>
      </c>
      <c r="M77" s="18" t="s">
        <v>19</v>
      </c>
      <c r="N77" s="18" t="s">
        <v>20</v>
      </c>
      <c r="O77" s="18"/>
      <c r="P77" s="18"/>
      <c r="Q77" s="13" t="s">
        <v>376</v>
      </c>
      <c r="R77" s="13" t="s">
        <v>388</v>
      </c>
      <c r="S77" s="19" t="s">
        <v>1384</v>
      </c>
      <c r="T77" s="19" t="s">
        <v>1144</v>
      </c>
      <c r="U77" s="19" t="s">
        <v>222</v>
      </c>
      <c r="V77" s="19" t="s">
        <v>785</v>
      </c>
      <c r="W77" s="20">
        <v>97.537099999999995</v>
      </c>
      <c r="X77" s="20">
        <v>24.461033</v>
      </c>
      <c r="Y77" s="17" t="s">
        <v>54</v>
      </c>
      <c r="Z77" s="13">
        <v>8</v>
      </c>
      <c r="AA77" s="15">
        <v>2011</v>
      </c>
      <c r="AB77" s="15" t="s">
        <v>16</v>
      </c>
      <c r="AC77" s="15" t="s">
        <v>16</v>
      </c>
      <c r="AD77" s="15" t="s">
        <v>16</v>
      </c>
      <c r="AE77" s="15" t="s">
        <v>22</v>
      </c>
      <c r="AF77" s="15" t="s">
        <v>16</v>
      </c>
      <c r="AG77" s="15" t="s">
        <v>16</v>
      </c>
      <c r="AH77" s="15" t="s">
        <v>22</v>
      </c>
      <c r="AI77" s="15" t="s">
        <v>22</v>
      </c>
      <c r="AJ77" s="15" t="s">
        <v>388</v>
      </c>
      <c r="AK77" s="15">
        <v>25</v>
      </c>
      <c r="AL77" s="15">
        <v>180</v>
      </c>
      <c r="AM77" s="15" t="s">
        <v>16</v>
      </c>
      <c r="AN77" s="15" t="s">
        <v>1141</v>
      </c>
      <c r="AO77" s="15" t="s">
        <v>1145</v>
      </c>
      <c r="AP77" s="17" t="s">
        <v>1146</v>
      </c>
      <c r="AQ77" s="15" t="s">
        <v>16</v>
      </c>
      <c r="AR77" s="15" t="s">
        <v>22</v>
      </c>
      <c r="AS77" s="15" t="s">
        <v>22</v>
      </c>
      <c r="AT77" s="15" t="s">
        <v>16</v>
      </c>
      <c r="AU77" s="15" t="s">
        <v>22</v>
      </c>
      <c r="AV77" s="15" t="s">
        <v>22</v>
      </c>
      <c r="AW77" s="15" t="s">
        <v>22</v>
      </c>
      <c r="AX77" s="15" t="s">
        <v>22</v>
      </c>
      <c r="AY77" s="15" t="s">
        <v>16</v>
      </c>
      <c r="AZ77" s="15" t="s">
        <v>16</v>
      </c>
      <c r="BA77" s="15" t="s">
        <v>16</v>
      </c>
      <c r="BB77" s="15" t="s">
        <v>16</v>
      </c>
      <c r="BC77" s="13">
        <v>4</v>
      </c>
      <c r="BD77" s="13">
        <v>6</v>
      </c>
      <c r="BE77" s="25">
        <v>10</v>
      </c>
      <c r="BF77" s="13">
        <v>9</v>
      </c>
      <c r="BG77" s="13">
        <v>8</v>
      </c>
      <c r="BH77" s="25">
        <v>17</v>
      </c>
      <c r="BI77" s="13">
        <v>26</v>
      </c>
      <c r="BJ77" s="13">
        <v>29</v>
      </c>
      <c r="BK77" s="25">
        <v>55</v>
      </c>
      <c r="BL77" s="13">
        <v>28</v>
      </c>
      <c r="BM77" s="13">
        <v>75</v>
      </c>
      <c r="BN77" s="25">
        <v>103</v>
      </c>
      <c r="BO77" s="13">
        <v>40</v>
      </c>
      <c r="BP77" s="13">
        <v>39</v>
      </c>
      <c r="BQ77" s="25">
        <v>79</v>
      </c>
      <c r="BR77" s="13">
        <v>64</v>
      </c>
      <c r="BS77" s="13">
        <v>53</v>
      </c>
      <c r="BT77" s="25">
        <v>117</v>
      </c>
      <c r="BU77" s="13">
        <v>69</v>
      </c>
      <c r="BV77" s="13">
        <v>73</v>
      </c>
      <c r="BW77" s="25">
        <v>142</v>
      </c>
      <c r="BX77" s="13">
        <v>21</v>
      </c>
      <c r="BY77" s="13">
        <v>17</v>
      </c>
      <c r="BZ77" s="25">
        <v>38</v>
      </c>
      <c r="CA77" s="13">
        <v>261</v>
      </c>
      <c r="CB77" s="13">
        <v>300</v>
      </c>
      <c r="CC77" s="25">
        <v>561</v>
      </c>
      <c r="CD77" s="13">
        <v>3</v>
      </c>
      <c r="CE77" s="13">
        <v>4</v>
      </c>
      <c r="CF77" s="25">
        <v>7</v>
      </c>
      <c r="CG77" s="13">
        <v>0</v>
      </c>
      <c r="CH77" s="13">
        <v>0</v>
      </c>
      <c r="CI77" s="25">
        <v>0</v>
      </c>
      <c r="CJ77" s="13">
        <v>1</v>
      </c>
      <c r="CK77" s="13">
        <v>3</v>
      </c>
      <c r="CL77" s="25">
        <v>4</v>
      </c>
      <c r="CM77" s="13">
        <v>0</v>
      </c>
      <c r="CN77" s="13">
        <v>0</v>
      </c>
      <c r="CO77" s="25">
        <v>0</v>
      </c>
      <c r="CP77" s="13">
        <v>0</v>
      </c>
      <c r="CQ77" s="13">
        <v>0</v>
      </c>
      <c r="CR77" s="25">
        <v>0</v>
      </c>
      <c r="CS77" s="13">
        <v>0</v>
      </c>
      <c r="CT77" s="13">
        <v>0</v>
      </c>
      <c r="CU77" s="25">
        <v>0</v>
      </c>
      <c r="CV77" s="13">
        <v>0</v>
      </c>
      <c r="CW77" s="13">
        <v>70</v>
      </c>
      <c r="CX77" s="25">
        <v>70</v>
      </c>
      <c r="CY77" s="13">
        <v>11</v>
      </c>
      <c r="CZ77" s="13">
        <v>7</v>
      </c>
      <c r="DA77" s="13">
        <v>6</v>
      </c>
      <c r="DB77" s="13">
        <v>1</v>
      </c>
      <c r="DC77" s="25">
        <v>7</v>
      </c>
      <c r="DD77" s="13">
        <v>1</v>
      </c>
      <c r="DE77" s="13">
        <v>1</v>
      </c>
      <c r="DF77" s="25">
        <v>2</v>
      </c>
      <c r="DG77" s="15">
        <v>118</v>
      </c>
      <c r="DH77" s="15">
        <v>591</v>
      </c>
      <c r="DI77" s="15">
        <v>2</v>
      </c>
      <c r="DJ77" s="15">
        <v>12</v>
      </c>
      <c r="DK77" s="15">
        <v>4</v>
      </c>
      <c r="DL77" s="15">
        <v>19</v>
      </c>
      <c r="DM77" s="15" t="s">
        <v>16</v>
      </c>
      <c r="DN77" s="15" t="s">
        <v>16</v>
      </c>
      <c r="DO77" s="15">
        <v>5</v>
      </c>
      <c r="DP77" s="15">
        <v>5</v>
      </c>
      <c r="DQ77" s="15">
        <v>1</v>
      </c>
      <c r="DR77" s="15">
        <v>0</v>
      </c>
      <c r="DS77" s="15">
        <v>6</v>
      </c>
      <c r="DT77" s="15">
        <v>5</v>
      </c>
      <c r="DU77" s="15">
        <v>0</v>
      </c>
      <c r="DV77" s="15" t="s">
        <v>16</v>
      </c>
      <c r="DW77" s="15" t="s">
        <v>16</v>
      </c>
      <c r="DX77" s="15" t="s">
        <v>22</v>
      </c>
      <c r="DY77" s="15" t="s">
        <v>16</v>
      </c>
      <c r="DZ77" s="15" t="s">
        <v>16</v>
      </c>
      <c r="EA77" s="15" t="s">
        <v>22</v>
      </c>
      <c r="EB77" s="15"/>
      <c r="EC77" s="15"/>
      <c r="ED77" s="15"/>
      <c r="EE77" s="15"/>
      <c r="EF77" s="15"/>
      <c r="EG77" s="15"/>
      <c r="EH77" s="15"/>
      <c r="EI77" s="15" t="s">
        <v>69</v>
      </c>
      <c r="EJ77" s="15" t="s">
        <v>16</v>
      </c>
      <c r="EK77" s="15" t="s">
        <v>75</v>
      </c>
      <c r="EL77" s="15" t="s">
        <v>81</v>
      </c>
      <c r="EM77" s="15" t="s">
        <v>76</v>
      </c>
      <c r="EN77" s="15" t="s">
        <v>16</v>
      </c>
      <c r="EO77" s="15" t="s">
        <v>83</v>
      </c>
      <c r="EP77" s="15" t="s">
        <v>16</v>
      </c>
      <c r="EQ77" s="15">
        <v>0</v>
      </c>
      <c r="ER77" s="15">
        <v>0</v>
      </c>
      <c r="ES77" s="15">
        <v>126</v>
      </c>
      <c r="ET77" s="15" t="s">
        <v>22</v>
      </c>
      <c r="EU77" s="15" t="s">
        <v>85</v>
      </c>
      <c r="EV77" s="15" t="s">
        <v>90</v>
      </c>
      <c r="EW77" s="15"/>
      <c r="EX77" s="15" t="s">
        <v>16</v>
      </c>
      <c r="EY77" s="15" t="s">
        <v>16</v>
      </c>
      <c r="EZ77" s="15" t="s">
        <v>16</v>
      </c>
      <c r="FA77" s="15" t="s">
        <v>16</v>
      </c>
      <c r="FB77" s="15" t="s">
        <v>16</v>
      </c>
      <c r="FC77" s="15" t="s">
        <v>22</v>
      </c>
      <c r="FD77" s="15" t="s">
        <v>16</v>
      </c>
      <c r="FE77" s="15" t="s">
        <v>16</v>
      </c>
      <c r="FF77" s="15" t="s">
        <v>22</v>
      </c>
      <c r="FG77" s="15" t="s">
        <v>22</v>
      </c>
      <c r="FH77" s="15" t="s">
        <v>80</v>
      </c>
      <c r="FI77" s="15" t="s">
        <v>80</v>
      </c>
      <c r="FJ77" s="15" t="s">
        <v>112</v>
      </c>
      <c r="FK77" s="15" t="s">
        <v>112</v>
      </c>
      <c r="FL77" s="15" t="s">
        <v>104</v>
      </c>
      <c r="FM77" s="13" t="s">
        <v>106</v>
      </c>
      <c r="FN77" s="13" t="s">
        <v>112</v>
      </c>
      <c r="FO77" s="13" t="s">
        <v>112</v>
      </c>
      <c r="FP77" s="13" t="s">
        <v>104</v>
      </c>
      <c r="FQ77" s="13" t="s">
        <v>106</v>
      </c>
      <c r="FR77" s="13" t="s">
        <v>354</v>
      </c>
      <c r="FS77" s="13" t="s">
        <v>353</v>
      </c>
      <c r="FT77" s="13" t="s">
        <v>374</v>
      </c>
      <c r="FU77" s="13" t="s">
        <v>359</v>
      </c>
      <c r="FV77" s="13" t="s">
        <v>359</v>
      </c>
      <c r="FW77" s="13" t="s">
        <v>364</v>
      </c>
      <c r="FX77" s="203" t="s">
        <v>26</v>
      </c>
      <c r="FY77" s="203" t="s">
        <v>1636</v>
      </c>
    </row>
    <row r="78" spans="1:181" ht="13.5" customHeight="1" x14ac:dyDescent="0.25">
      <c r="A78" s="14" t="s">
        <v>1179</v>
      </c>
      <c r="B78" s="14" t="s">
        <v>1678</v>
      </c>
      <c r="C78" s="15" t="s">
        <v>17</v>
      </c>
      <c r="D78" s="16"/>
      <c r="E78" s="17" t="s">
        <v>12</v>
      </c>
      <c r="F78" s="16"/>
      <c r="G78" s="14" t="s">
        <v>1707</v>
      </c>
      <c r="H78" s="14" t="s">
        <v>13</v>
      </c>
      <c r="I78" s="14" t="s">
        <v>14</v>
      </c>
      <c r="J78" s="14"/>
      <c r="K78" s="14"/>
      <c r="L78" s="14" t="s">
        <v>31</v>
      </c>
      <c r="M78" s="18" t="s">
        <v>19</v>
      </c>
      <c r="N78" s="18" t="s">
        <v>20</v>
      </c>
      <c r="O78" s="18"/>
      <c r="P78" s="18"/>
      <c r="Q78" s="13" t="s">
        <v>376</v>
      </c>
      <c r="R78" s="13" t="s">
        <v>388</v>
      </c>
      <c r="S78" s="19" t="s">
        <v>1415</v>
      </c>
      <c r="T78" s="19" t="s">
        <v>1416</v>
      </c>
      <c r="U78" s="19" t="s">
        <v>227</v>
      </c>
      <c r="V78" s="19" t="s">
        <v>805</v>
      </c>
      <c r="W78" s="20">
        <v>97.752667000000002</v>
      </c>
      <c r="X78" s="20">
        <v>24.2744</v>
      </c>
      <c r="Y78" s="17" t="s">
        <v>53</v>
      </c>
      <c r="Z78" s="13">
        <v>4</v>
      </c>
      <c r="AA78" s="15">
        <v>2012</v>
      </c>
      <c r="AB78" s="15" t="s">
        <v>16</v>
      </c>
      <c r="AC78" s="15" t="s">
        <v>16</v>
      </c>
      <c r="AD78" s="15" t="s">
        <v>16</v>
      </c>
      <c r="AE78" s="15" t="s">
        <v>22</v>
      </c>
      <c r="AF78" s="15" t="s">
        <v>16</v>
      </c>
      <c r="AG78" s="15" t="s">
        <v>16</v>
      </c>
      <c r="AH78" s="15" t="s">
        <v>16</v>
      </c>
      <c r="AI78" s="15" t="s">
        <v>22</v>
      </c>
      <c r="AJ78" s="15" t="s">
        <v>1166</v>
      </c>
      <c r="AK78" s="15">
        <v>7</v>
      </c>
      <c r="AL78" s="15">
        <v>15</v>
      </c>
      <c r="AM78" s="15" t="s">
        <v>16</v>
      </c>
      <c r="AN78" s="15" t="s">
        <v>1176</v>
      </c>
      <c r="AO78" s="15" t="s">
        <v>1181</v>
      </c>
      <c r="AP78" s="17" t="s">
        <v>1182</v>
      </c>
      <c r="AQ78" s="15" t="s">
        <v>16</v>
      </c>
      <c r="AR78" s="15" t="s">
        <v>22</v>
      </c>
      <c r="AS78" s="15" t="s">
        <v>22</v>
      </c>
      <c r="AT78" s="15" t="s">
        <v>16</v>
      </c>
      <c r="AU78" s="15" t="s">
        <v>22</v>
      </c>
      <c r="AV78" s="15" t="s">
        <v>22</v>
      </c>
      <c r="AW78" s="15" t="s">
        <v>22</v>
      </c>
      <c r="AX78" s="15" t="s">
        <v>16</v>
      </c>
      <c r="AY78" s="15" t="s">
        <v>22</v>
      </c>
      <c r="AZ78" s="15" t="s">
        <v>22</v>
      </c>
      <c r="BA78" s="15" t="s">
        <v>16</v>
      </c>
      <c r="BB78" s="15" t="s">
        <v>16</v>
      </c>
      <c r="BC78" s="13">
        <v>8</v>
      </c>
      <c r="BD78" s="13">
        <v>15</v>
      </c>
      <c r="BE78" s="25">
        <v>23</v>
      </c>
      <c r="BF78" s="13">
        <v>39</v>
      </c>
      <c r="BG78" s="13">
        <v>34</v>
      </c>
      <c r="BH78" s="25">
        <v>73</v>
      </c>
      <c r="BI78" s="13">
        <v>120</v>
      </c>
      <c r="BJ78" s="13">
        <v>122</v>
      </c>
      <c r="BK78" s="25">
        <v>242</v>
      </c>
      <c r="BL78" s="13">
        <v>388</v>
      </c>
      <c r="BM78" s="13">
        <v>363</v>
      </c>
      <c r="BN78" s="25">
        <v>751</v>
      </c>
      <c r="BO78" s="13">
        <v>412</v>
      </c>
      <c r="BP78" s="13">
        <v>433</v>
      </c>
      <c r="BQ78" s="25">
        <v>845</v>
      </c>
      <c r="BR78" s="13">
        <v>133</v>
      </c>
      <c r="BS78" s="13">
        <v>271</v>
      </c>
      <c r="BT78" s="25">
        <v>404</v>
      </c>
      <c r="BU78" s="13">
        <v>138</v>
      </c>
      <c r="BV78" s="13">
        <v>245</v>
      </c>
      <c r="BW78" s="25">
        <v>383</v>
      </c>
      <c r="BX78" s="13">
        <v>56</v>
      </c>
      <c r="BY78" s="13">
        <v>98</v>
      </c>
      <c r="BZ78" s="25">
        <v>154</v>
      </c>
      <c r="CA78" s="13">
        <v>1294</v>
      </c>
      <c r="CB78" s="13">
        <v>1581</v>
      </c>
      <c r="CC78" s="25">
        <v>2875</v>
      </c>
      <c r="CD78" s="13">
        <v>7</v>
      </c>
      <c r="CE78" s="13">
        <v>2</v>
      </c>
      <c r="CF78" s="25">
        <v>9</v>
      </c>
      <c r="CG78" s="13">
        <v>0</v>
      </c>
      <c r="CH78" s="13">
        <v>0</v>
      </c>
      <c r="CI78" s="25">
        <v>0</v>
      </c>
      <c r="CJ78" s="13">
        <v>9</v>
      </c>
      <c r="CK78" s="13">
        <v>6</v>
      </c>
      <c r="CL78" s="25">
        <v>15</v>
      </c>
      <c r="CM78" s="13">
        <v>0</v>
      </c>
      <c r="CN78" s="13">
        <v>0</v>
      </c>
      <c r="CO78" s="25">
        <v>0</v>
      </c>
      <c r="CP78" s="13">
        <v>494</v>
      </c>
      <c r="CQ78" s="13">
        <v>561</v>
      </c>
      <c r="CR78" s="25">
        <v>1055</v>
      </c>
      <c r="CS78" s="13">
        <v>1</v>
      </c>
      <c r="CT78" s="13">
        <v>0</v>
      </c>
      <c r="CU78" s="25">
        <v>1</v>
      </c>
      <c r="CV78" s="13">
        <v>0</v>
      </c>
      <c r="CW78" s="13">
        <v>171</v>
      </c>
      <c r="CX78" s="25">
        <v>171</v>
      </c>
      <c r="CY78" s="13">
        <v>26</v>
      </c>
      <c r="CZ78" s="13">
        <v>20</v>
      </c>
      <c r="DA78" s="13">
        <v>19</v>
      </c>
      <c r="DB78" s="13">
        <v>11</v>
      </c>
      <c r="DC78" s="25">
        <v>30</v>
      </c>
      <c r="DD78" s="13">
        <v>7</v>
      </c>
      <c r="DE78" s="13">
        <v>3</v>
      </c>
      <c r="DF78" s="25">
        <v>10</v>
      </c>
      <c r="DG78" s="15">
        <v>503</v>
      </c>
      <c r="DH78" s="15">
        <v>2875</v>
      </c>
      <c r="DI78" s="15">
        <v>21</v>
      </c>
      <c r="DJ78" s="15">
        <v>627</v>
      </c>
      <c r="DK78" s="15">
        <v>5</v>
      </c>
      <c r="DL78" s="15">
        <v>11</v>
      </c>
      <c r="DM78" s="15" t="s">
        <v>16</v>
      </c>
      <c r="DN78" s="15" t="s">
        <v>16</v>
      </c>
      <c r="DO78" s="15">
        <v>2</v>
      </c>
      <c r="DP78" s="15">
        <v>2</v>
      </c>
      <c r="DQ78" s="15">
        <v>7</v>
      </c>
      <c r="DR78" s="15">
        <v>0</v>
      </c>
      <c r="DS78" s="15">
        <v>9</v>
      </c>
      <c r="DT78" s="15">
        <v>2</v>
      </c>
      <c r="DU78" s="15">
        <v>1</v>
      </c>
      <c r="DV78" s="15" t="s">
        <v>16</v>
      </c>
      <c r="DW78" s="15" t="s">
        <v>16</v>
      </c>
      <c r="DX78" s="15" t="s">
        <v>16</v>
      </c>
      <c r="DY78" s="15" t="s">
        <v>22</v>
      </c>
      <c r="DZ78" s="15" t="s">
        <v>16</v>
      </c>
      <c r="EA78" s="15" t="s">
        <v>22</v>
      </c>
      <c r="EB78" s="15">
        <v>1.5</v>
      </c>
      <c r="EC78" s="15"/>
      <c r="ED78" s="15"/>
      <c r="EE78" s="15"/>
      <c r="EF78" s="15"/>
      <c r="EG78" s="15">
        <v>1.5</v>
      </c>
      <c r="EH78" s="15">
        <v>1.5</v>
      </c>
      <c r="EI78" s="15" t="s">
        <v>69</v>
      </c>
      <c r="EJ78" s="15" t="s">
        <v>16</v>
      </c>
      <c r="EK78" s="15" t="s">
        <v>75</v>
      </c>
      <c r="EL78" s="15" t="s">
        <v>81</v>
      </c>
      <c r="EM78" s="15" t="s">
        <v>76</v>
      </c>
      <c r="EN78" s="15" t="s">
        <v>22</v>
      </c>
      <c r="EO78" s="15" t="s">
        <v>83</v>
      </c>
      <c r="EP78" s="15" t="s">
        <v>16</v>
      </c>
      <c r="EQ78" s="15">
        <v>55</v>
      </c>
      <c r="ER78" s="15">
        <v>62</v>
      </c>
      <c r="ES78" s="15">
        <v>117</v>
      </c>
      <c r="ET78" s="15" t="s">
        <v>16</v>
      </c>
      <c r="EU78" s="15" t="s">
        <v>88</v>
      </c>
      <c r="EV78" s="15" t="s">
        <v>90</v>
      </c>
      <c r="EW78" s="15"/>
      <c r="EX78" s="15" t="s">
        <v>16</v>
      </c>
      <c r="EY78" s="15" t="s">
        <v>16</v>
      </c>
      <c r="EZ78" s="15" t="s">
        <v>16</v>
      </c>
      <c r="FA78" s="15" t="s">
        <v>16</v>
      </c>
      <c r="FB78" s="15" t="s">
        <v>16</v>
      </c>
      <c r="FC78" s="15" t="s">
        <v>16</v>
      </c>
      <c r="FD78" s="15" t="s">
        <v>16</v>
      </c>
      <c r="FE78" s="15" t="s">
        <v>16</v>
      </c>
      <c r="FF78" s="15" t="s">
        <v>16</v>
      </c>
      <c r="FG78" s="15" t="s">
        <v>22</v>
      </c>
      <c r="FH78" s="15" t="s">
        <v>80</v>
      </c>
      <c r="FI78" s="15" t="s">
        <v>80</v>
      </c>
      <c r="FJ78" s="15" t="s">
        <v>111</v>
      </c>
      <c r="FK78" s="15" t="s">
        <v>24</v>
      </c>
      <c r="FL78" s="15" t="s">
        <v>104</v>
      </c>
      <c r="FM78" s="13" t="s">
        <v>106</v>
      </c>
      <c r="FN78" s="13" t="s">
        <v>111</v>
      </c>
      <c r="FO78" s="13" t="s">
        <v>24</v>
      </c>
      <c r="FP78" s="13" t="s">
        <v>104</v>
      </c>
      <c r="FQ78" s="13" t="s">
        <v>106</v>
      </c>
      <c r="FR78" s="13" t="s">
        <v>353</v>
      </c>
      <c r="FS78" s="13" t="s">
        <v>359</v>
      </c>
      <c r="FT78" s="13" t="s">
        <v>354</v>
      </c>
      <c r="FU78" s="13" t="s">
        <v>373</v>
      </c>
      <c r="FV78" s="13" t="s">
        <v>373</v>
      </c>
      <c r="FW78" s="13" t="s">
        <v>355</v>
      </c>
      <c r="FX78" s="203" t="s">
        <v>26</v>
      </c>
      <c r="FY78" s="203" t="s">
        <v>1633</v>
      </c>
    </row>
    <row r="79" spans="1:181" ht="13.5" customHeight="1" x14ac:dyDescent="0.25">
      <c r="A79" s="14" t="s">
        <v>1183</v>
      </c>
      <c r="B79" s="14" t="s">
        <v>1678</v>
      </c>
      <c r="C79" s="15" t="s">
        <v>17</v>
      </c>
      <c r="D79" s="16"/>
      <c r="E79" s="17" t="s">
        <v>12</v>
      </c>
      <c r="F79" s="16"/>
      <c r="G79" s="14" t="s">
        <v>1689</v>
      </c>
      <c r="H79" s="14" t="s">
        <v>24</v>
      </c>
      <c r="I79" s="14" t="s">
        <v>14</v>
      </c>
      <c r="J79" s="14"/>
      <c r="K79" s="14"/>
      <c r="L79" s="14" t="s">
        <v>31</v>
      </c>
      <c r="M79" s="18" t="s">
        <v>24</v>
      </c>
      <c r="N79" s="18" t="s">
        <v>14</v>
      </c>
      <c r="O79" s="18"/>
      <c r="P79" s="18"/>
      <c r="Q79" s="13" t="s">
        <v>376</v>
      </c>
      <c r="R79" s="13" t="s">
        <v>389</v>
      </c>
      <c r="S79" s="19" t="s">
        <v>1417</v>
      </c>
      <c r="T79" s="19" t="s">
        <v>1418</v>
      </c>
      <c r="U79" s="19" t="s">
        <v>225</v>
      </c>
      <c r="V79" s="19" t="s">
        <v>790</v>
      </c>
      <c r="W79" s="20">
        <v>97.625617000000005</v>
      </c>
      <c r="X79" s="20">
        <v>24.056132999999999</v>
      </c>
      <c r="Y79" s="17" t="s">
        <v>53</v>
      </c>
      <c r="Z79" s="13">
        <v>10</v>
      </c>
      <c r="AA79" s="15">
        <v>2011</v>
      </c>
      <c r="AB79" s="15" t="s">
        <v>16</v>
      </c>
      <c r="AC79" s="15" t="s">
        <v>16</v>
      </c>
      <c r="AD79" s="15" t="s">
        <v>16</v>
      </c>
      <c r="AE79" s="15" t="s">
        <v>22</v>
      </c>
      <c r="AF79" s="15" t="s">
        <v>16</v>
      </c>
      <c r="AG79" s="15" t="s">
        <v>16</v>
      </c>
      <c r="AH79" s="15" t="s">
        <v>16</v>
      </c>
      <c r="AI79" s="15" t="s">
        <v>22</v>
      </c>
      <c r="AJ79" s="15" t="s">
        <v>1166</v>
      </c>
      <c r="AK79" s="15">
        <v>24</v>
      </c>
      <c r="AL79" s="15">
        <v>150</v>
      </c>
      <c r="AM79" s="15" t="s">
        <v>16</v>
      </c>
      <c r="AN79" s="15" t="s">
        <v>1176</v>
      </c>
      <c r="AO79" s="15" t="s">
        <v>1185</v>
      </c>
      <c r="AP79" s="17" t="s">
        <v>1186</v>
      </c>
      <c r="AQ79" s="15" t="s">
        <v>16</v>
      </c>
      <c r="AR79" s="15" t="s">
        <v>22</v>
      </c>
      <c r="AS79" s="15" t="s">
        <v>22</v>
      </c>
      <c r="AT79" s="15" t="s">
        <v>16</v>
      </c>
      <c r="AU79" s="15" t="s">
        <v>22</v>
      </c>
      <c r="AV79" s="15" t="s">
        <v>22</v>
      </c>
      <c r="AW79" s="15" t="s">
        <v>22</v>
      </c>
      <c r="AX79" s="15" t="s">
        <v>22</v>
      </c>
      <c r="AY79" s="15" t="s">
        <v>16</v>
      </c>
      <c r="AZ79" s="15" t="s">
        <v>22</v>
      </c>
      <c r="BA79" s="15" t="s">
        <v>16</v>
      </c>
      <c r="BB79" s="15" t="s">
        <v>16</v>
      </c>
      <c r="BC79" s="13">
        <v>6</v>
      </c>
      <c r="BD79" s="13">
        <v>4</v>
      </c>
      <c r="BE79" s="25">
        <v>10</v>
      </c>
      <c r="BF79" s="13">
        <v>16</v>
      </c>
      <c r="BG79" s="13">
        <v>20</v>
      </c>
      <c r="BH79" s="25">
        <v>36</v>
      </c>
      <c r="BI79" s="13">
        <v>43</v>
      </c>
      <c r="BJ79" s="13">
        <v>45</v>
      </c>
      <c r="BK79" s="25">
        <v>88</v>
      </c>
      <c r="BL79" s="13">
        <v>109</v>
      </c>
      <c r="BM79" s="13">
        <v>90</v>
      </c>
      <c r="BN79" s="25">
        <v>199</v>
      </c>
      <c r="BO79" s="13">
        <v>26</v>
      </c>
      <c r="BP79" s="13">
        <v>21</v>
      </c>
      <c r="BQ79" s="25">
        <v>47</v>
      </c>
      <c r="BR79" s="13">
        <v>49</v>
      </c>
      <c r="BS79" s="13">
        <v>102</v>
      </c>
      <c r="BT79" s="25">
        <v>151</v>
      </c>
      <c r="BU79" s="13">
        <v>62</v>
      </c>
      <c r="BV79" s="13">
        <v>101</v>
      </c>
      <c r="BW79" s="25">
        <v>163</v>
      </c>
      <c r="BX79" s="13">
        <v>16</v>
      </c>
      <c r="BY79" s="13">
        <v>33</v>
      </c>
      <c r="BZ79" s="25">
        <v>49</v>
      </c>
      <c r="CA79" s="13">
        <v>327</v>
      </c>
      <c r="CB79" s="13">
        <v>416</v>
      </c>
      <c r="CC79" s="25">
        <v>743</v>
      </c>
      <c r="CD79" s="13">
        <v>5</v>
      </c>
      <c r="CE79" s="13">
        <v>10</v>
      </c>
      <c r="CF79" s="25">
        <v>15</v>
      </c>
      <c r="CG79" s="13">
        <v>0</v>
      </c>
      <c r="CH79" s="13">
        <v>3</v>
      </c>
      <c r="CI79" s="25">
        <v>3</v>
      </c>
      <c r="CJ79" s="13">
        <v>18</v>
      </c>
      <c r="CK79" s="13">
        <v>14</v>
      </c>
      <c r="CL79" s="25">
        <v>32</v>
      </c>
      <c r="CM79" s="13">
        <v>0</v>
      </c>
      <c r="CN79" s="13">
        <v>0</v>
      </c>
      <c r="CO79" s="25">
        <v>0</v>
      </c>
      <c r="CP79" s="13">
        <v>6</v>
      </c>
      <c r="CQ79" s="13">
        <v>4</v>
      </c>
      <c r="CR79" s="25">
        <v>10</v>
      </c>
      <c r="CS79" s="13">
        <v>3</v>
      </c>
      <c r="CT79" s="13">
        <v>10</v>
      </c>
      <c r="CU79" s="25">
        <v>13</v>
      </c>
      <c r="CV79" s="13">
        <v>4</v>
      </c>
      <c r="CW79" s="13">
        <v>10</v>
      </c>
      <c r="CX79" s="25">
        <v>14</v>
      </c>
      <c r="CY79" s="13">
        <v>6</v>
      </c>
      <c r="CZ79" s="13">
        <v>42</v>
      </c>
      <c r="DA79" s="13">
        <v>6</v>
      </c>
      <c r="DB79" s="13">
        <v>4</v>
      </c>
      <c r="DC79" s="25">
        <v>10</v>
      </c>
      <c r="DD79" s="13">
        <v>0</v>
      </c>
      <c r="DE79" s="13">
        <v>1</v>
      </c>
      <c r="DF79" s="25">
        <v>1</v>
      </c>
      <c r="DG79" s="15">
        <v>173</v>
      </c>
      <c r="DH79" s="15">
        <v>741</v>
      </c>
      <c r="DI79" s="15">
        <v>3</v>
      </c>
      <c r="DJ79" s="15">
        <v>15</v>
      </c>
      <c r="DK79" s="15">
        <v>3</v>
      </c>
      <c r="DL79" s="15">
        <v>15</v>
      </c>
      <c r="DM79" s="15" t="s">
        <v>16</v>
      </c>
      <c r="DN79" s="15" t="s">
        <v>16</v>
      </c>
      <c r="DO79" s="15">
        <v>5</v>
      </c>
      <c r="DP79" s="15">
        <v>3</v>
      </c>
      <c r="DQ79" s="15">
        <v>0</v>
      </c>
      <c r="DR79" s="15">
        <v>1</v>
      </c>
      <c r="DS79" s="15">
        <v>5</v>
      </c>
      <c r="DT79" s="15">
        <v>4</v>
      </c>
      <c r="DU79" s="15">
        <v>0</v>
      </c>
      <c r="DV79" s="15" t="s">
        <v>16</v>
      </c>
      <c r="DW79" s="15" t="s">
        <v>16</v>
      </c>
      <c r="DX79" s="15" t="s">
        <v>16</v>
      </c>
      <c r="DY79" s="15" t="s">
        <v>22</v>
      </c>
      <c r="DZ79" s="15" t="s">
        <v>16</v>
      </c>
      <c r="EA79" s="15" t="s">
        <v>22</v>
      </c>
      <c r="EB79" s="15">
        <v>27</v>
      </c>
      <c r="EC79" s="15"/>
      <c r="ED79" s="15"/>
      <c r="EE79" s="15"/>
      <c r="EF79" s="15"/>
      <c r="EG79" s="15">
        <v>4</v>
      </c>
      <c r="EH79" s="15">
        <v>27</v>
      </c>
      <c r="EI79" s="15" t="s">
        <v>69</v>
      </c>
      <c r="EJ79" s="15" t="s">
        <v>16</v>
      </c>
      <c r="EK79" s="15" t="s">
        <v>75</v>
      </c>
      <c r="EL79" s="15" t="s">
        <v>80</v>
      </c>
      <c r="EM79" s="15" t="s">
        <v>76</v>
      </c>
      <c r="EN79" s="15" t="s">
        <v>16</v>
      </c>
      <c r="EO79" s="15" t="s">
        <v>83</v>
      </c>
      <c r="EP79" s="15" t="s">
        <v>16</v>
      </c>
      <c r="EQ79" s="15">
        <v>20</v>
      </c>
      <c r="ER79" s="15">
        <v>21</v>
      </c>
      <c r="ES79" s="15">
        <v>0</v>
      </c>
      <c r="ET79" s="15" t="s">
        <v>22</v>
      </c>
      <c r="EU79" s="15" t="s">
        <v>86</v>
      </c>
      <c r="EV79" s="15" t="s">
        <v>90</v>
      </c>
      <c r="EW79" s="15"/>
      <c r="EX79" s="15" t="s">
        <v>16</v>
      </c>
      <c r="EY79" s="15" t="s">
        <v>16</v>
      </c>
      <c r="EZ79" s="15" t="s">
        <v>16</v>
      </c>
      <c r="FA79" s="15" t="s">
        <v>22</v>
      </c>
      <c r="FB79" s="15" t="s">
        <v>16</v>
      </c>
      <c r="FC79" s="15" t="s">
        <v>16</v>
      </c>
      <c r="FD79" s="15" t="s">
        <v>16</v>
      </c>
      <c r="FE79" s="15" t="s">
        <v>16</v>
      </c>
      <c r="FF79" s="15" t="s">
        <v>16</v>
      </c>
      <c r="FG79" s="15" t="s">
        <v>22</v>
      </c>
      <c r="FH79" s="15" t="s">
        <v>80</v>
      </c>
      <c r="FI79" s="15" t="s">
        <v>81</v>
      </c>
      <c r="FJ79" s="15" t="s">
        <v>24</v>
      </c>
      <c r="FK79" s="15" t="s">
        <v>112</v>
      </c>
      <c r="FL79" s="15" t="s">
        <v>104</v>
      </c>
      <c r="FM79" s="13" t="s">
        <v>24</v>
      </c>
      <c r="FN79" s="13" t="s">
        <v>104</v>
      </c>
      <c r="FO79" s="13" t="s">
        <v>106</v>
      </c>
      <c r="FP79" s="13" t="s">
        <v>104</v>
      </c>
      <c r="FQ79" s="13" t="s">
        <v>106</v>
      </c>
      <c r="FR79" s="13" t="s">
        <v>371</v>
      </c>
      <c r="FS79" s="13" t="s">
        <v>373</v>
      </c>
      <c r="FT79" s="13" t="s">
        <v>373</v>
      </c>
      <c r="FU79" s="13" t="s">
        <v>24</v>
      </c>
      <c r="FV79" s="13" t="s">
        <v>369</v>
      </c>
      <c r="FW79" s="13" t="s">
        <v>369</v>
      </c>
      <c r="FX79" s="203" t="s">
        <v>26</v>
      </c>
      <c r="FY79" s="203" t="s">
        <v>1633</v>
      </c>
    </row>
    <row r="80" spans="1:181" ht="13.5" customHeight="1" x14ac:dyDescent="0.25">
      <c r="A80" s="14" t="s">
        <v>1139</v>
      </c>
      <c r="B80" s="14" t="s">
        <v>1678</v>
      </c>
      <c r="C80" s="15" t="s">
        <v>17</v>
      </c>
      <c r="D80" s="16"/>
      <c r="E80" s="17" t="s">
        <v>12</v>
      </c>
      <c r="F80" s="16"/>
      <c r="G80" s="14" t="s">
        <v>1709</v>
      </c>
      <c r="H80" s="14" t="s">
        <v>13</v>
      </c>
      <c r="I80" s="14" t="s">
        <v>14</v>
      </c>
      <c r="J80" s="14"/>
      <c r="K80" s="14"/>
      <c r="L80" s="14" t="s">
        <v>31</v>
      </c>
      <c r="M80" s="18" t="s">
        <v>19</v>
      </c>
      <c r="N80" s="18" t="s">
        <v>20</v>
      </c>
      <c r="O80" s="18"/>
      <c r="P80" s="18"/>
      <c r="Q80" s="13" t="s">
        <v>376</v>
      </c>
      <c r="R80" s="13" t="s">
        <v>389</v>
      </c>
      <c r="S80" s="19" t="s">
        <v>1383</v>
      </c>
      <c r="T80" s="19" t="s">
        <v>1383</v>
      </c>
      <c r="U80" s="19" t="s">
        <v>221</v>
      </c>
      <c r="V80" s="19" t="s">
        <v>784</v>
      </c>
      <c r="W80" s="20">
        <v>97.609832999999995</v>
      </c>
      <c r="X80" s="20">
        <v>24.002433</v>
      </c>
      <c r="Y80" s="17" t="s">
        <v>53</v>
      </c>
      <c r="Z80" s="13">
        <v>10</v>
      </c>
      <c r="AA80" s="15">
        <v>2011</v>
      </c>
      <c r="AB80" s="15" t="s">
        <v>16</v>
      </c>
      <c r="AC80" s="15" t="s">
        <v>16</v>
      </c>
      <c r="AD80" s="15" t="s">
        <v>16</v>
      </c>
      <c r="AE80" s="15" t="s">
        <v>22</v>
      </c>
      <c r="AF80" s="15" t="s">
        <v>16</v>
      </c>
      <c r="AG80" s="15" t="s">
        <v>16</v>
      </c>
      <c r="AH80" s="15" t="s">
        <v>22</v>
      </c>
      <c r="AI80" s="15" t="s">
        <v>22</v>
      </c>
      <c r="AJ80" s="15" t="s">
        <v>1140</v>
      </c>
      <c r="AK80" s="15">
        <v>20</v>
      </c>
      <c r="AL80" s="15">
        <v>120</v>
      </c>
      <c r="AM80" s="15" t="s">
        <v>16</v>
      </c>
      <c r="AN80" s="15" t="s">
        <v>1141</v>
      </c>
      <c r="AO80" s="15" t="s">
        <v>1142</v>
      </c>
      <c r="AP80" s="17">
        <v>866221601</v>
      </c>
      <c r="AQ80" s="15" t="s">
        <v>16</v>
      </c>
      <c r="AR80" s="15" t="s">
        <v>16</v>
      </c>
      <c r="AS80" s="15" t="s">
        <v>22</v>
      </c>
      <c r="AT80" s="15" t="s">
        <v>22</v>
      </c>
      <c r="AU80" s="15" t="s">
        <v>22</v>
      </c>
      <c r="AV80" s="15" t="s">
        <v>22</v>
      </c>
      <c r="AW80" s="15" t="s">
        <v>22</v>
      </c>
      <c r="AX80" s="15" t="s">
        <v>22</v>
      </c>
      <c r="AY80" s="15" t="s">
        <v>16</v>
      </c>
      <c r="AZ80" s="15" t="s">
        <v>22</v>
      </c>
      <c r="BA80" s="15" t="s">
        <v>16</v>
      </c>
      <c r="BB80" s="15" t="s">
        <v>22</v>
      </c>
      <c r="BC80" s="13">
        <v>29</v>
      </c>
      <c r="BD80" s="13">
        <v>40</v>
      </c>
      <c r="BE80" s="25">
        <v>69</v>
      </c>
      <c r="BF80" s="13">
        <v>24</v>
      </c>
      <c r="BG80" s="13">
        <v>35</v>
      </c>
      <c r="BH80" s="25">
        <v>59</v>
      </c>
      <c r="BI80" s="13">
        <v>125</v>
      </c>
      <c r="BJ80" s="13">
        <v>135</v>
      </c>
      <c r="BK80" s="25">
        <v>260</v>
      </c>
      <c r="BL80" s="13">
        <v>340</v>
      </c>
      <c r="BM80" s="13">
        <v>308</v>
      </c>
      <c r="BN80" s="25">
        <v>648</v>
      </c>
      <c r="BO80" s="13">
        <v>258</v>
      </c>
      <c r="BP80" s="13">
        <v>259</v>
      </c>
      <c r="BQ80" s="25">
        <v>517</v>
      </c>
      <c r="BR80" s="13">
        <v>167</v>
      </c>
      <c r="BS80" s="13">
        <v>327</v>
      </c>
      <c r="BT80" s="25">
        <v>494</v>
      </c>
      <c r="BU80" s="13">
        <v>170</v>
      </c>
      <c r="BV80" s="13">
        <v>274</v>
      </c>
      <c r="BW80" s="25">
        <v>444</v>
      </c>
      <c r="BX80" s="13">
        <v>58</v>
      </c>
      <c r="BY80" s="13">
        <v>75</v>
      </c>
      <c r="BZ80" s="25">
        <v>133</v>
      </c>
      <c r="CA80" s="13">
        <v>1171</v>
      </c>
      <c r="CB80" s="13">
        <v>1453</v>
      </c>
      <c r="CC80" s="25">
        <v>2624</v>
      </c>
      <c r="CD80" s="13">
        <v>18</v>
      </c>
      <c r="CE80" s="13">
        <v>15</v>
      </c>
      <c r="CF80" s="25">
        <v>33</v>
      </c>
      <c r="CG80" s="13">
        <v>85</v>
      </c>
      <c r="CH80" s="13">
        <v>46</v>
      </c>
      <c r="CI80" s="25">
        <v>131</v>
      </c>
      <c r="CJ80" s="13">
        <v>1</v>
      </c>
      <c r="CK80" s="13">
        <v>2</v>
      </c>
      <c r="CL80" s="25">
        <v>3</v>
      </c>
      <c r="CM80" s="13">
        <v>0</v>
      </c>
      <c r="CN80" s="13">
        <v>0</v>
      </c>
      <c r="CO80" s="25">
        <v>0</v>
      </c>
      <c r="CP80" s="13">
        <v>58</v>
      </c>
      <c r="CQ80" s="13">
        <v>72</v>
      </c>
      <c r="CR80" s="25">
        <v>130</v>
      </c>
      <c r="CS80" s="13">
        <v>0</v>
      </c>
      <c r="CT80" s="13">
        <v>0</v>
      </c>
      <c r="CU80" s="25">
        <v>0</v>
      </c>
      <c r="CV80" s="13">
        <v>111</v>
      </c>
      <c r="CW80" s="13">
        <v>65</v>
      </c>
      <c r="CX80" s="25">
        <v>176</v>
      </c>
      <c r="CY80" s="13">
        <v>22</v>
      </c>
      <c r="CZ80" s="13">
        <v>130</v>
      </c>
      <c r="DA80" s="13">
        <v>9</v>
      </c>
      <c r="DB80" s="13">
        <v>9</v>
      </c>
      <c r="DC80" s="25">
        <v>18</v>
      </c>
      <c r="DD80" s="13">
        <v>6</v>
      </c>
      <c r="DE80" s="13">
        <v>3</v>
      </c>
      <c r="DF80" s="25">
        <v>9</v>
      </c>
      <c r="DG80" s="15">
        <v>551</v>
      </c>
      <c r="DH80" s="15">
        <v>2624</v>
      </c>
      <c r="DI80" s="15">
        <v>15</v>
      </c>
      <c r="DJ80" s="15">
        <v>57</v>
      </c>
      <c r="DK80" s="15">
        <v>34</v>
      </c>
      <c r="DL80" s="15">
        <v>135</v>
      </c>
      <c r="DM80" s="15" t="s">
        <v>22</v>
      </c>
      <c r="DN80" s="15" t="s">
        <v>16</v>
      </c>
      <c r="DO80" s="15">
        <v>3</v>
      </c>
      <c r="DP80" s="15">
        <v>0</v>
      </c>
      <c r="DQ80" s="15">
        <v>6</v>
      </c>
      <c r="DR80" s="15">
        <v>0</v>
      </c>
      <c r="DS80" s="15">
        <v>9</v>
      </c>
      <c r="DT80" s="15">
        <v>0</v>
      </c>
      <c r="DU80" s="15">
        <v>1</v>
      </c>
      <c r="DV80" s="15" t="s">
        <v>16</v>
      </c>
      <c r="DW80" s="15" t="s">
        <v>16</v>
      </c>
      <c r="DX80" s="15" t="s">
        <v>22</v>
      </c>
      <c r="DY80" s="15" t="s">
        <v>16</v>
      </c>
      <c r="DZ80" s="15" t="s">
        <v>16</v>
      </c>
      <c r="EA80" s="15" t="s">
        <v>22</v>
      </c>
      <c r="EB80" s="15"/>
      <c r="EC80" s="15"/>
      <c r="ED80" s="15"/>
      <c r="EE80" s="15"/>
      <c r="EF80" s="15"/>
      <c r="EG80" s="15"/>
      <c r="EH80" s="15">
        <v>20</v>
      </c>
      <c r="EI80" s="15" t="s">
        <v>69</v>
      </c>
      <c r="EJ80" s="15" t="s">
        <v>22</v>
      </c>
      <c r="EK80" s="15" t="s">
        <v>75</v>
      </c>
      <c r="EL80" s="15" t="s">
        <v>1979</v>
      </c>
      <c r="EM80" s="15" t="s">
        <v>76</v>
      </c>
      <c r="EN80" s="15" t="s">
        <v>22</v>
      </c>
      <c r="EO80" s="15" t="s">
        <v>82</v>
      </c>
      <c r="EP80" s="15" t="s">
        <v>16</v>
      </c>
      <c r="EQ80" s="15">
        <v>0</v>
      </c>
      <c r="ER80" s="15">
        <v>0</v>
      </c>
      <c r="ES80" s="15">
        <v>70</v>
      </c>
      <c r="ET80" s="15" t="s">
        <v>22</v>
      </c>
      <c r="EU80" s="15" t="s">
        <v>88</v>
      </c>
      <c r="EV80" s="15" t="s">
        <v>91</v>
      </c>
      <c r="EW80" s="15"/>
      <c r="EX80" s="15" t="s">
        <v>16</v>
      </c>
      <c r="EY80" s="15" t="s">
        <v>16</v>
      </c>
      <c r="EZ80" s="15" t="s">
        <v>16</v>
      </c>
      <c r="FA80" s="15" t="s">
        <v>22</v>
      </c>
      <c r="FB80" s="15" t="s">
        <v>16</v>
      </c>
      <c r="FC80" s="15" t="s">
        <v>16</v>
      </c>
      <c r="FD80" s="15" t="s">
        <v>16</v>
      </c>
      <c r="FE80" s="15" t="s">
        <v>16</v>
      </c>
      <c r="FF80" s="15" t="s">
        <v>16</v>
      </c>
      <c r="FG80" s="15" t="s">
        <v>22</v>
      </c>
      <c r="FH80" s="15" t="s">
        <v>81</v>
      </c>
      <c r="FI80" s="15" t="s">
        <v>80</v>
      </c>
      <c r="FJ80" s="15" t="s">
        <v>24</v>
      </c>
      <c r="FK80" s="15" t="s">
        <v>112</v>
      </c>
      <c r="FL80" s="15" t="s">
        <v>24</v>
      </c>
      <c r="FM80" s="13"/>
      <c r="FN80" s="13" t="s">
        <v>104</v>
      </c>
      <c r="FO80" s="13" t="s">
        <v>24</v>
      </c>
      <c r="FP80" s="13" t="s">
        <v>104</v>
      </c>
      <c r="FQ80" s="13" t="s">
        <v>106</v>
      </c>
      <c r="FR80" s="13" t="s">
        <v>353</v>
      </c>
      <c r="FS80" s="13" t="s">
        <v>369</v>
      </c>
      <c r="FT80" s="13" t="s">
        <v>364</v>
      </c>
      <c r="FU80" s="13" t="s">
        <v>373</v>
      </c>
      <c r="FV80" s="13" t="s">
        <v>373</v>
      </c>
      <c r="FW80" s="13" t="s">
        <v>359</v>
      </c>
      <c r="FX80" s="203" t="s">
        <v>26</v>
      </c>
      <c r="FY80" s="203"/>
    </row>
    <row r="81" spans="1:181" ht="13.5" customHeight="1" x14ac:dyDescent="0.25">
      <c r="A81" s="14" t="s">
        <v>1174</v>
      </c>
      <c r="B81" s="14" t="s">
        <v>1678</v>
      </c>
      <c r="C81" s="15" t="s">
        <v>17</v>
      </c>
      <c r="D81" s="16"/>
      <c r="E81" s="17" t="s">
        <v>12</v>
      </c>
      <c r="F81" s="16"/>
      <c r="G81" s="14" t="s">
        <v>1702</v>
      </c>
      <c r="H81" s="14" t="s">
        <v>13</v>
      </c>
      <c r="I81" s="14" t="s">
        <v>14</v>
      </c>
      <c r="J81" s="14"/>
      <c r="K81" s="14"/>
      <c r="L81" s="14" t="s">
        <v>31</v>
      </c>
      <c r="M81" s="18" t="s">
        <v>19</v>
      </c>
      <c r="N81" s="18" t="s">
        <v>20</v>
      </c>
      <c r="O81" s="18"/>
      <c r="P81" s="18"/>
      <c r="Q81" s="13" t="s">
        <v>376</v>
      </c>
      <c r="R81" s="13" t="s">
        <v>388</v>
      </c>
      <c r="S81" s="19" t="s">
        <v>1413</v>
      </c>
      <c r="T81" s="19" t="s">
        <v>1414</v>
      </c>
      <c r="U81" s="19" t="s">
        <v>226</v>
      </c>
      <c r="V81" s="19" t="s">
        <v>802</v>
      </c>
      <c r="W81" s="20">
        <v>97.669366999999994</v>
      </c>
      <c r="X81" s="20">
        <v>24.378167000000001</v>
      </c>
      <c r="Y81" s="17" t="s">
        <v>53</v>
      </c>
      <c r="Z81" s="13">
        <v>4</v>
      </c>
      <c r="AA81" s="15">
        <v>2012</v>
      </c>
      <c r="AB81" s="15" t="s">
        <v>16</v>
      </c>
      <c r="AC81" s="15" t="s">
        <v>16</v>
      </c>
      <c r="AD81" s="15" t="s">
        <v>16</v>
      </c>
      <c r="AE81" s="15" t="s">
        <v>22</v>
      </c>
      <c r="AF81" s="15" t="s">
        <v>16</v>
      </c>
      <c r="AG81" s="15" t="s">
        <v>16</v>
      </c>
      <c r="AH81" s="15" t="s">
        <v>16</v>
      </c>
      <c r="AI81" s="15" t="s">
        <v>22</v>
      </c>
      <c r="AJ81" s="15" t="s">
        <v>388</v>
      </c>
      <c r="AK81" s="15"/>
      <c r="AL81" s="15">
        <v>180</v>
      </c>
      <c r="AM81" s="15" t="s">
        <v>16</v>
      </c>
      <c r="AN81" s="15" t="s">
        <v>1176</v>
      </c>
      <c r="AO81" s="15" t="s">
        <v>1177</v>
      </c>
      <c r="AP81" s="17" t="s">
        <v>1178</v>
      </c>
      <c r="AQ81" s="15" t="s">
        <v>16</v>
      </c>
      <c r="AR81" s="15" t="s">
        <v>22</v>
      </c>
      <c r="AS81" s="15" t="s">
        <v>22</v>
      </c>
      <c r="AT81" s="15" t="s">
        <v>16</v>
      </c>
      <c r="AU81" s="15" t="s">
        <v>22</v>
      </c>
      <c r="AV81" s="15" t="s">
        <v>22</v>
      </c>
      <c r="AW81" s="15" t="s">
        <v>22</v>
      </c>
      <c r="AX81" s="15" t="s">
        <v>22</v>
      </c>
      <c r="AY81" s="15" t="s">
        <v>16</v>
      </c>
      <c r="AZ81" s="15" t="s">
        <v>22</v>
      </c>
      <c r="BA81" s="15" t="s">
        <v>16</v>
      </c>
      <c r="BB81" s="15" t="s">
        <v>16</v>
      </c>
      <c r="BC81" s="13">
        <v>4</v>
      </c>
      <c r="BD81" s="13">
        <v>12</v>
      </c>
      <c r="BE81" s="25">
        <v>16</v>
      </c>
      <c r="BF81" s="13">
        <v>21</v>
      </c>
      <c r="BG81" s="13">
        <v>21</v>
      </c>
      <c r="BH81" s="25">
        <v>42</v>
      </c>
      <c r="BI81" s="13">
        <v>80</v>
      </c>
      <c r="BJ81" s="13">
        <v>69</v>
      </c>
      <c r="BK81" s="25">
        <v>149</v>
      </c>
      <c r="BL81" s="13">
        <v>175</v>
      </c>
      <c r="BM81" s="13">
        <v>172</v>
      </c>
      <c r="BN81" s="25">
        <v>347</v>
      </c>
      <c r="BO81" s="13">
        <v>105</v>
      </c>
      <c r="BP81" s="13">
        <v>96</v>
      </c>
      <c r="BQ81" s="25">
        <v>201</v>
      </c>
      <c r="BR81" s="13">
        <v>76</v>
      </c>
      <c r="BS81" s="13">
        <v>154</v>
      </c>
      <c r="BT81" s="25">
        <v>230</v>
      </c>
      <c r="BU81" s="13">
        <v>142</v>
      </c>
      <c r="BV81" s="13">
        <v>227</v>
      </c>
      <c r="BW81" s="25">
        <v>369</v>
      </c>
      <c r="BX81" s="13">
        <v>78</v>
      </c>
      <c r="BY81" s="13">
        <v>94</v>
      </c>
      <c r="BZ81" s="25">
        <v>172</v>
      </c>
      <c r="CA81" s="13">
        <v>681</v>
      </c>
      <c r="CB81" s="13">
        <v>845</v>
      </c>
      <c r="CC81" s="25">
        <v>1526</v>
      </c>
      <c r="CD81" s="13">
        <v>1</v>
      </c>
      <c r="CE81" s="13">
        <v>12</v>
      </c>
      <c r="CF81" s="25">
        <v>13</v>
      </c>
      <c r="CG81" s="13">
        <v>0</v>
      </c>
      <c r="CH81" s="13">
        <v>0</v>
      </c>
      <c r="CI81" s="25">
        <v>0</v>
      </c>
      <c r="CJ81" s="13">
        <v>3</v>
      </c>
      <c r="CK81" s="13">
        <v>1</v>
      </c>
      <c r="CL81" s="25">
        <v>4</v>
      </c>
      <c r="CM81" s="13">
        <v>0</v>
      </c>
      <c r="CN81" s="13">
        <v>0</v>
      </c>
      <c r="CO81" s="25">
        <v>0</v>
      </c>
      <c r="CP81" s="13">
        <v>1</v>
      </c>
      <c r="CQ81" s="13">
        <v>4</v>
      </c>
      <c r="CR81" s="25">
        <v>5</v>
      </c>
      <c r="CS81" s="13">
        <v>2</v>
      </c>
      <c r="CT81" s="13">
        <v>2</v>
      </c>
      <c r="CU81" s="25">
        <v>4</v>
      </c>
      <c r="CV81" s="13">
        <v>0</v>
      </c>
      <c r="CW81" s="13">
        <v>126</v>
      </c>
      <c r="CX81" s="25">
        <v>126</v>
      </c>
      <c r="CY81" s="13">
        <v>19</v>
      </c>
      <c r="CZ81" s="13">
        <v>55</v>
      </c>
      <c r="DA81" s="13">
        <v>7</v>
      </c>
      <c r="DB81" s="13">
        <v>11</v>
      </c>
      <c r="DC81" s="25">
        <v>18</v>
      </c>
      <c r="DD81" s="13">
        <v>5</v>
      </c>
      <c r="DE81" s="13">
        <v>2</v>
      </c>
      <c r="DF81" s="25">
        <v>7</v>
      </c>
      <c r="DG81" s="15">
        <v>380</v>
      </c>
      <c r="DH81" s="15">
        <v>1525</v>
      </c>
      <c r="DI81" s="15">
        <v>0</v>
      </c>
      <c r="DJ81" s="15">
        <v>0</v>
      </c>
      <c r="DK81" s="15"/>
      <c r="DL81" s="15"/>
      <c r="DM81" s="15" t="s">
        <v>22</v>
      </c>
      <c r="DN81" s="15" t="s">
        <v>16</v>
      </c>
      <c r="DO81" s="15">
        <v>3</v>
      </c>
      <c r="DP81" s="15">
        <v>1</v>
      </c>
      <c r="DQ81" s="15">
        <v>4</v>
      </c>
      <c r="DR81" s="15">
        <v>1</v>
      </c>
      <c r="DS81" s="15">
        <v>7</v>
      </c>
      <c r="DT81" s="15">
        <v>2</v>
      </c>
      <c r="DU81" s="15">
        <v>2</v>
      </c>
      <c r="DV81" s="15" t="s">
        <v>16</v>
      </c>
      <c r="DW81" s="15" t="s">
        <v>16</v>
      </c>
      <c r="DX81" s="15" t="s">
        <v>22</v>
      </c>
      <c r="DY81" s="15" t="s">
        <v>22</v>
      </c>
      <c r="DZ81" s="15" t="s">
        <v>22</v>
      </c>
      <c r="EA81" s="15" t="s">
        <v>22</v>
      </c>
      <c r="EB81" s="15"/>
      <c r="EC81" s="15"/>
      <c r="ED81" s="15"/>
      <c r="EE81" s="15"/>
      <c r="EF81" s="15"/>
      <c r="EG81" s="15"/>
      <c r="EH81" s="15">
        <v>20</v>
      </c>
      <c r="EI81" s="15" t="s">
        <v>69</v>
      </c>
      <c r="EJ81" s="15" t="s">
        <v>16</v>
      </c>
      <c r="EK81" s="15" t="s">
        <v>75</v>
      </c>
      <c r="EL81" s="15" t="s">
        <v>81</v>
      </c>
      <c r="EM81" s="15" t="s">
        <v>76</v>
      </c>
      <c r="EN81" s="15" t="s">
        <v>16</v>
      </c>
      <c r="EO81" s="15" t="s">
        <v>83</v>
      </c>
      <c r="EP81" s="15" t="s">
        <v>16</v>
      </c>
      <c r="EQ81" s="15">
        <v>10</v>
      </c>
      <c r="ER81" s="15">
        <v>10</v>
      </c>
      <c r="ES81" s="15">
        <v>71</v>
      </c>
      <c r="ET81" s="15" t="s">
        <v>22</v>
      </c>
      <c r="EU81" s="15" t="s">
        <v>85</v>
      </c>
      <c r="EV81" s="15" t="s">
        <v>90</v>
      </c>
      <c r="EW81" s="15"/>
      <c r="EX81" s="15" t="s">
        <v>16</v>
      </c>
      <c r="EY81" s="15" t="s">
        <v>16</v>
      </c>
      <c r="EZ81" s="15" t="s">
        <v>16</v>
      </c>
      <c r="FA81" s="15" t="s">
        <v>16</v>
      </c>
      <c r="FB81" s="15" t="s">
        <v>16</v>
      </c>
      <c r="FC81" s="15" t="s">
        <v>16</v>
      </c>
      <c r="FD81" s="15" t="s">
        <v>16</v>
      </c>
      <c r="FE81" s="15" t="s">
        <v>16</v>
      </c>
      <c r="FF81" s="15" t="s">
        <v>16</v>
      </c>
      <c r="FG81" s="15" t="s">
        <v>22</v>
      </c>
      <c r="FH81" s="15" t="s">
        <v>80</v>
      </c>
      <c r="FI81" s="15" t="s">
        <v>80</v>
      </c>
      <c r="FJ81" s="15" t="s">
        <v>24</v>
      </c>
      <c r="FK81" s="15" t="s">
        <v>112</v>
      </c>
      <c r="FL81" s="15" t="s">
        <v>104</v>
      </c>
      <c r="FM81" s="13" t="s">
        <v>106</v>
      </c>
      <c r="FN81" s="13" t="s">
        <v>24</v>
      </c>
      <c r="FO81" s="13" t="s">
        <v>112</v>
      </c>
      <c r="FP81" s="13" t="s">
        <v>104</v>
      </c>
      <c r="FQ81" s="13" t="s">
        <v>106</v>
      </c>
      <c r="FR81" s="13" t="s">
        <v>364</v>
      </c>
      <c r="FS81" s="13" t="s">
        <v>367</v>
      </c>
      <c r="FT81" s="13" t="s">
        <v>354</v>
      </c>
      <c r="FU81" s="13" t="s">
        <v>374</v>
      </c>
      <c r="FV81" s="13" t="s">
        <v>358</v>
      </c>
      <c r="FW81" s="13" t="s">
        <v>371</v>
      </c>
      <c r="FX81" s="203" t="s">
        <v>26</v>
      </c>
      <c r="FY81" s="203"/>
    </row>
    <row r="82" spans="1:181" ht="13.5" customHeight="1" x14ac:dyDescent="0.25">
      <c r="A82" s="14" t="s">
        <v>1570</v>
      </c>
      <c r="B82" s="14" t="s">
        <v>1678</v>
      </c>
      <c r="C82" s="15" t="s">
        <v>28</v>
      </c>
      <c r="D82" s="16"/>
      <c r="E82" s="17" t="s">
        <v>18</v>
      </c>
      <c r="F82" s="16"/>
      <c r="G82" s="14" t="s">
        <v>1689</v>
      </c>
      <c r="H82" s="14" t="s">
        <v>13</v>
      </c>
      <c r="I82" s="14" t="s">
        <v>14</v>
      </c>
      <c r="J82" s="14"/>
      <c r="K82" s="14"/>
      <c r="L82" s="14" t="s">
        <v>15</v>
      </c>
      <c r="M82" s="18"/>
      <c r="N82" s="18"/>
      <c r="O82" s="18"/>
      <c r="P82" s="18"/>
      <c r="Q82" s="13" t="s">
        <v>376</v>
      </c>
      <c r="R82" s="13" t="s">
        <v>389</v>
      </c>
      <c r="S82" s="19" t="s">
        <v>1447</v>
      </c>
      <c r="T82" s="19" t="s">
        <v>1447</v>
      </c>
      <c r="U82" s="19" t="s">
        <v>207</v>
      </c>
      <c r="V82" s="19" t="s">
        <v>766</v>
      </c>
      <c r="W82" s="20">
        <v>97.334630000000004</v>
      </c>
      <c r="X82" s="20">
        <v>23.51491</v>
      </c>
      <c r="Y82" s="17" t="s">
        <v>53</v>
      </c>
      <c r="Z82" s="13">
        <v>11</v>
      </c>
      <c r="AA82" s="15">
        <v>2011</v>
      </c>
      <c r="AB82" s="15" t="s">
        <v>16</v>
      </c>
      <c r="AC82" s="15" t="s">
        <v>16</v>
      </c>
      <c r="AD82" s="15" t="s">
        <v>16</v>
      </c>
      <c r="AE82" s="15" t="s">
        <v>22</v>
      </c>
      <c r="AF82" s="15" t="s">
        <v>16</v>
      </c>
      <c r="AG82" s="15" t="s">
        <v>16</v>
      </c>
      <c r="AH82" s="15" t="s">
        <v>16</v>
      </c>
      <c r="AI82" s="15" t="s">
        <v>22</v>
      </c>
      <c r="AJ82" s="15" t="s">
        <v>1437</v>
      </c>
      <c r="AK82" s="15">
        <v>7</v>
      </c>
      <c r="AL82" s="15">
        <v>30</v>
      </c>
      <c r="AM82" s="15" t="s">
        <v>16</v>
      </c>
      <c r="AN82" s="15" t="s">
        <v>1438</v>
      </c>
      <c r="AO82" s="15" t="s">
        <v>1571</v>
      </c>
      <c r="AP82" s="17" t="s">
        <v>1572</v>
      </c>
      <c r="AQ82" s="15" t="s">
        <v>16</v>
      </c>
      <c r="AR82" s="15" t="s">
        <v>22</v>
      </c>
      <c r="AS82" s="15" t="s">
        <v>22</v>
      </c>
      <c r="AT82" s="15" t="s">
        <v>16</v>
      </c>
      <c r="AU82" s="15" t="s">
        <v>22</v>
      </c>
      <c r="AV82" s="15" t="s">
        <v>22</v>
      </c>
      <c r="AW82" s="15" t="s">
        <v>22</v>
      </c>
      <c r="AX82" s="15" t="s">
        <v>16</v>
      </c>
      <c r="AY82" s="15" t="s">
        <v>22</v>
      </c>
      <c r="AZ82" s="15" t="s">
        <v>22</v>
      </c>
      <c r="BA82" s="15" t="s">
        <v>16</v>
      </c>
      <c r="BB82" s="15" t="s">
        <v>22</v>
      </c>
      <c r="BC82" s="13">
        <v>11</v>
      </c>
      <c r="BD82" s="13">
        <v>8</v>
      </c>
      <c r="BE82" s="25">
        <v>19</v>
      </c>
      <c r="BF82" s="13">
        <v>25</v>
      </c>
      <c r="BG82" s="13">
        <v>32</v>
      </c>
      <c r="BH82" s="25">
        <v>57</v>
      </c>
      <c r="BI82" s="13">
        <v>66</v>
      </c>
      <c r="BJ82" s="13">
        <v>59</v>
      </c>
      <c r="BK82" s="25">
        <v>125</v>
      </c>
      <c r="BL82" s="13">
        <v>223</v>
      </c>
      <c r="BM82" s="13">
        <v>176</v>
      </c>
      <c r="BN82" s="25">
        <v>399</v>
      </c>
      <c r="BO82" s="13">
        <v>140</v>
      </c>
      <c r="BP82" s="13">
        <v>132</v>
      </c>
      <c r="BQ82" s="25">
        <v>272</v>
      </c>
      <c r="BR82" s="13">
        <v>120</v>
      </c>
      <c r="BS82" s="13">
        <v>168</v>
      </c>
      <c r="BT82" s="25">
        <v>288</v>
      </c>
      <c r="BU82" s="13">
        <v>125</v>
      </c>
      <c r="BV82" s="13">
        <v>200</v>
      </c>
      <c r="BW82" s="25">
        <v>325</v>
      </c>
      <c r="BX82" s="13">
        <v>43</v>
      </c>
      <c r="BY82" s="13">
        <v>64</v>
      </c>
      <c r="BZ82" s="25">
        <v>107</v>
      </c>
      <c r="CA82" s="13">
        <v>753</v>
      </c>
      <c r="CB82" s="13">
        <v>839</v>
      </c>
      <c r="CC82" s="25">
        <v>1592</v>
      </c>
      <c r="CD82" s="13">
        <v>13</v>
      </c>
      <c r="CE82" s="13">
        <v>8</v>
      </c>
      <c r="CF82" s="25">
        <v>21</v>
      </c>
      <c r="CG82" s="13">
        <v>1</v>
      </c>
      <c r="CH82" s="13">
        <v>1</v>
      </c>
      <c r="CI82" s="25">
        <v>2</v>
      </c>
      <c r="CJ82" s="13">
        <v>2</v>
      </c>
      <c r="CK82" s="13">
        <v>1</v>
      </c>
      <c r="CL82" s="25">
        <v>3</v>
      </c>
      <c r="CM82" s="13">
        <v>1</v>
      </c>
      <c r="CN82" s="13">
        <v>3</v>
      </c>
      <c r="CO82" s="25">
        <v>4</v>
      </c>
      <c r="CP82" s="13">
        <v>4</v>
      </c>
      <c r="CQ82" s="13">
        <v>5</v>
      </c>
      <c r="CR82" s="25">
        <v>9</v>
      </c>
      <c r="CS82" s="13">
        <v>8</v>
      </c>
      <c r="CT82" s="13">
        <v>11</v>
      </c>
      <c r="CU82" s="25">
        <v>19</v>
      </c>
      <c r="CV82" s="13">
        <v>9</v>
      </c>
      <c r="CW82" s="13">
        <v>68</v>
      </c>
      <c r="CX82" s="25">
        <v>77</v>
      </c>
      <c r="CY82" s="13">
        <v>13</v>
      </c>
      <c r="CZ82" s="13">
        <v>40</v>
      </c>
      <c r="DA82" s="13">
        <v>0</v>
      </c>
      <c r="DB82" s="13">
        <v>0</v>
      </c>
      <c r="DC82" s="25">
        <v>0</v>
      </c>
      <c r="DD82" s="13">
        <v>3</v>
      </c>
      <c r="DE82" s="13">
        <v>2</v>
      </c>
      <c r="DF82" s="25">
        <v>5</v>
      </c>
      <c r="DG82" s="15">
        <v>308</v>
      </c>
      <c r="DH82" s="15">
        <v>0</v>
      </c>
      <c r="DI82" s="15">
        <v>20</v>
      </c>
      <c r="DJ82" s="15">
        <v>100</v>
      </c>
      <c r="DK82" s="15">
        <v>5</v>
      </c>
      <c r="DL82" s="15">
        <v>23</v>
      </c>
      <c r="DM82" s="15" t="s">
        <v>22</v>
      </c>
      <c r="DN82" s="15" t="s">
        <v>16</v>
      </c>
      <c r="DO82" s="15">
        <v>4</v>
      </c>
      <c r="DP82" s="15">
        <v>3</v>
      </c>
      <c r="DQ82" s="15">
        <v>0</v>
      </c>
      <c r="DR82" s="15">
        <v>0</v>
      </c>
      <c r="DS82" s="15">
        <v>4</v>
      </c>
      <c r="DT82" s="15">
        <v>3</v>
      </c>
      <c r="DU82" s="15">
        <v>2</v>
      </c>
      <c r="DV82" s="15" t="s">
        <v>16</v>
      </c>
      <c r="DW82" s="15" t="s">
        <v>16</v>
      </c>
      <c r="DX82" s="15" t="s">
        <v>16</v>
      </c>
      <c r="DY82" s="15" t="s">
        <v>22</v>
      </c>
      <c r="DZ82" s="15" t="s">
        <v>16</v>
      </c>
      <c r="EA82" s="15" t="s">
        <v>22</v>
      </c>
      <c r="EB82" s="15">
        <v>7</v>
      </c>
      <c r="EC82" s="15"/>
      <c r="ED82" s="15"/>
      <c r="EE82" s="15"/>
      <c r="EF82" s="15"/>
      <c r="EG82" s="15">
        <v>1.5</v>
      </c>
      <c r="EH82" s="15">
        <v>1.5</v>
      </c>
      <c r="EI82" s="15" t="s">
        <v>69</v>
      </c>
      <c r="EJ82" s="15" t="s">
        <v>16</v>
      </c>
      <c r="EK82" s="15" t="s">
        <v>75</v>
      </c>
      <c r="EL82" s="15" t="s">
        <v>76</v>
      </c>
      <c r="EM82" s="15" t="s">
        <v>76</v>
      </c>
      <c r="EN82" s="15" t="s">
        <v>16</v>
      </c>
      <c r="EO82" s="15" t="s">
        <v>84</v>
      </c>
      <c r="EP82" s="15" t="s">
        <v>22</v>
      </c>
      <c r="EQ82" s="15">
        <v>30</v>
      </c>
      <c r="ER82" s="15">
        <v>35</v>
      </c>
      <c r="ES82" s="15">
        <v>30</v>
      </c>
      <c r="ET82" s="15" t="s">
        <v>16</v>
      </c>
      <c r="EU82" s="15" t="s">
        <v>85</v>
      </c>
      <c r="EV82" s="15" t="s">
        <v>90</v>
      </c>
      <c r="EW82" s="15"/>
      <c r="EX82" s="15" t="s">
        <v>22</v>
      </c>
      <c r="EY82" s="15" t="s">
        <v>16</v>
      </c>
      <c r="EZ82" s="15" t="s">
        <v>16</v>
      </c>
      <c r="FA82" s="15" t="s">
        <v>16</v>
      </c>
      <c r="FB82" s="15" t="s">
        <v>16</v>
      </c>
      <c r="FC82" s="15" t="s">
        <v>16</v>
      </c>
      <c r="FD82" s="15" t="s">
        <v>16</v>
      </c>
      <c r="FE82" s="15" t="s">
        <v>22</v>
      </c>
      <c r="FF82" s="15" t="s">
        <v>16</v>
      </c>
      <c r="FG82" s="15" t="s">
        <v>22</v>
      </c>
      <c r="FH82" s="15" t="s">
        <v>81</v>
      </c>
      <c r="FI82" s="15" t="s">
        <v>81</v>
      </c>
      <c r="FJ82" s="13" t="s">
        <v>104</v>
      </c>
      <c r="FK82" s="13" t="s">
        <v>112</v>
      </c>
      <c r="FL82" s="13" t="s">
        <v>104</v>
      </c>
      <c r="FM82" s="13" t="s">
        <v>112</v>
      </c>
      <c r="FN82" s="13" t="s">
        <v>104</v>
      </c>
      <c r="FO82" s="13" t="s">
        <v>112</v>
      </c>
      <c r="FP82" s="13" t="s">
        <v>104</v>
      </c>
      <c r="FQ82" s="13" t="s">
        <v>106</v>
      </c>
      <c r="FR82" s="13" t="s">
        <v>369</v>
      </c>
      <c r="FS82" s="13" t="s">
        <v>369</v>
      </c>
      <c r="FT82" s="13" t="s">
        <v>365</v>
      </c>
      <c r="FU82" s="13" t="s">
        <v>365</v>
      </c>
      <c r="FV82" s="13" t="s">
        <v>374</v>
      </c>
      <c r="FW82" s="13" t="s">
        <v>374</v>
      </c>
      <c r="FX82" s="203"/>
      <c r="FY82" s="203" t="s">
        <v>1633</v>
      </c>
    </row>
    <row r="83" spans="1:181" ht="13.5" customHeight="1" x14ac:dyDescent="0.25">
      <c r="A83" s="14" t="s">
        <v>1304</v>
      </c>
      <c r="B83" s="14" t="s">
        <v>1678</v>
      </c>
      <c r="C83" s="15" t="s">
        <v>23</v>
      </c>
      <c r="D83" s="16"/>
      <c r="E83" s="17" t="s">
        <v>18</v>
      </c>
      <c r="F83" s="16"/>
      <c r="G83" s="14" t="s">
        <v>1689</v>
      </c>
      <c r="H83" s="14" t="s">
        <v>13</v>
      </c>
      <c r="I83" s="14" t="s">
        <v>14</v>
      </c>
      <c r="J83" s="14"/>
      <c r="K83" s="14"/>
      <c r="L83" s="14" t="s">
        <v>25</v>
      </c>
      <c r="M83" s="18"/>
      <c r="N83" s="18"/>
      <c r="O83" s="18"/>
      <c r="P83" s="18"/>
      <c r="Q83" s="13" t="s">
        <v>376</v>
      </c>
      <c r="R83" s="13" t="s">
        <v>389</v>
      </c>
      <c r="S83" s="19" t="s">
        <v>1447</v>
      </c>
      <c r="T83" s="19" t="s">
        <v>1447</v>
      </c>
      <c r="U83" s="19" t="s">
        <v>206</v>
      </c>
      <c r="V83" s="19" t="s">
        <v>765</v>
      </c>
      <c r="W83" s="20">
        <v>97.587900000000005</v>
      </c>
      <c r="X83" s="20">
        <v>23.83</v>
      </c>
      <c r="Y83" s="17" t="s">
        <v>53</v>
      </c>
      <c r="Z83" s="13">
        <v>2</v>
      </c>
      <c r="AA83" s="15">
        <v>2012</v>
      </c>
      <c r="AB83" s="15" t="s">
        <v>16</v>
      </c>
      <c r="AC83" s="15" t="s">
        <v>16</v>
      </c>
      <c r="AD83" s="15" t="s">
        <v>16</v>
      </c>
      <c r="AE83" s="15" t="s">
        <v>22</v>
      </c>
      <c r="AF83" s="15" t="s">
        <v>16</v>
      </c>
      <c r="AG83" s="15" t="s">
        <v>16</v>
      </c>
      <c r="AH83" s="15" t="s">
        <v>16</v>
      </c>
      <c r="AI83" s="15" t="s">
        <v>22</v>
      </c>
      <c r="AJ83" s="15" t="s">
        <v>1306</v>
      </c>
      <c r="AK83" s="15"/>
      <c r="AL83" s="15"/>
      <c r="AM83" s="15" t="s">
        <v>16</v>
      </c>
      <c r="AN83" s="15" t="s">
        <v>1307</v>
      </c>
      <c r="AO83" s="15" t="s">
        <v>1142</v>
      </c>
      <c r="AP83" s="18" t="s">
        <v>1448</v>
      </c>
      <c r="AQ83" s="15" t="s">
        <v>16</v>
      </c>
      <c r="AR83" s="15" t="s">
        <v>22</v>
      </c>
      <c r="AS83" s="15" t="s">
        <v>22</v>
      </c>
      <c r="AT83" s="15" t="s">
        <v>16</v>
      </c>
      <c r="AU83" s="15" t="s">
        <v>22</v>
      </c>
      <c r="AV83" s="15" t="s">
        <v>22</v>
      </c>
      <c r="AW83" s="15" t="s">
        <v>22</v>
      </c>
      <c r="AX83" s="15" t="s">
        <v>22</v>
      </c>
      <c r="AY83" s="15" t="s">
        <v>16</v>
      </c>
      <c r="AZ83" s="15" t="s">
        <v>16</v>
      </c>
      <c r="BA83" s="15" t="s">
        <v>1079</v>
      </c>
      <c r="BB83" s="15" t="s">
        <v>16</v>
      </c>
      <c r="BC83" s="13">
        <v>2</v>
      </c>
      <c r="BD83" s="13">
        <v>1</v>
      </c>
      <c r="BE83" s="25">
        <v>3</v>
      </c>
      <c r="BF83" s="13">
        <v>8</v>
      </c>
      <c r="BG83" s="13">
        <v>5</v>
      </c>
      <c r="BH83" s="25">
        <v>13</v>
      </c>
      <c r="BI83" s="13">
        <v>44</v>
      </c>
      <c r="BJ83" s="13">
        <v>42</v>
      </c>
      <c r="BK83" s="25">
        <v>86</v>
      </c>
      <c r="BL83" s="13">
        <v>79</v>
      </c>
      <c r="BM83" s="13">
        <v>80</v>
      </c>
      <c r="BN83" s="25">
        <v>159</v>
      </c>
      <c r="BO83" s="13">
        <v>22</v>
      </c>
      <c r="BP83" s="13">
        <v>16</v>
      </c>
      <c r="BQ83" s="25">
        <v>38</v>
      </c>
      <c r="BR83" s="13">
        <v>56</v>
      </c>
      <c r="BS83" s="13">
        <v>70</v>
      </c>
      <c r="BT83" s="25">
        <v>126</v>
      </c>
      <c r="BU83" s="13">
        <v>44</v>
      </c>
      <c r="BV83" s="13">
        <v>60</v>
      </c>
      <c r="BW83" s="25">
        <v>104</v>
      </c>
      <c r="BX83" s="13">
        <v>8</v>
      </c>
      <c r="BY83" s="13">
        <v>12</v>
      </c>
      <c r="BZ83" s="25">
        <v>20</v>
      </c>
      <c r="CA83" s="13">
        <v>263</v>
      </c>
      <c r="CB83" s="13">
        <v>286</v>
      </c>
      <c r="CC83" s="25">
        <v>549</v>
      </c>
      <c r="CD83" s="13">
        <v>2</v>
      </c>
      <c r="CE83" s="13">
        <v>2</v>
      </c>
      <c r="CF83" s="25">
        <v>4</v>
      </c>
      <c r="CG83" s="13">
        <v>0</v>
      </c>
      <c r="CH83" s="13">
        <v>0</v>
      </c>
      <c r="CI83" s="25">
        <v>0</v>
      </c>
      <c r="CJ83" s="13">
        <v>0</v>
      </c>
      <c r="CK83" s="13">
        <v>2</v>
      </c>
      <c r="CL83" s="25">
        <v>2</v>
      </c>
      <c r="CM83" s="13">
        <v>0</v>
      </c>
      <c r="CN83" s="13">
        <v>3</v>
      </c>
      <c r="CO83" s="25">
        <v>3</v>
      </c>
      <c r="CP83" s="13">
        <v>0</v>
      </c>
      <c r="CQ83" s="13">
        <v>0</v>
      </c>
      <c r="CR83" s="25">
        <v>0</v>
      </c>
      <c r="CS83" s="13">
        <v>0</v>
      </c>
      <c r="CT83" s="13">
        <v>0</v>
      </c>
      <c r="CU83" s="25">
        <v>0</v>
      </c>
      <c r="CV83" s="13">
        <v>0</v>
      </c>
      <c r="CW83" s="13">
        <v>2</v>
      </c>
      <c r="CX83" s="25">
        <v>2</v>
      </c>
      <c r="CY83" s="13">
        <v>1</v>
      </c>
      <c r="CZ83" s="13">
        <v>16</v>
      </c>
      <c r="DA83" s="13">
        <v>2</v>
      </c>
      <c r="DB83" s="13">
        <v>1</v>
      </c>
      <c r="DC83" s="25">
        <v>3</v>
      </c>
      <c r="DD83" s="13">
        <v>0</v>
      </c>
      <c r="DE83" s="13">
        <v>0</v>
      </c>
      <c r="DF83" s="25">
        <v>0</v>
      </c>
      <c r="DG83" s="15">
        <v>111</v>
      </c>
      <c r="DH83" s="15">
        <v>549</v>
      </c>
      <c r="DI83" s="15">
        <v>9</v>
      </c>
      <c r="DJ83" s="15">
        <v>49</v>
      </c>
      <c r="DK83" s="15">
        <v>7</v>
      </c>
      <c r="DL83" s="15">
        <v>28</v>
      </c>
      <c r="DM83" s="15" t="s">
        <v>22</v>
      </c>
      <c r="DN83" s="15" t="s">
        <v>16</v>
      </c>
      <c r="DO83" s="15">
        <v>2</v>
      </c>
      <c r="DP83" s="15">
        <v>0</v>
      </c>
      <c r="DQ83" s="15">
        <v>14</v>
      </c>
      <c r="DR83" s="15">
        <v>7</v>
      </c>
      <c r="DS83" s="15">
        <v>16</v>
      </c>
      <c r="DT83" s="15">
        <v>7</v>
      </c>
      <c r="DU83" s="15">
        <v>4</v>
      </c>
      <c r="DV83" s="15" t="s">
        <v>22</v>
      </c>
      <c r="DW83" s="15" t="s">
        <v>22</v>
      </c>
      <c r="DX83" s="15" t="s">
        <v>22</v>
      </c>
      <c r="DY83" s="15" t="s">
        <v>22</v>
      </c>
      <c r="DZ83" s="15" t="s">
        <v>22</v>
      </c>
      <c r="EA83" s="15" t="s">
        <v>22</v>
      </c>
      <c r="EB83" s="15"/>
      <c r="EC83" s="15"/>
      <c r="ED83" s="15"/>
      <c r="EE83" s="15"/>
      <c r="EF83" s="15"/>
      <c r="EG83" s="15"/>
      <c r="EH83" s="15"/>
      <c r="EI83" s="15" t="s">
        <v>69</v>
      </c>
      <c r="EJ83" s="15" t="s">
        <v>16</v>
      </c>
      <c r="EK83" s="15" t="s">
        <v>75</v>
      </c>
      <c r="EL83" s="15"/>
      <c r="EM83" s="15"/>
      <c r="EN83" s="15" t="s">
        <v>22</v>
      </c>
      <c r="EO83" s="15" t="s">
        <v>84</v>
      </c>
      <c r="EP83" s="15" t="s">
        <v>16</v>
      </c>
      <c r="EQ83" s="15">
        <v>8</v>
      </c>
      <c r="ER83" s="15">
        <v>8</v>
      </c>
      <c r="ES83" s="15">
        <v>0</v>
      </c>
      <c r="ET83" s="15" t="s">
        <v>16</v>
      </c>
      <c r="EU83" s="15" t="s">
        <v>85</v>
      </c>
      <c r="EV83" s="15" t="s">
        <v>92</v>
      </c>
      <c r="EW83" s="15" t="s">
        <v>22</v>
      </c>
      <c r="EX83" s="15" t="s">
        <v>16</v>
      </c>
      <c r="EY83" s="15" t="s">
        <v>16</v>
      </c>
      <c r="EZ83" s="15" t="s">
        <v>16</v>
      </c>
      <c r="FA83" s="15" t="s">
        <v>22</v>
      </c>
      <c r="FB83" s="15" t="s">
        <v>16</v>
      </c>
      <c r="FC83" s="15" t="s">
        <v>16</v>
      </c>
      <c r="FD83" s="15" t="s">
        <v>16</v>
      </c>
      <c r="FE83" s="15" t="s">
        <v>22</v>
      </c>
      <c r="FF83" s="15" t="s">
        <v>22</v>
      </c>
      <c r="FG83" s="15" t="s">
        <v>22</v>
      </c>
      <c r="FH83" s="15" t="s">
        <v>81</v>
      </c>
      <c r="FI83" s="15" t="s">
        <v>81</v>
      </c>
      <c r="FJ83" s="13" t="s">
        <v>104</v>
      </c>
      <c r="FK83" s="13" t="s">
        <v>112</v>
      </c>
      <c r="FL83" s="13" t="s">
        <v>104</v>
      </c>
      <c r="FM83" s="13"/>
      <c r="FN83" s="13" t="s">
        <v>104</v>
      </c>
      <c r="FO83" s="13" t="s">
        <v>112</v>
      </c>
      <c r="FP83" s="13" t="s">
        <v>104</v>
      </c>
      <c r="FQ83" s="13" t="s">
        <v>104</v>
      </c>
      <c r="FR83" s="13"/>
      <c r="FS83" s="13"/>
      <c r="FT83" s="13"/>
      <c r="FU83" s="13"/>
      <c r="FV83" s="13"/>
      <c r="FW83" s="13"/>
      <c r="FX83" s="203" t="s">
        <v>26</v>
      </c>
      <c r="FY83" s="203" t="s">
        <v>1637</v>
      </c>
    </row>
    <row r="84" spans="1:181" ht="13.5" customHeight="1" x14ac:dyDescent="0.25">
      <c r="A84" s="14" t="s">
        <v>1147</v>
      </c>
      <c r="B84" s="14" t="s">
        <v>1678</v>
      </c>
      <c r="C84" s="15" t="s">
        <v>17</v>
      </c>
      <c r="D84" s="16"/>
      <c r="E84" s="17" t="s">
        <v>12</v>
      </c>
      <c r="F84" s="16"/>
      <c r="G84" s="14" t="s">
        <v>1707</v>
      </c>
      <c r="H84" s="14" t="s">
        <v>13</v>
      </c>
      <c r="I84" s="14" t="s">
        <v>14</v>
      </c>
      <c r="J84" s="14"/>
      <c r="K84" s="14"/>
      <c r="L84" s="14" t="s">
        <v>15</v>
      </c>
      <c r="M84" s="18" t="s">
        <v>19</v>
      </c>
      <c r="N84" s="18" t="s">
        <v>14</v>
      </c>
      <c r="O84" s="18"/>
      <c r="P84" s="18"/>
      <c r="Q84" s="13" t="s">
        <v>376</v>
      </c>
      <c r="R84" s="13" t="s">
        <v>389</v>
      </c>
      <c r="S84" s="19" t="s">
        <v>1385</v>
      </c>
      <c r="T84" s="19" t="s">
        <v>1385</v>
      </c>
      <c r="U84" s="19" t="s">
        <v>205</v>
      </c>
      <c r="V84" s="19" t="s">
        <v>764</v>
      </c>
      <c r="W84" s="20">
        <v>97.585667000000001</v>
      </c>
      <c r="X84" s="20">
        <v>23.9055</v>
      </c>
      <c r="Y84" s="17" t="s">
        <v>54</v>
      </c>
      <c r="Z84" s="13">
        <v>8</v>
      </c>
      <c r="AA84" s="15">
        <v>2012</v>
      </c>
      <c r="AB84" s="15" t="s">
        <v>16</v>
      </c>
      <c r="AC84" s="15" t="s">
        <v>16</v>
      </c>
      <c r="AD84" s="15" t="s">
        <v>16</v>
      </c>
      <c r="AE84" s="15" t="s">
        <v>22</v>
      </c>
      <c r="AF84" s="15" t="s">
        <v>16</v>
      </c>
      <c r="AG84" s="15" t="s">
        <v>16</v>
      </c>
      <c r="AH84" s="15" t="s">
        <v>22</v>
      </c>
      <c r="AI84" s="15" t="s">
        <v>22</v>
      </c>
      <c r="AJ84" s="15" t="s">
        <v>1148</v>
      </c>
      <c r="AK84" s="15">
        <v>15</v>
      </c>
      <c r="AL84" s="15">
        <v>90</v>
      </c>
      <c r="AM84" s="15" t="s">
        <v>16</v>
      </c>
      <c r="AN84" s="15" t="s">
        <v>1141</v>
      </c>
      <c r="AO84" s="15" t="s">
        <v>1149</v>
      </c>
      <c r="AP84" s="17" t="s">
        <v>1386</v>
      </c>
      <c r="AQ84" s="15" t="s">
        <v>16</v>
      </c>
      <c r="AR84" s="15" t="s">
        <v>16</v>
      </c>
      <c r="AS84" s="15" t="s">
        <v>22</v>
      </c>
      <c r="AT84" s="15" t="s">
        <v>22</v>
      </c>
      <c r="AU84" s="15" t="s">
        <v>22</v>
      </c>
      <c r="AV84" s="15" t="s">
        <v>22</v>
      </c>
      <c r="AW84" s="15" t="s">
        <v>22</v>
      </c>
      <c r="AX84" s="15" t="s">
        <v>22</v>
      </c>
      <c r="AY84" s="15" t="s">
        <v>16</v>
      </c>
      <c r="AZ84" s="15" t="s">
        <v>22</v>
      </c>
      <c r="BA84" s="15" t="s">
        <v>16</v>
      </c>
      <c r="BB84" s="15" t="s">
        <v>22</v>
      </c>
      <c r="BC84" s="13">
        <v>3</v>
      </c>
      <c r="BD84" s="13">
        <v>3</v>
      </c>
      <c r="BE84" s="25">
        <v>6</v>
      </c>
      <c r="BF84" s="13">
        <v>1</v>
      </c>
      <c r="BG84" s="13">
        <v>1</v>
      </c>
      <c r="BH84" s="25">
        <v>2</v>
      </c>
      <c r="BI84" s="13">
        <v>15</v>
      </c>
      <c r="BJ84" s="13">
        <v>13</v>
      </c>
      <c r="BK84" s="25">
        <v>28</v>
      </c>
      <c r="BL84" s="13">
        <v>28</v>
      </c>
      <c r="BM84" s="13">
        <v>28</v>
      </c>
      <c r="BN84" s="25">
        <v>56</v>
      </c>
      <c r="BO84" s="13">
        <v>10</v>
      </c>
      <c r="BP84" s="13">
        <v>4</v>
      </c>
      <c r="BQ84" s="25">
        <v>14</v>
      </c>
      <c r="BR84" s="13">
        <v>34</v>
      </c>
      <c r="BS84" s="13">
        <v>52</v>
      </c>
      <c r="BT84" s="25">
        <v>86</v>
      </c>
      <c r="BU84" s="13">
        <v>29</v>
      </c>
      <c r="BV84" s="13">
        <v>42</v>
      </c>
      <c r="BW84" s="25">
        <v>71</v>
      </c>
      <c r="BX84" s="13">
        <v>13</v>
      </c>
      <c r="BY84" s="13">
        <v>20</v>
      </c>
      <c r="BZ84" s="25">
        <v>33</v>
      </c>
      <c r="CA84" s="13">
        <v>133</v>
      </c>
      <c r="CB84" s="13">
        <v>163</v>
      </c>
      <c r="CC84" s="25">
        <v>296</v>
      </c>
      <c r="CD84" s="13">
        <v>1</v>
      </c>
      <c r="CE84" s="13">
        <v>1</v>
      </c>
      <c r="CF84" s="25">
        <v>2</v>
      </c>
      <c r="CG84" s="13">
        <v>2</v>
      </c>
      <c r="CH84" s="13">
        <v>0</v>
      </c>
      <c r="CI84" s="25">
        <v>2</v>
      </c>
      <c r="CJ84" s="13">
        <v>5</v>
      </c>
      <c r="CK84" s="13">
        <v>2</v>
      </c>
      <c r="CL84" s="25">
        <v>7</v>
      </c>
      <c r="CM84" s="13">
        <v>0</v>
      </c>
      <c r="CN84" s="13">
        <v>0</v>
      </c>
      <c r="CO84" s="25">
        <v>0</v>
      </c>
      <c r="CP84" s="13">
        <v>3</v>
      </c>
      <c r="CQ84" s="13">
        <v>2</v>
      </c>
      <c r="CR84" s="25">
        <v>5</v>
      </c>
      <c r="CS84" s="13">
        <v>0</v>
      </c>
      <c r="CT84" s="13">
        <v>1</v>
      </c>
      <c r="CU84" s="25">
        <v>1</v>
      </c>
      <c r="CV84" s="13">
        <v>0</v>
      </c>
      <c r="CW84" s="13">
        <v>17</v>
      </c>
      <c r="CX84" s="25">
        <v>17</v>
      </c>
      <c r="CY84" s="13">
        <v>2</v>
      </c>
      <c r="CZ84" s="13">
        <v>9</v>
      </c>
      <c r="DA84" s="13">
        <v>2</v>
      </c>
      <c r="DB84" s="13">
        <v>1</v>
      </c>
      <c r="DC84" s="25">
        <v>3</v>
      </c>
      <c r="DD84" s="13">
        <v>1</v>
      </c>
      <c r="DE84" s="13">
        <v>0</v>
      </c>
      <c r="DF84" s="25">
        <v>1</v>
      </c>
      <c r="DG84" s="15">
        <v>85</v>
      </c>
      <c r="DH84" s="15">
        <v>296</v>
      </c>
      <c r="DI84" s="15">
        <v>4</v>
      </c>
      <c r="DJ84" s="15">
        <v>12</v>
      </c>
      <c r="DK84" s="15">
        <v>0</v>
      </c>
      <c r="DL84" s="15">
        <v>0</v>
      </c>
      <c r="DM84" s="15" t="s">
        <v>22</v>
      </c>
      <c r="DN84" s="15" t="s">
        <v>16</v>
      </c>
      <c r="DO84" s="15">
        <v>7</v>
      </c>
      <c r="DP84" s="15">
        <v>1</v>
      </c>
      <c r="DQ84" s="15">
        <v>1</v>
      </c>
      <c r="DR84" s="15">
        <v>0</v>
      </c>
      <c r="DS84" s="15">
        <v>8</v>
      </c>
      <c r="DT84" s="15">
        <v>1</v>
      </c>
      <c r="DU84" s="15">
        <v>1</v>
      </c>
      <c r="DV84" s="15" t="s">
        <v>16</v>
      </c>
      <c r="DW84" s="15" t="s">
        <v>16</v>
      </c>
      <c r="DX84" s="15" t="s">
        <v>22</v>
      </c>
      <c r="DY84" s="15" t="s">
        <v>22</v>
      </c>
      <c r="DZ84" s="15" t="s">
        <v>16</v>
      </c>
      <c r="EA84" s="15" t="s">
        <v>22</v>
      </c>
      <c r="EB84" s="15">
        <v>5</v>
      </c>
      <c r="EC84" s="15"/>
      <c r="ED84" s="15"/>
      <c r="EE84" s="15"/>
      <c r="EF84" s="15"/>
      <c r="EG84" s="15">
        <v>5</v>
      </c>
      <c r="EH84" s="15">
        <v>5</v>
      </c>
      <c r="EI84" s="15" t="s">
        <v>69</v>
      </c>
      <c r="EJ84" s="15" t="s">
        <v>16</v>
      </c>
      <c r="EK84" s="15" t="s">
        <v>75</v>
      </c>
      <c r="EL84" s="15" t="s">
        <v>81</v>
      </c>
      <c r="EM84" s="15" t="s">
        <v>76</v>
      </c>
      <c r="EN84" s="15" t="s">
        <v>16</v>
      </c>
      <c r="EO84" s="15" t="s">
        <v>82</v>
      </c>
      <c r="EP84" s="15" t="s">
        <v>16</v>
      </c>
      <c r="EQ84" s="15">
        <v>0</v>
      </c>
      <c r="ER84" s="15">
        <v>0</v>
      </c>
      <c r="ES84" s="15">
        <v>12</v>
      </c>
      <c r="ET84" s="15" t="s">
        <v>16</v>
      </c>
      <c r="EU84" s="15" t="s">
        <v>86</v>
      </c>
      <c r="EV84" s="15" t="s">
        <v>91</v>
      </c>
      <c r="EW84" s="15"/>
      <c r="EX84" s="15" t="s">
        <v>22</v>
      </c>
      <c r="EY84" s="15" t="s">
        <v>16</v>
      </c>
      <c r="EZ84" s="15" t="s">
        <v>16</v>
      </c>
      <c r="FA84" s="15" t="s">
        <v>22</v>
      </c>
      <c r="FB84" s="15" t="s">
        <v>16</v>
      </c>
      <c r="FC84" s="15" t="s">
        <v>22</v>
      </c>
      <c r="FD84" s="15" t="s">
        <v>22</v>
      </c>
      <c r="FE84" s="15" t="s">
        <v>22</v>
      </c>
      <c r="FF84" s="15" t="s">
        <v>22</v>
      </c>
      <c r="FG84" s="15" t="s">
        <v>22</v>
      </c>
      <c r="FH84" s="15" t="s">
        <v>81</v>
      </c>
      <c r="FI84" s="15" t="s">
        <v>81</v>
      </c>
      <c r="FJ84" s="15" t="s">
        <v>24</v>
      </c>
      <c r="FK84" s="15" t="s">
        <v>112</v>
      </c>
      <c r="FL84" s="15" t="s">
        <v>104</v>
      </c>
      <c r="FM84" s="13" t="s">
        <v>106</v>
      </c>
      <c r="FN84" s="13" t="s">
        <v>104</v>
      </c>
      <c r="FO84" s="13" t="s">
        <v>24</v>
      </c>
      <c r="FP84" s="13" t="s">
        <v>104</v>
      </c>
      <c r="FQ84" s="13" t="s">
        <v>106</v>
      </c>
      <c r="FR84" s="13" t="s">
        <v>24</v>
      </c>
      <c r="FS84" s="13" t="s">
        <v>373</v>
      </c>
      <c r="FT84" s="13" t="s">
        <v>364</v>
      </c>
      <c r="FU84" s="13" t="s">
        <v>371</v>
      </c>
      <c r="FV84" s="13" t="s">
        <v>369</v>
      </c>
      <c r="FW84" s="13" t="s">
        <v>354</v>
      </c>
      <c r="FX84" s="203" t="s">
        <v>26</v>
      </c>
      <c r="FY84" s="203"/>
    </row>
    <row r="85" spans="1:181" ht="13.5" customHeight="1" x14ac:dyDescent="0.25">
      <c r="A85" s="14" t="s">
        <v>1491</v>
      </c>
      <c r="B85" s="14" t="s">
        <v>1678</v>
      </c>
      <c r="C85" s="15" t="s">
        <v>23</v>
      </c>
      <c r="D85" s="16"/>
      <c r="E85" s="17" t="s">
        <v>18</v>
      </c>
      <c r="F85" s="16"/>
      <c r="G85" s="14" t="s">
        <v>1689</v>
      </c>
      <c r="H85" s="14" t="s">
        <v>13</v>
      </c>
      <c r="I85" s="14" t="s">
        <v>14</v>
      </c>
      <c r="J85" s="14"/>
      <c r="K85" s="14"/>
      <c r="L85" s="14" t="s">
        <v>25</v>
      </c>
      <c r="M85" s="18" t="s">
        <v>19</v>
      </c>
      <c r="N85" s="18" t="s">
        <v>20</v>
      </c>
      <c r="O85" s="18"/>
      <c r="P85" s="18"/>
      <c r="Q85" s="13" t="s">
        <v>395</v>
      </c>
      <c r="R85" s="13" t="s">
        <v>405</v>
      </c>
      <c r="S85" s="19" t="s">
        <v>1492</v>
      </c>
      <c r="T85" s="19" t="s">
        <v>1492</v>
      </c>
      <c r="U85" s="19" t="s">
        <v>280</v>
      </c>
      <c r="V85" s="19" t="s">
        <v>1664</v>
      </c>
      <c r="W85" s="20"/>
      <c r="X85" s="20"/>
      <c r="Y85" s="17" t="s">
        <v>53</v>
      </c>
      <c r="Z85" s="13">
        <v>9</v>
      </c>
      <c r="AA85" s="15">
        <v>2011</v>
      </c>
      <c r="AB85" s="15" t="s">
        <v>16</v>
      </c>
      <c r="AC85" s="15" t="s">
        <v>16</v>
      </c>
      <c r="AD85" s="15" t="s">
        <v>16</v>
      </c>
      <c r="AE85" s="15" t="s">
        <v>22</v>
      </c>
      <c r="AF85" s="15" t="s">
        <v>16</v>
      </c>
      <c r="AG85" s="15" t="s">
        <v>16</v>
      </c>
      <c r="AH85" s="15" t="s">
        <v>16</v>
      </c>
      <c r="AI85" s="15" t="s">
        <v>22</v>
      </c>
      <c r="AJ85" s="15" t="s">
        <v>1493</v>
      </c>
      <c r="AK85" s="15"/>
      <c r="AL85" s="15"/>
      <c r="AM85" s="15" t="s">
        <v>16</v>
      </c>
      <c r="AN85" s="15" t="s">
        <v>23</v>
      </c>
      <c r="AO85" s="15" t="s">
        <v>1494</v>
      </c>
      <c r="AP85" s="17" t="s">
        <v>1495</v>
      </c>
      <c r="AQ85" s="15" t="s">
        <v>16</v>
      </c>
      <c r="AR85" s="15" t="s">
        <v>22</v>
      </c>
      <c r="AS85" s="15" t="s">
        <v>22</v>
      </c>
      <c r="AT85" s="15" t="s">
        <v>16</v>
      </c>
      <c r="AU85" s="15" t="s">
        <v>22</v>
      </c>
      <c r="AV85" s="15" t="s">
        <v>22</v>
      </c>
      <c r="AW85" s="15" t="s">
        <v>16</v>
      </c>
      <c r="AX85" s="15" t="s">
        <v>22</v>
      </c>
      <c r="AY85" s="15" t="s">
        <v>22</v>
      </c>
      <c r="AZ85" s="15" t="s">
        <v>16</v>
      </c>
      <c r="BA85" s="15" t="s">
        <v>16</v>
      </c>
      <c r="BB85" s="15" t="s">
        <v>22</v>
      </c>
      <c r="BC85" s="13">
        <v>0</v>
      </c>
      <c r="BD85" s="13">
        <v>0</v>
      </c>
      <c r="BE85" s="25">
        <v>0</v>
      </c>
      <c r="BF85" s="13">
        <v>1</v>
      </c>
      <c r="BG85" s="13">
        <v>2</v>
      </c>
      <c r="BH85" s="25">
        <v>3</v>
      </c>
      <c r="BI85" s="13">
        <v>3</v>
      </c>
      <c r="BJ85" s="13">
        <v>4</v>
      </c>
      <c r="BK85" s="25">
        <v>7</v>
      </c>
      <c r="BL85" s="13">
        <v>6</v>
      </c>
      <c r="BM85" s="13">
        <v>14</v>
      </c>
      <c r="BN85" s="25">
        <v>20</v>
      </c>
      <c r="BO85" s="13">
        <v>2</v>
      </c>
      <c r="BP85" s="13">
        <v>0</v>
      </c>
      <c r="BQ85" s="25">
        <v>2</v>
      </c>
      <c r="BR85" s="13">
        <v>3</v>
      </c>
      <c r="BS85" s="13">
        <v>2</v>
      </c>
      <c r="BT85" s="25">
        <v>5</v>
      </c>
      <c r="BU85" s="13">
        <v>5</v>
      </c>
      <c r="BV85" s="13">
        <v>5</v>
      </c>
      <c r="BW85" s="25">
        <v>10</v>
      </c>
      <c r="BX85" s="13">
        <v>1</v>
      </c>
      <c r="BY85" s="13">
        <v>3</v>
      </c>
      <c r="BZ85" s="25">
        <v>4</v>
      </c>
      <c r="CA85" s="13">
        <v>21</v>
      </c>
      <c r="CB85" s="13">
        <v>30</v>
      </c>
      <c r="CC85" s="25">
        <v>51</v>
      </c>
      <c r="CD85" s="13">
        <v>0</v>
      </c>
      <c r="CE85" s="13">
        <v>0</v>
      </c>
      <c r="CF85" s="25">
        <v>0</v>
      </c>
      <c r="CG85" s="13">
        <v>0</v>
      </c>
      <c r="CH85" s="13">
        <v>0</v>
      </c>
      <c r="CI85" s="25">
        <v>0</v>
      </c>
      <c r="CJ85" s="13">
        <v>0</v>
      </c>
      <c r="CK85" s="13">
        <v>0</v>
      </c>
      <c r="CL85" s="25">
        <v>0</v>
      </c>
      <c r="CM85" s="13">
        <v>0</v>
      </c>
      <c r="CN85" s="13">
        <v>0</v>
      </c>
      <c r="CO85" s="25">
        <v>0</v>
      </c>
      <c r="CP85" s="13">
        <v>2</v>
      </c>
      <c r="CQ85" s="13">
        <v>3</v>
      </c>
      <c r="CR85" s="25">
        <v>5</v>
      </c>
      <c r="CS85" s="13">
        <v>0</v>
      </c>
      <c r="CT85" s="13">
        <v>1</v>
      </c>
      <c r="CU85" s="25">
        <v>1</v>
      </c>
      <c r="CV85" s="13">
        <v>0</v>
      </c>
      <c r="CW85" s="13">
        <v>1</v>
      </c>
      <c r="CX85" s="25">
        <v>1</v>
      </c>
      <c r="CY85" s="13">
        <v>0</v>
      </c>
      <c r="CZ85" s="13">
        <v>0</v>
      </c>
      <c r="DA85" s="13">
        <v>0</v>
      </c>
      <c r="DB85" s="13">
        <v>0</v>
      </c>
      <c r="DC85" s="25">
        <v>0</v>
      </c>
      <c r="DD85" s="13">
        <v>0</v>
      </c>
      <c r="DE85" s="13">
        <v>0</v>
      </c>
      <c r="DF85" s="25">
        <v>0</v>
      </c>
      <c r="DG85" s="15">
        <v>11</v>
      </c>
      <c r="DH85" s="15">
        <v>51</v>
      </c>
      <c r="DI85" s="15">
        <v>0</v>
      </c>
      <c r="DJ85" s="15">
        <v>0</v>
      </c>
      <c r="DK85" s="15">
        <v>2</v>
      </c>
      <c r="DL85" s="15">
        <v>8</v>
      </c>
      <c r="DM85" s="15" t="s">
        <v>22</v>
      </c>
      <c r="DN85" s="15" t="s">
        <v>16</v>
      </c>
      <c r="DO85" s="15">
        <v>1</v>
      </c>
      <c r="DP85" s="15">
        <v>1</v>
      </c>
      <c r="DQ85" s="15">
        <v>1</v>
      </c>
      <c r="DR85" s="15">
        <v>0</v>
      </c>
      <c r="DS85" s="15">
        <v>3</v>
      </c>
      <c r="DT85" s="15">
        <v>1</v>
      </c>
      <c r="DU85" s="15">
        <v>1</v>
      </c>
      <c r="DV85" s="15" t="s">
        <v>16</v>
      </c>
      <c r="DW85" s="15" t="s">
        <v>16</v>
      </c>
      <c r="DX85" s="15" t="s">
        <v>16</v>
      </c>
      <c r="DY85" s="15" t="s">
        <v>16</v>
      </c>
      <c r="DZ85" s="15" t="s">
        <v>16</v>
      </c>
      <c r="EA85" s="15" t="s">
        <v>22</v>
      </c>
      <c r="EB85" s="15"/>
      <c r="EC85" s="15"/>
      <c r="ED85" s="15"/>
      <c r="EE85" s="15"/>
      <c r="EF85" s="15"/>
      <c r="EG85" s="15"/>
      <c r="EH85" s="15"/>
      <c r="EI85" s="15" t="s">
        <v>69</v>
      </c>
      <c r="EJ85" s="15" t="s">
        <v>22</v>
      </c>
      <c r="EK85" s="15" t="s">
        <v>75</v>
      </c>
      <c r="EL85" s="15" t="s">
        <v>78</v>
      </c>
      <c r="EM85" s="15"/>
      <c r="EN85" s="15" t="s">
        <v>16</v>
      </c>
      <c r="EO85" s="15" t="s">
        <v>82</v>
      </c>
      <c r="EP85" s="15" t="s">
        <v>16</v>
      </c>
      <c r="EQ85" s="15">
        <v>0</v>
      </c>
      <c r="ER85" s="15">
        <v>0</v>
      </c>
      <c r="ES85" s="15">
        <v>0</v>
      </c>
      <c r="ET85" s="15" t="s">
        <v>1083</v>
      </c>
      <c r="EU85" s="15" t="s">
        <v>85</v>
      </c>
      <c r="EV85" s="15" t="s">
        <v>92</v>
      </c>
      <c r="EW85" s="15"/>
      <c r="EX85" s="15" t="s">
        <v>22</v>
      </c>
      <c r="EY85" s="15" t="s">
        <v>22</v>
      </c>
      <c r="EZ85" s="15" t="s">
        <v>22</v>
      </c>
      <c r="FA85" s="15" t="s">
        <v>22</v>
      </c>
      <c r="FB85" s="15" t="s">
        <v>22</v>
      </c>
      <c r="FC85" s="15" t="s">
        <v>16</v>
      </c>
      <c r="FD85" s="15" t="s">
        <v>22</v>
      </c>
      <c r="FE85" s="15" t="s">
        <v>22</v>
      </c>
      <c r="FF85" s="15" t="s">
        <v>22</v>
      </c>
      <c r="FG85" s="15" t="s">
        <v>22</v>
      </c>
      <c r="FH85" s="15" t="s">
        <v>1979</v>
      </c>
      <c r="FI85" s="15" t="s">
        <v>1979</v>
      </c>
      <c r="FJ85" s="13" t="s">
        <v>24</v>
      </c>
      <c r="FK85" s="13" t="s">
        <v>112</v>
      </c>
      <c r="FL85" s="13" t="s">
        <v>104</v>
      </c>
      <c r="FM85" s="13" t="s">
        <v>24</v>
      </c>
      <c r="FN85" s="13" t="s">
        <v>24</v>
      </c>
      <c r="FO85" s="13" t="s">
        <v>112</v>
      </c>
      <c r="FP85" s="13" t="s">
        <v>104</v>
      </c>
      <c r="FQ85" s="13" t="s">
        <v>24</v>
      </c>
      <c r="FR85" s="13" t="s">
        <v>355</v>
      </c>
      <c r="FS85" s="13" t="s">
        <v>373</v>
      </c>
      <c r="FT85" s="13" t="s">
        <v>363</v>
      </c>
      <c r="FU85" s="13" t="s">
        <v>354</v>
      </c>
      <c r="FV85" s="13" t="s">
        <v>358</v>
      </c>
      <c r="FW85" s="13" t="s">
        <v>372</v>
      </c>
      <c r="FX85" s="203" t="s">
        <v>933</v>
      </c>
      <c r="FY85" s="203"/>
    </row>
    <row r="86" spans="1:181" ht="13.5" customHeight="1" x14ac:dyDescent="0.25">
      <c r="A86" s="14" t="s">
        <v>1393</v>
      </c>
      <c r="B86" s="14" t="s">
        <v>1677</v>
      </c>
      <c r="C86" s="15" t="s">
        <v>23</v>
      </c>
      <c r="D86" s="16"/>
      <c r="E86" s="17" t="s">
        <v>18</v>
      </c>
      <c r="F86" s="16"/>
      <c r="G86" s="14" t="s">
        <v>1711</v>
      </c>
      <c r="H86" s="14" t="s">
        <v>13</v>
      </c>
      <c r="I86" s="14" t="s">
        <v>14</v>
      </c>
      <c r="J86" s="14"/>
      <c r="K86" s="14"/>
      <c r="L86" s="14" t="s">
        <v>25</v>
      </c>
      <c r="M86" s="18"/>
      <c r="N86" s="18"/>
      <c r="O86" s="18"/>
      <c r="P86" s="18"/>
      <c r="Q86" s="13" t="s">
        <v>376</v>
      </c>
      <c r="R86" s="13" t="s">
        <v>950</v>
      </c>
      <c r="S86" s="19" t="s">
        <v>1394</v>
      </c>
      <c r="T86" s="19" t="s">
        <v>1395</v>
      </c>
      <c r="U86" s="19" t="s">
        <v>159</v>
      </c>
      <c r="V86" s="19" t="s">
        <v>739</v>
      </c>
      <c r="W86" s="20">
        <v>96.705960000000005</v>
      </c>
      <c r="X86" s="20">
        <v>25.51352</v>
      </c>
      <c r="Y86" s="17" t="s">
        <v>53</v>
      </c>
      <c r="Z86" s="13">
        <v>10</v>
      </c>
      <c r="AA86" s="15">
        <v>2012</v>
      </c>
      <c r="AB86" s="15" t="s">
        <v>16</v>
      </c>
      <c r="AC86" s="15" t="s">
        <v>16</v>
      </c>
      <c r="AD86" s="15" t="s">
        <v>16</v>
      </c>
      <c r="AE86" s="15" t="s">
        <v>22</v>
      </c>
      <c r="AF86" s="15" t="s">
        <v>16</v>
      </c>
      <c r="AG86" s="15" t="s">
        <v>16</v>
      </c>
      <c r="AH86" s="15" t="s">
        <v>16</v>
      </c>
      <c r="AI86" s="15" t="s">
        <v>22</v>
      </c>
      <c r="AJ86" s="15" t="s">
        <v>385</v>
      </c>
      <c r="AK86" s="15"/>
      <c r="AL86" s="15">
        <v>20</v>
      </c>
      <c r="AM86" s="15" t="s">
        <v>16</v>
      </c>
      <c r="AN86" s="15" t="s">
        <v>23</v>
      </c>
      <c r="AO86" s="15" t="s">
        <v>1396</v>
      </c>
      <c r="AP86" s="17" t="s">
        <v>1397</v>
      </c>
      <c r="AQ86" s="15" t="s">
        <v>16</v>
      </c>
      <c r="AR86" s="15" t="s">
        <v>22</v>
      </c>
      <c r="AS86" s="15" t="s">
        <v>22</v>
      </c>
      <c r="AT86" s="15" t="s">
        <v>16</v>
      </c>
      <c r="AU86" s="15" t="s">
        <v>22</v>
      </c>
      <c r="AV86" s="15" t="s">
        <v>22</v>
      </c>
      <c r="AW86" s="15" t="s">
        <v>22</v>
      </c>
      <c r="AX86" s="15" t="s">
        <v>22</v>
      </c>
      <c r="AY86" s="15" t="s">
        <v>16</v>
      </c>
      <c r="AZ86" s="15" t="s">
        <v>22</v>
      </c>
      <c r="BA86" s="15" t="s">
        <v>16</v>
      </c>
      <c r="BB86" s="15" t="s">
        <v>16</v>
      </c>
      <c r="BC86" s="13">
        <v>0</v>
      </c>
      <c r="BD86" s="13">
        <v>1</v>
      </c>
      <c r="BE86" s="25">
        <v>1</v>
      </c>
      <c r="BF86" s="13">
        <v>2</v>
      </c>
      <c r="BG86" s="13">
        <v>0</v>
      </c>
      <c r="BH86" s="25">
        <v>2</v>
      </c>
      <c r="BI86" s="13">
        <v>3</v>
      </c>
      <c r="BJ86" s="13">
        <v>1</v>
      </c>
      <c r="BK86" s="25">
        <v>4</v>
      </c>
      <c r="BL86" s="13">
        <v>6</v>
      </c>
      <c r="BM86" s="13">
        <v>3</v>
      </c>
      <c r="BN86" s="25">
        <v>9</v>
      </c>
      <c r="BO86" s="13">
        <v>7</v>
      </c>
      <c r="BP86" s="13">
        <v>12</v>
      </c>
      <c r="BQ86" s="25">
        <v>19</v>
      </c>
      <c r="BR86" s="13">
        <v>1</v>
      </c>
      <c r="BS86" s="13">
        <v>5</v>
      </c>
      <c r="BT86" s="25">
        <v>6</v>
      </c>
      <c r="BU86" s="13">
        <v>3</v>
      </c>
      <c r="BV86" s="13">
        <v>7</v>
      </c>
      <c r="BW86" s="25">
        <v>10</v>
      </c>
      <c r="BX86" s="13">
        <v>0</v>
      </c>
      <c r="BY86" s="13">
        <v>2</v>
      </c>
      <c r="BZ86" s="25">
        <v>2</v>
      </c>
      <c r="CA86" s="13">
        <v>22</v>
      </c>
      <c r="CB86" s="13">
        <v>31</v>
      </c>
      <c r="CC86" s="25">
        <v>53</v>
      </c>
      <c r="CD86" s="13">
        <v>1</v>
      </c>
      <c r="CE86" s="13">
        <v>0</v>
      </c>
      <c r="CF86" s="25">
        <v>1</v>
      </c>
      <c r="CG86" s="13">
        <v>0</v>
      </c>
      <c r="CH86" s="13">
        <v>0</v>
      </c>
      <c r="CI86" s="25">
        <v>0</v>
      </c>
      <c r="CJ86" s="13">
        <v>1</v>
      </c>
      <c r="CK86" s="13">
        <v>1</v>
      </c>
      <c r="CL86" s="25">
        <v>2</v>
      </c>
      <c r="CM86" s="13">
        <v>0</v>
      </c>
      <c r="CN86" s="13">
        <v>0</v>
      </c>
      <c r="CO86" s="25">
        <v>0</v>
      </c>
      <c r="CP86" s="13">
        <v>0</v>
      </c>
      <c r="CQ86" s="13">
        <v>0</v>
      </c>
      <c r="CR86" s="25">
        <v>0</v>
      </c>
      <c r="CS86" s="13">
        <v>0</v>
      </c>
      <c r="CT86" s="13">
        <v>1</v>
      </c>
      <c r="CU86" s="25">
        <v>1</v>
      </c>
      <c r="CV86" s="13">
        <v>0</v>
      </c>
      <c r="CW86" s="13">
        <v>0</v>
      </c>
      <c r="CX86" s="25">
        <v>0</v>
      </c>
      <c r="CY86" s="13">
        <v>0</v>
      </c>
      <c r="CZ86" s="13">
        <v>2</v>
      </c>
      <c r="DA86" s="13">
        <v>0</v>
      </c>
      <c r="DB86" s="13">
        <v>1</v>
      </c>
      <c r="DC86" s="25">
        <v>1</v>
      </c>
      <c r="DD86" s="13">
        <v>0</v>
      </c>
      <c r="DE86" s="13">
        <v>0</v>
      </c>
      <c r="DF86" s="25">
        <v>0</v>
      </c>
      <c r="DG86" s="15">
        <v>23</v>
      </c>
      <c r="DH86" s="15">
        <v>58</v>
      </c>
      <c r="DI86" s="15">
        <v>10</v>
      </c>
      <c r="DJ86" s="15">
        <v>25</v>
      </c>
      <c r="DK86" s="15">
        <v>14</v>
      </c>
      <c r="DL86" s="15">
        <v>94</v>
      </c>
      <c r="DM86" s="15" t="s">
        <v>22</v>
      </c>
      <c r="DN86" s="15" t="s">
        <v>16</v>
      </c>
      <c r="DO86" s="15">
        <v>0</v>
      </c>
      <c r="DP86" s="15">
        <v>2</v>
      </c>
      <c r="DQ86" s="15">
        <v>5</v>
      </c>
      <c r="DR86" s="15">
        <v>2</v>
      </c>
      <c r="DS86" s="15">
        <v>5</v>
      </c>
      <c r="DT86" s="15">
        <v>4</v>
      </c>
      <c r="DU86" s="15">
        <v>2</v>
      </c>
      <c r="DV86" s="15" t="s">
        <v>16</v>
      </c>
      <c r="DW86" s="15" t="s">
        <v>16</v>
      </c>
      <c r="DX86" s="15" t="s">
        <v>22</v>
      </c>
      <c r="DY86" s="15" t="s">
        <v>22</v>
      </c>
      <c r="DZ86" s="15" t="s">
        <v>22</v>
      </c>
      <c r="EA86" s="15" t="s">
        <v>22</v>
      </c>
      <c r="EB86" s="15">
        <v>0.375</v>
      </c>
      <c r="EC86" s="15"/>
      <c r="ED86" s="15"/>
      <c r="EE86" s="15"/>
      <c r="EF86" s="15"/>
      <c r="EG86" s="15"/>
      <c r="EH86" s="15"/>
      <c r="EI86" s="15" t="s">
        <v>69</v>
      </c>
      <c r="EJ86" s="15" t="s">
        <v>22</v>
      </c>
      <c r="EK86" s="15" t="s">
        <v>75</v>
      </c>
      <c r="EL86" s="15" t="s">
        <v>76</v>
      </c>
      <c r="EM86" s="15" t="s">
        <v>76</v>
      </c>
      <c r="EN86" s="15"/>
      <c r="EO86" s="15" t="s">
        <v>84</v>
      </c>
      <c r="EP86" s="15" t="s">
        <v>16</v>
      </c>
      <c r="EQ86" s="15">
        <v>0</v>
      </c>
      <c r="ER86" s="15">
        <v>0</v>
      </c>
      <c r="ES86" s="15">
        <v>3</v>
      </c>
      <c r="ET86" s="15" t="s">
        <v>22</v>
      </c>
      <c r="EU86" s="15" t="s">
        <v>85</v>
      </c>
      <c r="EV86" s="15" t="s">
        <v>89</v>
      </c>
      <c r="EW86" s="15"/>
      <c r="EX86" s="15" t="s">
        <v>22</v>
      </c>
      <c r="EY86" s="15" t="s">
        <v>16</v>
      </c>
      <c r="EZ86" s="15" t="s">
        <v>22</v>
      </c>
      <c r="FA86" s="15" t="s">
        <v>22</v>
      </c>
      <c r="FB86" s="15" t="s">
        <v>22</v>
      </c>
      <c r="FC86" s="15" t="s">
        <v>22</v>
      </c>
      <c r="FD86" s="15" t="s">
        <v>22</v>
      </c>
      <c r="FE86" s="15" t="s">
        <v>22</v>
      </c>
      <c r="FF86" s="15" t="s">
        <v>22</v>
      </c>
      <c r="FG86" s="15" t="s">
        <v>22</v>
      </c>
      <c r="FH86" s="15" t="s">
        <v>81</v>
      </c>
      <c r="FI86" s="15" t="s">
        <v>81</v>
      </c>
      <c r="FJ86" s="15" t="s">
        <v>104</v>
      </c>
      <c r="FK86" s="15" t="s">
        <v>24</v>
      </c>
      <c r="FL86" s="15" t="s">
        <v>104</v>
      </c>
      <c r="FM86" s="13" t="s">
        <v>24</v>
      </c>
      <c r="FN86" s="13" t="s">
        <v>104</v>
      </c>
      <c r="FO86" s="13" t="s">
        <v>24</v>
      </c>
      <c r="FP86" s="13" t="s">
        <v>24</v>
      </c>
      <c r="FQ86" s="13"/>
      <c r="FR86" s="13" t="s">
        <v>359</v>
      </c>
      <c r="FS86" s="13" t="s">
        <v>359</v>
      </c>
      <c r="FT86" s="13" t="s">
        <v>364</v>
      </c>
      <c r="FU86" s="13" t="s">
        <v>374</v>
      </c>
      <c r="FV86" s="13" t="s">
        <v>361</v>
      </c>
      <c r="FW86" s="13" t="s">
        <v>371</v>
      </c>
      <c r="FX86" s="203" t="s">
        <v>933</v>
      </c>
      <c r="FY86" s="203"/>
    </row>
    <row r="87" spans="1:181" ht="13.5" customHeight="1" x14ac:dyDescent="0.25">
      <c r="A87" s="14" t="s">
        <v>1195</v>
      </c>
      <c r="B87" s="14" t="s">
        <v>1678</v>
      </c>
      <c r="C87" s="15" t="s">
        <v>11</v>
      </c>
      <c r="D87" s="16"/>
      <c r="E87" s="17" t="s">
        <v>12</v>
      </c>
      <c r="F87" s="16"/>
      <c r="G87" s="14" t="s">
        <v>1706</v>
      </c>
      <c r="H87" s="14" t="s">
        <v>19</v>
      </c>
      <c r="I87" s="14" t="s">
        <v>20</v>
      </c>
      <c r="J87" s="14"/>
      <c r="K87" s="14"/>
      <c r="L87" s="14" t="s">
        <v>29</v>
      </c>
      <c r="M87" s="18" t="s">
        <v>19</v>
      </c>
      <c r="N87" s="18" t="s">
        <v>20</v>
      </c>
      <c r="O87" s="18"/>
      <c r="P87" s="18"/>
      <c r="Q87" s="13" t="s">
        <v>376</v>
      </c>
      <c r="R87" s="13" t="s">
        <v>378</v>
      </c>
      <c r="S87" s="19" t="s">
        <v>1423</v>
      </c>
      <c r="T87" s="19"/>
      <c r="U87" s="19" t="s">
        <v>303</v>
      </c>
      <c r="V87" s="19" t="s">
        <v>865</v>
      </c>
      <c r="W87" s="20">
        <v>97.990555999999998</v>
      </c>
      <c r="X87" s="20">
        <v>25.265277999999999</v>
      </c>
      <c r="Y87" s="17" t="s">
        <v>54</v>
      </c>
      <c r="Z87" s="13">
        <v>11</v>
      </c>
      <c r="AA87" s="15">
        <v>2011</v>
      </c>
      <c r="AB87" s="15" t="s">
        <v>16</v>
      </c>
      <c r="AC87" s="15" t="s">
        <v>16</v>
      </c>
      <c r="AD87" s="15" t="s">
        <v>16</v>
      </c>
      <c r="AE87" s="15" t="s">
        <v>22</v>
      </c>
      <c r="AF87" s="15" t="s">
        <v>16</v>
      </c>
      <c r="AG87" s="15" t="s">
        <v>16</v>
      </c>
      <c r="AH87" s="15" t="s">
        <v>22</v>
      </c>
      <c r="AI87" s="15" t="s">
        <v>22</v>
      </c>
      <c r="AJ87" s="15" t="s">
        <v>378</v>
      </c>
      <c r="AK87" s="15"/>
      <c r="AL87" s="15">
        <v>480</v>
      </c>
      <c r="AM87" s="15" t="s">
        <v>16</v>
      </c>
      <c r="AN87" s="15" t="s">
        <v>1176</v>
      </c>
      <c r="AO87" s="15" t="s">
        <v>1197</v>
      </c>
      <c r="AP87" s="17" t="s">
        <v>1424</v>
      </c>
      <c r="AQ87" s="15" t="s">
        <v>16</v>
      </c>
      <c r="AR87" s="15" t="s">
        <v>22</v>
      </c>
      <c r="AS87" s="15" t="s">
        <v>16</v>
      </c>
      <c r="AT87" s="15" t="s">
        <v>22</v>
      </c>
      <c r="AU87" s="15" t="s">
        <v>22</v>
      </c>
      <c r="AV87" s="15" t="s">
        <v>22</v>
      </c>
      <c r="AW87" s="15" t="s">
        <v>22</v>
      </c>
      <c r="AX87" s="15" t="s">
        <v>16</v>
      </c>
      <c r="AY87" s="15" t="s">
        <v>22</v>
      </c>
      <c r="AZ87" s="15" t="s">
        <v>22</v>
      </c>
      <c r="BA87" s="15" t="s">
        <v>16</v>
      </c>
      <c r="BB87" s="15" t="s">
        <v>22</v>
      </c>
      <c r="BC87" s="13">
        <v>1</v>
      </c>
      <c r="BD87" s="13">
        <v>1</v>
      </c>
      <c r="BE87" s="25">
        <v>2</v>
      </c>
      <c r="BF87" s="13">
        <v>10</v>
      </c>
      <c r="BG87" s="13">
        <v>3</v>
      </c>
      <c r="BH87" s="25">
        <v>13</v>
      </c>
      <c r="BI87" s="13">
        <v>26</v>
      </c>
      <c r="BJ87" s="13">
        <v>21</v>
      </c>
      <c r="BK87" s="25">
        <v>47</v>
      </c>
      <c r="BL87" s="13">
        <v>59</v>
      </c>
      <c r="BM87" s="13">
        <v>70</v>
      </c>
      <c r="BN87" s="25">
        <v>129</v>
      </c>
      <c r="BO87" s="13">
        <v>70</v>
      </c>
      <c r="BP87" s="13">
        <v>61</v>
      </c>
      <c r="BQ87" s="25">
        <v>131</v>
      </c>
      <c r="BR87" s="13">
        <v>86</v>
      </c>
      <c r="BS87" s="13">
        <v>94</v>
      </c>
      <c r="BT87" s="25">
        <v>180</v>
      </c>
      <c r="BU87" s="13">
        <v>53</v>
      </c>
      <c r="BV87" s="13">
        <v>54</v>
      </c>
      <c r="BW87" s="25">
        <v>107</v>
      </c>
      <c r="BX87" s="13">
        <v>13</v>
      </c>
      <c r="BY87" s="13">
        <v>18</v>
      </c>
      <c r="BZ87" s="25">
        <v>31</v>
      </c>
      <c r="CA87" s="13">
        <v>318</v>
      </c>
      <c r="CB87" s="13">
        <v>322</v>
      </c>
      <c r="CC87" s="25">
        <v>640</v>
      </c>
      <c r="CD87" s="13">
        <v>2</v>
      </c>
      <c r="CE87" s="13">
        <v>0</v>
      </c>
      <c r="CF87" s="25">
        <v>2</v>
      </c>
      <c r="CG87" s="13">
        <v>0</v>
      </c>
      <c r="CH87" s="13">
        <v>0</v>
      </c>
      <c r="CI87" s="25">
        <v>0</v>
      </c>
      <c r="CJ87" s="13">
        <v>3</v>
      </c>
      <c r="CK87" s="13">
        <v>2</v>
      </c>
      <c r="CL87" s="25">
        <v>5</v>
      </c>
      <c r="CM87" s="13">
        <v>1</v>
      </c>
      <c r="CN87" s="13">
        <v>3</v>
      </c>
      <c r="CO87" s="25">
        <v>4</v>
      </c>
      <c r="CP87" s="13">
        <v>6</v>
      </c>
      <c r="CQ87" s="13">
        <v>7</v>
      </c>
      <c r="CR87" s="25">
        <v>13</v>
      </c>
      <c r="CS87" s="13">
        <v>1</v>
      </c>
      <c r="CT87" s="13">
        <v>2</v>
      </c>
      <c r="CU87" s="25">
        <v>3</v>
      </c>
      <c r="CV87" s="13">
        <v>0</v>
      </c>
      <c r="CW87" s="13">
        <v>24</v>
      </c>
      <c r="CX87" s="25">
        <v>24</v>
      </c>
      <c r="CY87" s="13">
        <v>6</v>
      </c>
      <c r="CZ87" s="13">
        <v>10</v>
      </c>
      <c r="DA87" s="13">
        <v>1</v>
      </c>
      <c r="DB87" s="13">
        <v>0</v>
      </c>
      <c r="DC87" s="25">
        <v>1</v>
      </c>
      <c r="DD87" s="13">
        <v>2</v>
      </c>
      <c r="DE87" s="13">
        <v>0</v>
      </c>
      <c r="DF87" s="25">
        <v>2</v>
      </c>
      <c r="DG87" s="15">
        <v>120</v>
      </c>
      <c r="DH87" s="15">
        <v>640</v>
      </c>
      <c r="DI87" s="15">
        <v>5</v>
      </c>
      <c r="DJ87" s="15">
        <v>15</v>
      </c>
      <c r="DK87" s="15">
        <v>5</v>
      </c>
      <c r="DL87" s="15">
        <v>19</v>
      </c>
      <c r="DM87" s="15" t="s">
        <v>22</v>
      </c>
      <c r="DN87" s="15" t="s">
        <v>16</v>
      </c>
      <c r="DO87" s="15">
        <v>12</v>
      </c>
      <c r="DP87" s="15">
        <v>1</v>
      </c>
      <c r="DQ87" s="15">
        <v>2</v>
      </c>
      <c r="DR87" s="15">
        <v>0</v>
      </c>
      <c r="DS87" s="15">
        <v>14</v>
      </c>
      <c r="DT87" s="15">
        <v>3</v>
      </c>
      <c r="DU87" s="15">
        <v>2</v>
      </c>
      <c r="DV87" s="15" t="s">
        <v>16</v>
      </c>
      <c r="DW87" s="15" t="s">
        <v>16</v>
      </c>
      <c r="DX87" s="15" t="s">
        <v>22</v>
      </c>
      <c r="DY87" s="15" t="s">
        <v>16</v>
      </c>
      <c r="DZ87" s="15" t="s">
        <v>16</v>
      </c>
      <c r="EA87" s="15" t="s">
        <v>22</v>
      </c>
      <c r="EB87" s="15">
        <v>32</v>
      </c>
      <c r="EC87" s="15">
        <v>3</v>
      </c>
      <c r="ED87" s="15"/>
      <c r="EE87" s="15"/>
      <c r="EF87" s="15"/>
      <c r="EG87" s="15"/>
      <c r="EH87" s="15"/>
      <c r="EI87" s="15" t="s">
        <v>69</v>
      </c>
      <c r="EJ87" s="15" t="s">
        <v>16</v>
      </c>
      <c r="EK87" s="15" t="s">
        <v>75</v>
      </c>
      <c r="EL87" s="15" t="s">
        <v>78</v>
      </c>
      <c r="EM87" s="15" t="s">
        <v>78</v>
      </c>
      <c r="EN87" s="15" t="s">
        <v>16</v>
      </c>
      <c r="EO87" s="15" t="s">
        <v>83</v>
      </c>
      <c r="EP87" s="15" t="s">
        <v>16</v>
      </c>
      <c r="EQ87" s="15">
        <v>0</v>
      </c>
      <c r="ER87" s="15">
        <v>0</v>
      </c>
      <c r="ES87" s="15">
        <v>80</v>
      </c>
      <c r="ET87" s="15" t="s">
        <v>22</v>
      </c>
      <c r="EU87" s="15" t="s">
        <v>86</v>
      </c>
      <c r="EV87" s="15" t="s">
        <v>90</v>
      </c>
      <c r="EW87" s="15"/>
      <c r="EX87" s="15" t="s">
        <v>22</v>
      </c>
      <c r="EY87" s="15" t="s">
        <v>16</v>
      </c>
      <c r="EZ87" s="15" t="s">
        <v>22</v>
      </c>
      <c r="FA87" s="15" t="s">
        <v>16</v>
      </c>
      <c r="FB87" s="15" t="s">
        <v>16</v>
      </c>
      <c r="FC87" s="15" t="s">
        <v>16</v>
      </c>
      <c r="FD87" s="15" t="s">
        <v>16</v>
      </c>
      <c r="FE87" s="15" t="s">
        <v>16</v>
      </c>
      <c r="FF87" s="15" t="s">
        <v>22</v>
      </c>
      <c r="FG87" s="15" t="s">
        <v>22</v>
      </c>
      <c r="FH87" s="15" t="s">
        <v>81</v>
      </c>
      <c r="FI87" s="15" t="s">
        <v>81</v>
      </c>
      <c r="FJ87" s="15" t="s">
        <v>112</v>
      </c>
      <c r="FK87" s="15" t="s">
        <v>112</v>
      </c>
      <c r="FL87" s="15" t="s">
        <v>104</v>
      </c>
      <c r="FM87" s="13" t="s">
        <v>106</v>
      </c>
      <c r="FN87" s="13" t="s">
        <v>24</v>
      </c>
      <c r="FO87" s="13" t="s">
        <v>112</v>
      </c>
      <c r="FP87" s="13" t="s">
        <v>104</v>
      </c>
      <c r="FQ87" s="13" t="s">
        <v>106</v>
      </c>
      <c r="FR87" s="13" t="s">
        <v>24</v>
      </c>
      <c r="FS87" s="13" t="s">
        <v>373</v>
      </c>
      <c r="FT87" s="13" t="s">
        <v>354</v>
      </c>
      <c r="FU87" s="13" t="s">
        <v>374</v>
      </c>
      <c r="FV87" s="13" t="s">
        <v>365</v>
      </c>
      <c r="FW87" s="13" t="s">
        <v>372</v>
      </c>
      <c r="FX87" s="203" t="s">
        <v>1640</v>
      </c>
      <c r="FY87" s="203" t="s">
        <v>1636</v>
      </c>
    </row>
    <row r="88" spans="1:181" ht="13.5" customHeight="1" x14ac:dyDescent="0.25">
      <c r="A88" s="14" t="s">
        <v>1582</v>
      </c>
      <c r="B88" s="14" t="s">
        <v>1678</v>
      </c>
      <c r="C88" s="15" t="s">
        <v>28</v>
      </c>
      <c r="D88" s="16"/>
      <c r="E88" s="17" t="s">
        <v>18</v>
      </c>
      <c r="F88" s="16"/>
      <c r="G88" s="14" t="s">
        <v>1705</v>
      </c>
      <c r="H88" s="14" t="s">
        <v>13</v>
      </c>
      <c r="I88" s="14" t="s">
        <v>14</v>
      </c>
      <c r="J88" s="14"/>
      <c r="K88" s="14"/>
      <c r="L88" s="14" t="s">
        <v>15</v>
      </c>
      <c r="M88" s="18"/>
      <c r="N88" s="18"/>
      <c r="O88" s="18"/>
      <c r="P88" s="18"/>
      <c r="Q88" s="13" t="s">
        <v>376</v>
      </c>
      <c r="R88" s="13" t="s">
        <v>377</v>
      </c>
      <c r="S88" s="19" t="s">
        <v>1583</v>
      </c>
      <c r="T88" s="19" t="s">
        <v>1584</v>
      </c>
      <c r="U88" s="19" t="s">
        <v>264</v>
      </c>
      <c r="V88" s="19" t="s">
        <v>828</v>
      </c>
      <c r="W88" s="20">
        <v>97.4345</v>
      </c>
      <c r="X88" s="20">
        <v>25.493819999999999</v>
      </c>
      <c r="Y88" s="17"/>
      <c r="Z88" s="13">
        <v>12</v>
      </c>
      <c r="AA88" s="15">
        <v>2012</v>
      </c>
      <c r="AB88" s="15" t="s">
        <v>16</v>
      </c>
      <c r="AC88" s="15" t="s">
        <v>16</v>
      </c>
      <c r="AD88" s="15" t="s">
        <v>16</v>
      </c>
      <c r="AE88" s="15" t="s">
        <v>22</v>
      </c>
      <c r="AF88" s="15" t="s">
        <v>16</v>
      </c>
      <c r="AG88" s="15" t="s">
        <v>16</v>
      </c>
      <c r="AH88" s="15" t="s">
        <v>16</v>
      </c>
      <c r="AI88" s="15" t="s">
        <v>22</v>
      </c>
      <c r="AJ88" s="15" t="s">
        <v>377</v>
      </c>
      <c r="AK88" s="15">
        <v>8</v>
      </c>
      <c r="AL88" s="15">
        <v>60</v>
      </c>
      <c r="AM88" s="15" t="s">
        <v>16</v>
      </c>
      <c r="AN88" s="15" t="s">
        <v>937</v>
      </c>
      <c r="AO88" s="15" t="s">
        <v>1585</v>
      </c>
      <c r="AP88" s="17" t="s">
        <v>1586</v>
      </c>
      <c r="AQ88" s="15" t="s">
        <v>16</v>
      </c>
      <c r="AR88" s="15" t="s">
        <v>22</v>
      </c>
      <c r="AS88" s="15" t="s">
        <v>16</v>
      </c>
      <c r="AT88" s="15" t="s">
        <v>22</v>
      </c>
      <c r="AU88" s="15" t="s">
        <v>22</v>
      </c>
      <c r="AV88" s="15" t="s">
        <v>22</v>
      </c>
      <c r="AW88" s="15" t="s">
        <v>22</v>
      </c>
      <c r="AX88" s="15" t="s">
        <v>22</v>
      </c>
      <c r="AY88" s="15" t="s">
        <v>16</v>
      </c>
      <c r="AZ88" s="15" t="s">
        <v>16</v>
      </c>
      <c r="BA88" s="15" t="s">
        <v>16</v>
      </c>
      <c r="BB88" s="15" t="s">
        <v>16</v>
      </c>
      <c r="BC88" s="13">
        <v>1</v>
      </c>
      <c r="BD88" s="13">
        <v>3</v>
      </c>
      <c r="BE88" s="25">
        <v>4</v>
      </c>
      <c r="BF88" s="13">
        <v>3</v>
      </c>
      <c r="BG88" s="13">
        <v>7</v>
      </c>
      <c r="BH88" s="25">
        <v>10</v>
      </c>
      <c r="BI88" s="13">
        <v>5</v>
      </c>
      <c r="BJ88" s="13">
        <v>8</v>
      </c>
      <c r="BK88" s="25">
        <v>13</v>
      </c>
      <c r="BL88" s="13">
        <v>20</v>
      </c>
      <c r="BM88" s="13">
        <v>13</v>
      </c>
      <c r="BN88" s="25">
        <v>33</v>
      </c>
      <c r="BO88" s="13">
        <v>13</v>
      </c>
      <c r="BP88" s="13">
        <v>22</v>
      </c>
      <c r="BQ88" s="25">
        <v>35</v>
      </c>
      <c r="BR88" s="13">
        <v>15</v>
      </c>
      <c r="BS88" s="13">
        <v>17</v>
      </c>
      <c r="BT88" s="25">
        <v>32</v>
      </c>
      <c r="BU88" s="13">
        <v>14</v>
      </c>
      <c r="BV88" s="13">
        <v>17</v>
      </c>
      <c r="BW88" s="25">
        <v>31</v>
      </c>
      <c r="BX88" s="13">
        <v>4</v>
      </c>
      <c r="BY88" s="13">
        <v>1</v>
      </c>
      <c r="BZ88" s="25">
        <v>5</v>
      </c>
      <c r="CA88" s="13">
        <v>75</v>
      </c>
      <c r="CB88" s="13">
        <v>88</v>
      </c>
      <c r="CC88" s="25">
        <v>163</v>
      </c>
      <c r="CD88" s="13">
        <v>2</v>
      </c>
      <c r="CE88" s="13">
        <v>1</v>
      </c>
      <c r="CF88" s="25">
        <v>3</v>
      </c>
      <c r="CG88" s="13">
        <v>1</v>
      </c>
      <c r="CH88" s="13">
        <v>0</v>
      </c>
      <c r="CI88" s="25">
        <v>1</v>
      </c>
      <c r="CJ88" s="13">
        <v>2</v>
      </c>
      <c r="CK88" s="13">
        <v>2</v>
      </c>
      <c r="CL88" s="25">
        <v>4</v>
      </c>
      <c r="CM88" s="13">
        <v>0</v>
      </c>
      <c r="CN88" s="13">
        <v>0</v>
      </c>
      <c r="CO88" s="25">
        <v>0</v>
      </c>
      <c r="CP88" s="13">
        <v>0</v>
      </c>
      <c r="CQ88" s="13">
        <v>3</v>
      </c>
      <c r="CR88" s="25">
        <v>3</v>
      </c>
      <c r="CS88" s="13">
        <v>0</v>
      </c>
      <c r="CT88" s="13">
        <v>0</v>
      </c>
      <c r="CU88" s="25">
        <v>0</v>
      </c>
      <c r="CV88" s="13">
        <v>0</v>
      </c>
      <c r="CW88" s="13">
        <v>3</v>
      </c>
      <c r="CX88" s="25">
        <v>3</v>
      </c>
      <c r="CY88" s="13">
        <v>3</v>
      </c>
      <c r="CZ88" s="13">
        <v>10</v>
      </c>
      <c r="DA88" s="13">
        <v>1</v>
      </c>
      <c r="DB88" s="13">
        <v>3</v>
      </c>
      <c r="DC88" s="25">
        <v>4</v>
      </c>
      <c r="DD88" s="13">
        <v>0</v>
      </c>
      <c r="DE88" s="13">
        <v>0</v>
      </c>
      <c r="DF88" s="25">
        <v>0</v>
      </c>
      <c r="DG88" s="15">
        <v>31</v>
      </c>
      <c r="DH88" s="15">
        <v>163</v>
      </c>
      <c r="DI88" s="15">
        <v>0</v>
      </c>
      <c r="DJ88" s="15">
        <v>0</v>
      </c>
      <c r="DK88" s="15"/>
      <c r="DL88" s="15"/>
      <c r="DM88" s="15" t="s">
        <v>22</v>
      </c>
      <c r="DN88" s="15" t="s">
        <v>16</v>
      </c>
      <c r="DO88" s="15">
        <v>2</v>
      </c>
      <c r="DP88" s="15"/>
      <c r="DQ88" s="15">
        <v>4</v>
      </c>
      <c r="DR88" s="15">
        <v>1</v>
      </c>
      <c r="DS88" s="15">
        <v>6</v>
      </c>
      <c r="DT88" s="15">
        <v>1</v>
      </c>
      <c r="DU88" s="15"/>
      <c r="DV88" s="15" t="s">
        <v>16</v>
      </c>
      <c r="DW88" s="15" t="s">
        <v>16</v>
      </c>
      <c r="DX88" s="15" t="s">
        <v>22</v>
      </c>
      <c r="DY88" s="15" t="s">
        <v>22</v>
      </c>
      <c r="DZ88" s="15" t="s">
        <v>16</v>
      </c>
      <c r="EA88" s="15" t="s">
        <v>22</v>
      </c>
      <c r="EB88" s="15">
        <v>0.25</v>
      </c>
      <c r="EC88" s="15"/>
      <c r="ED88" s="15">
        <v>0.25</v>
      </c>
      <c r="EE88" s="15">
        <v>0.375</v>
      </c>
      <c r="EF88" s="15">
        <v>0.375</v>
      </c>
      <c r="EG88" s="15">
        <v>0.375</v>
      </c>
      <c r="EH88" s="15">
        <v>0.375</v>
      </c>
      <c r="EI88" s="15" t="s">
        <v>70</v>
      </c>
      <c r="EJ88" s="15" t="s">
        <v>22</v>
      </c>
      <c r="EK88" s="15" t="s">
        <v>74</v>
      </c>
      <c r="EL88" s="15" t="s">
        <v>81</v>
      </c>
      <c r="EM88" s="15" t="s">
        <v>81</v>
      </c>
      <c r="EN88" s="15" t="s">
        <v>22</v>
      </c>
      <c r="EO88" s="15" t="s">
        <v>82</v>
      </c>
      <c r="EP88" s="15" t="s">
        <v>16</v>
      </c>
      <c r="EQ88" s="15">
        <v>0</v>
      </c>
      <c r="ER88" s="15">
        <v>0</v>
      </c>
      <c r="ES88" s="15">
        <v>1</v>
      </c>
      <c r="ET88" s="15" t="s">
        <v>22</v>
      </c>
      <c r="EU88" s="15" t="s">
        <v>88</v>
      </c>
      <c r="EV88" s="15" t="s">
        <v>90</v>
      </c>
      <c r="EW88" s="15"/>
      <c r="EX88" s="15" t="s">
        <v>22</v>
      </c>
      <c r="EY88" s="15" t="s">
        <v>22</v>
      </c>
      <c r="EZ88" s="15" t="s">
        <v>22</v>
      </c>
      <c r="FA88" s="15" t="s">
        <v>22</v>
      </c>
      <c r="FB88" s="15" t="s">
        <v>22</v>
      </c>
      <c r="FC88" s="15" t="s">
        <v>22</v>
      </c>
      <c r="FD88" s="15" t="s">
        <v>22</v>
      </c>
      <c r="FE88" s="15" t="s">
        <v>22</v>
      </c>
      <c r="FF88" s="15" t="s">
        <v>22</v>
      </c>
      <c r="FG88" s="15" t="s">
        <v>22</v>
      </c>
      <c r="FH88" s="15" t="s">
        <v>80</v>
      </c>
      <c r="FI88" s="15" t="s">
        <v>80</v>
      </c>
      <c r="FJ88" s="13" t="s">
        <v>24</v>
      </c>
      <c r="FK88" s="13" t="s">
        <v>112</v>
      </c>
      <c r="FL88" s="13" t="s">
        <v>104</v>
      </c>
      <c r="FM88" s="13" t="s">
        <v>106</v>
      </c>
      <c r="FN88" s="13" t="s">
        <v>24</v>
      </c>
      <c r="FO88" s="13" t="s">
        <v>112</v>
      </c>
      <c r="FP88" s="13" t="s">
        <v>104</v>
      </c>
      <c r="FQ88" s="13" t="s">
        <v>104</v>
      </c>
      <c r="FR88" s="13" t="s">
        <v>365</v>
      </c>
      <c r="FS88" s="13" t="s">
        <v>361</v>
      </c>
      <c r="FT88" s="13" t="s">
        <v>366</v>
      </c>
      <c r="FU88" s="13" t="s">
        <v>360</v>
      </c>
      <c r="FV88" s="13" t="s">
        <v>368</v>
      </c>
      <c r="FW88" s="13" t="s">
        <v>368</v>
      </c>
      <c r="FX88" s="203" t="s">
        <v>26</v>
      </c>
      <c r="FY88" s="203"/>
    </row>
    <row r="89" spans="1:181" ht="13.5" customHeight="1" x14ac:dyDescent="0.25">
      <c r="A89" s="14" t="s">
        <v>1212</v>
      </c>
      <c r="B89" s="14" t="s">
        <v>1678</v>
      </c>
      <c r="C89" s="15" t="s">
        <v>32</v>
      </c>
      <c r="D89" s="16" t="s">
        <v>1213</v>
      </c>
      <c r="E89" s="17" t="s">
        <v>24</v>
      </c>
      <c r="F89" s="16" t="s">
        <v>1208</v>
      </c>
      <c r="G89" s="14" t="s">
        <v>1688</v>
      </c>
      <c r="H89" s="14" t="s">
        <v>13</v>
      </c>
      <c r="I89" s="14" t="s">
        <v>14</v>
      </c>
      <c r="J89" s="14"/>
      <c r="K89" s="14"/>
      <c r="L89" s="14" t="s">
        <v>15</v>
      </c>
      <c r="M89" s="18" t="s">
        <v>19</v>
      </c>
      <c r="N89" s="18" t="s">
        <v>20</v>
      </c>
      <c r="O89" s="18"/>
      <c r="P89" s="18"/>
      <c r="Q89" s="13" t="s">
        <v>376</v>
      </c>
      <c r="R89" s="13" t="s">
        <v>950</v>
      </c>
      <c r="S89" s="19" t="s">
        <v>52</v>
      </c>
      <c r="T89" s="19" t="s">
        <v>1204</v>
      </c>
      <c r="U89" s="19" t="s">
        <v>163</v>
      </c>
      <c r="V89" s="13" t="s">
        <v>742</v>
      </c>
      <c r="W89" s="20">
        <v>96.316400000000002</v>
      </c>
      <c r="X89" s="20">
        <v>25.61842</v>
      </c>
      <c r="Y89" s="13" t="s">
        <v>53</v>
      </c>
      <c r="Z89" s="13">
        <v>1</v>
      </c>
      <c r="AA89" s="15">
        <v>2013</v>
      </c>
      <c r="AB89" s="15" t="s">
        <v>16</v>
      </c>
      <c r="AC89" s="15" t="s">
        <v>16</v>
      </c>
      <c r="AD89" s="15" t="s">
        <v>16</v>
      </c>
      <c r="AE89" s="15" t="s">
        <v>22</v>
      </c>
      <c r="AF89" s="15" t="s">
        <v>16</v>
      </c>
      <c r="AG89" s="15" t="s">
        <v>16</v>
      </c>
      <c r="AH89" s="15" t="s">
        <v>16</v>
      </c>
      <c r="AI89" s="15" t="s">
        <v>22</v>
      </c>
      <c r="AJ89" s="15" t="s">
        <v>385</v>
      </c>
      <c r="AK89" s="15">
        <v>0</v>
      </c>
      <c r="AL89" s="15">
        <v>1</v>
      </c>
      <c r="AM89" s="15" t="s">
        <v>16</v>
      </c>
      <c r="AN89" s="15" t="s">
        <v>1213</v>
      </c>
      <c r="AO89" s="15" t="s">
        <v>1214</v>
      </c>
      <c r="AP89" s="17" t="s">
        <v>1328</v>
      </c>
      <c r="AQ89" s="15" t="s">
        <v>16</v>
      </c>
      <c r="AR89" s="15" t="s">
        <v>22</v>
      </c>
      <c r="AS89" s="15" t="s">
        <v>22</v>
      </c>
      <c r="AT89" s="15" t="s">
        <v>16</v>
      </c>
      <c r="AU89" s="15" t="s">
        <v>22</v>
      </c>
      <c r="AV89" s="15" t="s">
        <v>22</v>
      </c>
      <c r="AW89" s="15" t="s">
        <v>22</v>
      </c>
      <c r="AX89" s="15" t="s">
        <v>16</v>
      </c>
      <c r="AY89" s="15" t="s">
        <v>22</v>
      </c>
      <c r="AZ89" s="15" t="s">
        <v>22</v>
      </c>
      <c r="BA89" s="15" t="s">
        <v>22</v>
      </c>
      <c r="BB89" s="15" t="s">
        <v>22</v>
      </c>
      <c r="BC89" s="13">
        <v>0</v>
      </c>
      <c r="BD89" s="13">
        <v>0</v>
      </c>
      <c r="BE89" s="13">
        <v>0</v>
      </c>
      <c r="BF89" s="13">
        <v>2</v>
      </c>
      <c r="BG89" s="13">
        <v>0</v>
      </c>
      <c r="BH89" s="13">
        <v>2</v>
      </c>
      <c r="BI89" s="13">
        <v>0</v>
      </c>
      <c r="BJ89" s="13">
        <v>1</v>
      </c>
      <c r="BK89" s="13">
        <v>1</v>
      </c>
      <c r="BL89" s="13">
        <v>3</v>
      </c>
      <c r="BM89" s="13">
        <v>3</v>
      </c>
      <c r="BN89" s="13">
        <v>6</v>
      </c>
      <c r="BO89" s="13">
        <v>2</v>
      </c>
      <c r="BP89" s="13">
        <v>1</v>
      </c>
      <c r="BQ89" s="13">
        <v>3</v>
      </c>
      <c r="BR89" s="13">
        <v>0</v>
      </c>
      <c r="BS89" s="13">
        <v>0</v>
      </c>
      <c r="BT89" s="13">
        <v>0</v>
      </c>
      <c r="BU89" s="13">
        <v>5</v>
      </c>
      <c r="BV89" s="13">
        <v>6</v>
      </c>
      <c r="BW89" s="13">
        <v>11</v>
      </c>
      <c r="BX89" s="13">
        <v>1</v>
      </c>
      <c r="BY89" s="13">
        <v>3</v>
      </c>
      <c r="BZ89" s="13">
        <v>4</v>
      </c>
      <c r="CA89" s="13">
        <v>13</v>
      </c>
      <c r="CB89" s="13">
        <v>14</v>
      </c>
      <c r="CC89" s="13">
        <v>27</v>
      </c>
      <c r="CD89" s="13">
        <v>0</v>
      </c>
      <c r="CE89" s="13">
        <v>0</v>
      </c>
      <c r="CF89" s="13">
        <v>0</v>
      </c>
      <c r="CG89" s="13">
        <v>0</v>
      </c>
      <c r="CH89" s="13">
        <v>0</v>
      </c>
      <c r="CI89" s="13">
        <v>0</v>
      </c>
      <c r="CJ89" s="13">
        <v>0</v>
      </c>
      <c r="CK89" s="13">
        <v>0</v>
      </c>
      <c r="CL89" s="13">
        <v>0</v>
      </c>
      <c r="CM89" s="13">
        <v>0</v>
      </c>
      <c r="CN89" s="13">
        <v>0</v>
      </c>
      <c r="CO89" s="13">
        <v>0</v>
      </c>
      <c r="CP89" s="13">
        <v>0</v>
      </c>
      <c r="CQ89" s="13">
        <v>0</v>
      </c>
      <c r="CR89" s="13">
        <v>0</v>
      </c>
      <c r="CS89" s="13">
        <v>0</v>
      </c>
      <c r="CT89" s="13">
        <v>0</v>
      </c>
      <c r="CU89" s="13">
        <v>0</v>
      </c>
      <c r="CV89" s="13">
        <v>0</v>
      </c>
      <c r="CW89" s="13">
        <v>3</v>
      </c>
      <c r="CX89" s="13">
        <v>3</v>
      </c>
      <c r="CY89" s="13">
        <v>0</v>
      </c>
      <c r="CZ89" s="13">
        <v>2</v>
      </c>
      <c r="DA89" s="13">
        <v>0</v>
      </c>
      <c r="DB89" s="13">
        <v>0</v>
      </c>
      <c r="DC89" s="13">
        <v>0</v>
      </c>
      <c r="DD89" s="13">
        <v>0</v>
      </c>
      <c r="DE89" s="13">
        <v>0</v>
      </c>
      <c r="DF89" s="13">
        <v>0</v>
      </c>
      <c r="DG89" s="13">
        <v>8</v>
      </c>
      <c r="DH89" s="13">
        <v>27</v>
      </c>
      <c r="DI89" s="13">
        <v>8</v>
      </c>
      <c r="DJ89" s="13">
        <v>27</v>
      </c>
      <c r="DK89" s="15">
        <v>4</v>
      </c>
      <c r="DL89" s="15">
        <v>16</v>
      </c>
      <c r="DM89" s="15" t="s">
        <v>22</v>
      </c>
      <c r="DN89" s="15" t="s">
        <v>16</v>
      </c>
      <c r="DO89" s="15">
        <v>1</v>
      </c>
      <c r="DP89" s="15">
        <v>0</v>
      </c>
      <c r="DQ89" s="15">
        <v>3</v>
      </c>
      <c r="DR89" s="15">
        <v>1</v>
      </c>
      <c r="DS89" s="15">
        <v>4</v>
      </c>
      <c r="DT89" s="15">
        <v>1</v>
      </c>
      <c r="DU89" s="15">
        <v>0</v>
      </c>
      <c r="DV89" s="15" t="s">
        <v>16</v>
      </c>
      <c r="DW89" s="15" t="s">
        <v>16</v>
      </c>
      <c r="DX89" s="15" t="s">
        <v>16</v>
      </c>
      <c r="DY89" s="15" t="s">
        <v>16</v>
      </c>
      <c r="DZ89" s="15" t="s">
        <v>16</v>
      </c>
      <c r="EA89" s="15" t="s">
        <v>22</v>
      </c>
      <c r="EB89" s="15">
        <v>0.125</v>
      </c>
      <c r="EC89" s="15">
        <v>0</v>
      </c>
      <c r="ED89" s="15">
        <v>0.125</v>
      </c>
      <c r="EE89" s="15">
        <v>0.125</v>
      </c>
      <c r="EF89" s="15">
        <v>0.125</v>
      </c>
      <c r="EG89" s="15">
        <v>0.125</v>
      </c>
      <c r="EH89" s="15">
        <v>0.125</v>
      </c>
      <c r="EI89" s="15" t="s">
        <v>71</v>
      </c>
      <c r="EJ89" s="15" t="s">
        <v>16</v>
      </c>
      <c r="EK89" s="15" t="s">
        <v>74</v>
      </c>
      <c r="EL89" s="15" t="s">
        <v>81</v>
      </c>
      <c r="EM89" s="15" t="s">
        <v>76</v>
      </c>
      <c r="EN89" s="15" t="s">
        <v>22</v>
      </c>
      <c r="EO89" s="15" t="s">
        <v>82</v>
      </c>
      <c r="EP89" s="15" t="s">
        <v>16</v>
      </c>
      <c r="EQ89" s="15">
        <v>0</v>
      </c>
      <c r="ER89" s="15">
        <v>0</v>
      </c>
      <c r="ES89" s="15">
        <v>2</v>
      </c>
      <c r="ET89" s="15" t="s">
        <v>22</v>
      </c>
      <c r="EU89" s="15" t="s">
        <v>86</v>
      </c>
      <c r="EV89" s="15" t="s">
        <v>90</v>
      </c>
      <c r="EW89" s="15"/>
      <c r="EX89" s="15" t="s">
        <v>22</v>
      </c>
      <c r="EY89" s="15" t="s">
        <v>22</v>
      </c>
      <c r="EZ89" s="15" t="s">
        <v>22</v>
      </c>
      <c r="FA89" s="15" t="s">
        <v>22</v>
      </c>
      <c r="FB89" s="15" t="s">
        <v>22</v>
      </c>
      <c r="FC89" s="15" t="s">
        <v>22</v>
      </c>
      <c r="FD89" s="15" t="s">
        <v>22</v>
      </c>
      <c r="FE89" s="15" t="s">
        <v>22</v>
      </c>
      <c r="FF89" s="15" t="s">
        <v>22</v>
      </c>
      <c r="FG89" s="15" t="s">
        <v>16</v>
      </c>
      <c r="FH89" s="15" t="s">
        <v>81</v>
      </c>
      <c r="FI89" s="15" t="s">
        <v>81</v>
      </c>
      <c r="FJ89" s="15" t="s">
        <v>108</v>
      </c>
      <c r="FK89" s="15" t="s">
        <v>24</v>
      </c>
      <c r="FL89" s="15" t="s">
        <v>104</v>
      </c>
      <c r="FM89" s="13" t="s">
        <v>24</v>
      </c>
      <c r="FN89" s="13" t="s">
        <v>111</v>
      </c>
      <c r="FO89" s="13" t="s">
        <v>24</v>
      </c>
      <c r="FP89" s="13" t="s">
        <v>104</v>
      </c>
      <c r="FQ89" s="13" t="s">
        <v>106</v>
      </c>
      <c r="FR89" s="13" t="s">
        <v>353</v>
      </c>
      <c r="FS89" s="13" t="s">
        <v>373</v>
      </c>
      <c r="FT89" s="13" t="s">
        <v>372</v>
      </c>
      <c r="FU89" s="13" t="s">
        <v>372</v>
      </c>
      <c r="FV89" s="13" t="s">
        <v>373</v>
      </c>
      <c r="FW89" s="13" t="s">
        <v>354</v>
      </c>
      <c r="FX89" s="203" t="s">
        <v>933</v>
      </c>
      <c r="FY89" s="203"/>
    </row>
    <row r="90" spans="1:181" ht="13.5" customHeight="1" x14ac:dyDescent="0.25">
      <c r="A90" s="14" t="s">
        <v>1457</v>
      </c>
      <c r="B90" s="14" t="s">
        <v>1677</v>
      </c>
      <c r="C90" s="15" t="s">
        <v>28</v>
      </c>
      <c r="D90" s="16"/>
      <c r="E90" s="17" t="s">
        <v>12</v>
      </c>
      <c r="F90" s="16"/>
      <c r="G90" s="14" t="s">
        <v>1697</v>
      </c>
      <c r="H90" s="14" t="s">
        <v>13</v>
      </c>
      <c r="I90" s="14" t="s">
        <v>14</v>
      </c>
      <c r="J90" s="14"/>
      <c r="K90" s="14"/>
      <c r="L90" s="14" t="s">
        <v>25</v>
      </c>
      <c r="M90" s="18"/>
      <c r="N90" s="18"/>
      <c r="O90" s="18"/>
      <c r="P90" s="18"/>
      <c r="Q90" s="13" t="s">
        <v>376</v>
      </c>
      <c r="R90" s="13" t="s">
        <v>950</v>
      </c>
      <c r="S90" s="19" t="s">
        <v>1222</v>
      </c>
      <c r="T90" s="19" t="s">
        <v>1222</v>
      </c>
      <c r="U90" s="19" t="s">
        <v>144</v>
      </c>
      <c r="V90" s="19" t="s">
        <v>730</v>
      </c>
      <c r="W90" s="20">
        <v>96.353070000000002</v>
      </c>
      <c r="X90" s="20">
        <v>25.655819999999999</v>
      </c>
      <c r="Y90" s="17" t="s">
        <v>53</v>
      </c>
      <c r="Z90" s="13">
        <v>1</v>
      </c>
      <c r="AA90" s="15">
        <v>2013</v>
      </c>
      <c r="AB90" s="15" t="s">
        <v>16</v>
      </c>
      <c r="AC90" s="15" t="s">
        <v>16</v>
      </c>
      <c r="AD90" s="15" t="s">
        <v>16</v>
      </c>
      <c r="AE90" s="15" t="s">
        <v>22</v>
      </c>
      <c r="AF90" s="15" t="s">
        <v>16</v>
      </c>
      <c r="AG90" s="15" t="s">
        <v>16</v>
      </c>
      <c r="AH90" s="15" t="s">
        <v>16</v>
      </c>
      <c r="AI90" s="15" t="s">
        <v>22</v>
      </c>
      <c r="AJ90" s="15" t="s">
        <v>950</v>
      </c>
      <c r="AK90" s="15">
        <v>6</v>
      </c>
      <c r="AL90" s="15"/>
      <c r="AM90" s="15" t="s">
        <v>16</v>
      </c>
      <c r="AN90" s="15" t="s">
        <v>23</v>
      </c>
      <c r="AO90" s="15" t="s">
        <v>1458</v>
      </c>
      <c r="AP90" s="17" t="s">
        <v>1459</v>
      </c>
      <c r="AQ90" s="15" t="s">
        <v>16</v>
      </c>
      <c r="AR90" s="15" t="s">
        <v>22</v>
      </c>
      <c r="AS90" s="15" t="s">
        <v>16</v>
      </c>
      <c r="AT90" s="15" t="s">
        <v>22</v>
      </c>
      <c r="AU90" s="15" t="s">
        <v>22</v>
      </c>
      <c r="AV90" s="15" t="s">
        <v>22</v>
      </c>
      <c r="AW90" s="15" t="s">
        <v>22</v>
      </c>
      <c r="AX90" s="15" t="s">
        <v>16</v>
      </c>
      <c r="AY90" s="15" t="s">
        <v>22</v>
      </c>
      <c r="AZ90" s="15" t="s">
        <v>16</v>
      </c>
      <c r="BA90" s="15" t="s">
        <v>1079</v>
      </c>
      <c r="BB90" s="15" t="s">
        <v>16</v>
      </c>
      <c r="BC90" s="13">
        <v>4</v>
      </c>
      <c r="BD90" s="13">
        <v>2</v>
      </c>
      <c r="BE90" s="25">
        <v>6</v>
      </c>
      <c r="BF90" s="13">
        <v>8</v>
      </c>
      <c r="BG90" s="13">
        <v>4</v>
      </c>
      <c r="BH90" s="25">
        <v>12</v>
      </c>
      <c r="BI90" s="13">
        <v>13</v>
      </c>
      <c r="BJ90" s="13">
        <v>15</v>
      </c>
      <c r="BK90" s="25">
        <v>28</v>
      </c>
      <c r="BL90" s="13">
        <v>44</v>
      </c>
      <c r="BM90" s="13">
        <v>41</v>
      </c>
      <c r="BN90" s="25">
        <v>85</v>
      </c>
      <c r="BO90" s="13">
        <v>46</v>
      </c>
      <c r="BP90" s="13">
        <v>46</v>
      </c>
      <c r="BQ90" s="25">
        <v>92</v>
      </c>
      <c r="BR90" s="13">
        <v>37</v>
      </c>
      <c r="BS90" s="13">
        <v>51</v>
      </c>
      <c r="BT90" s="25">
        <v>88</v>
      </c>
      <c r="BU90" s="13">
        <v>55</v>
      </c>
      <c r="BV90" s="13">
        <v>57</v>
      </c>
      <c r="BW90" s="25">
        <v>112</v>
      </c>
      <c r="BX90" s="13">
        <v>5</v>
      </c>
      <c r="BY90" s="13">
        <v>16</v>
      </c>
      <c r="BZ90" s="25">
        <v>21</v>
      </c>
      <c r="CA90" s="13">
        <v>212</v>
      </c>
      <c r="CB90" s="13">
        <v>232</v>
      </c>
      <c r="CC90" s="25">
        <v>444</v>
      </c>
      <c r="CD90" s="13">
        <v>0</v>
      </c>
      <c r="CE90" s="13">
        <v>0</v>
      </c>
      <c r="CF90" s="25">
        <v>0</v>
      </c>
      <c r="CG90" s="13">
        <v>0</v>
      </c>
      <c r="CH90" s="13">
        <v>0</v>
      </c>
      <c r="CI90" s="25">
        <v>0</v>
      </c>
      <c r="CJ90" s="13">
        <v>1</v>
      </c>
      <c r="CK90" s="13">
        <v>1</v>
      </c>
      <c r="CL90" s="25">
        <v>2</v>
      </c>
      <c r="CM90" s="13">
        <v>0</v>
      </c>
      <c r="CN90" s="13">
        <v>0</v>
      </c>
      <c r="CO90" s="25">
        <v>0</v>
      </c>
      <c r="CP90" s="13">
        <v>0</v>
      </c>
      <c r="CQ90" s="13">
        <v>0</v>
      </c>
      <c r="CR90" s="25">
        <v>0</v>
      </c>
      <c r="CS90" s="13">
        <v>0</v>
      </c>
      <c r="CT90" s="13">
        <v>0</v>
      </c>
      <c r="CU90" s="25">
        <v>0</v>
      </c>
      <c r="CV90" s="13">
        <v>0</v>
      </c>
      <c r="CW90" s="13">
        <v>0</v>
      </c>
      <c r="CX90" s="25">
        <v>0</v>
      </c>
      <c r="CY90" s="13">
        <v>2</v>
      </c>
      <c r="CZ90" s="13">
        <v>8</v>
      </c>
      <c r="DA90" s="13">
        <v>2</v>
      </c>
      <c r="DB90" s="13">
        <v>2</v>
      </c>
      <c r="DC90" s="25">
        <v>4</v>
      </c>
      <c r="DD90" s="13">
        <v>1</v>
      </c>
      <c r="DE90" s="13">
        <v>0</v>
      </c>
      <c r="DF90" s="25">
        <v>1</v>
      </c>
      <c r="DG90" s="15">
        <v>99</v>
      </c>
      <c r="DH90" s="15">
        <v>444</v>
      </c>
      <c r="DI90" s="15">
        <v>227</v>
      </c>
      <c r="DJ90" s="15">
        <v>845</v>
      </c>
      <c r="DK90" s="15">
        <v>128</v>
      </c>
      <c r="DL90" s="15">
        <v>401</v>
      </c>
      <c r="DM90" s="15" t="s">
        <v>22</v>
      </c>
      <c r="DN90" s="15" t="s">
        <v>16</v>
      </c>
      <c r="DO90" s="15">
        <v>2</v>
      </c>
      <c r="DP90" s="15">
        <v>6</v>
      </c>
      <c r="DQ90" s="15">
        <v>12</v>
      </c>
      <c r="DR90" s="15">
        <v>0</v>
      </c>
      <c r="DS90" s="15">
        <v>14</v>
      </c>
      <c r="DT90" s="15">
        <v>6</v>
      </c>
      <c r="DU90" s="15">
        <v>1</v>
      </c>
      <c r="DV90" s="15" t="s">
        <v>22</v>
      </c>
      <c r="DW90" s="15" t="s">
        <v>22</v>
      </c>
      <c r="DX90" s="15" t="s">
        <v>22</v>
      </c>
      <c r="DY90" s="15" t="s">
        <v>22</v>
      </c>
      <c r="DZ90" s="15" t="s">
        <v>22</v>
      </c>
      <c r="EA90" s="15" t="s">
        <v>22</v>
      </c>
      <c r="EB90" s="15"/>
      <c r="EC90" s="15"/>
      <c r="ED90" s="15"/>
      <c r="EE90" s="15"/>
      <c r="EF90" s="15"/>
      <c r="EG90" s="15"/>
      <c r="EH90" s="15"/>
      <c r="EI90" s="15" t="s">
        <v>71</v>
      </c>
      <c r="EJ90" s="15" t="s">
        <v>22</v>
      </c>
      <c r="EK90" s="15" t="s">
        <v>75</v>
      </c>
      <c r="EL90" s="15" t="s">
        <v>81</v>
      </c>
      <c r="EM90" s="15" t="s">
        <v>76</v>
      </c>
      <c r="EN90" s="15" t="s">
        <v>22</v>
      </c>
      <c r="EO90" s="15" t="s">
        <v>82</v>
      </c>
      <c r="EP90" s="15" t="s">
        <v>16</v>
      </c>
      <c r="EQ90" s="15">
        <v>0</v>
      </c>
      <c r="ER90" s="15">
        <v>0</v>
      </c>
      <c r="ES90" s="15">
        <v>10</v>
      </c>
      <c r="ET90" s="15" t="s">
        <v>16</v>
      </c>
      <c r="EU90" s="15" t="s">
        <v>86</v>
      </c>
      <c r="EV90" s="15" t="s">
        <v>90</v>
      </c>
      <c r="EW90" s="15" t="s">
        <v>22</v>
      </c>
      <c r="EX90" s="15" t="s">
        <v>22</v>
      </c>
      <c r="EY90" s="15" t="s">
        <v>22</v>
      </c>
      <c r="EZ90" s="15" t="s">
        <v>22</v>
      </c>
      <c r="FA90" s="15" t="s">
        <v>22</v>
      </c>
      <c r="FB90" s="15" t="s">
        <v>22</v>
      </c>
      <c r="FC90" s="15" t="s">
        <v>22</v>
      </c>
      <c r="FD90" s="15" t="s">
        <v>22</v>
      </c>
      <c r="FE90" s="15" t="s">
        <v>22</v>
      </c>
      <c r="FF90" s="15" t="s">
        <v>22</v>
      </c>
      <c r="FG90" s="15" t="s">
        <v>16</v>
      </c>
      <c r="FH90" s="15" t="s">
        <v>80</v>
      </c>
      <c r="FI90" s="15" t="s">
        <v>80</v>
      </c>
      <c r="FJ90" s="13" t="s">
        <v>108</v>
      </c>
      <c r="FK90" s="13" t="s">
        <v>112</v>
      </c>
      <c r="FL90" s="13" t="s">
        <v>104</v>
      </c>
      <c r="FM90" s="13" t="s">
        <v>108</v>
      </c>
      <c r="FN90" s="13" t="s">
        <v>109</v>
      </c>
      <c r="FO90" s="13" t="s">
        <v>112</v>
      </c>
      <c r="FP90" s="13" t="s">
        <v>106</v>
      </c>
      <c r="FQ90" s="13" t="s">
        <v>109</v>
      </c>
      <c r="FR90" s="13" t="s">
        <v>369</v>
      </c>
      <c r="FS90" s="13" t="s">
        <v>369</v>
      </c>
      <c r="FT90" s="13" t="s">
        <v>373</v>
      </c>
      <c r="FU90" s="13" t="s">
        <v>361</v>
      </c>
      <c r="FV90" s="13" t="s">
        <v>356</v>
      </c>
      <c r="FW90" s="13" t="s">
        <v>363</v>
      </c>
      <c r="FX90" s="203" t="s">
        <v>933</v>
      </c>
      <c r="FY90" s="203"/>
    </row>
    <row r="91" spans="1:181" ht="13.5" customHeight="1" x14ac:dyDescent="0.25">
      <c r="A91" s="14" t="s">
        <v>1207</v>
      </c>
      <c r="B91" s="14" t="s">
        <v>1678</v>
      </c>
      <c r="C91" s="15" t="s">
        <v>23</v>
      </c>
      <c r="D91" s="16"/>
      <c r="E91" s="17" t="s">
        <v>24</v>
      </c>
      <c r="F91" s="16" t="s">
        <v>1208</v>
      </c>
      <c r="G91" s="14" t="s">
        <v>1697</v>
      </c>
      <c r="H91" s="14" t="s">
        <v>13</v>
      </c>
      <c r="I91" s="14" t="s">
        <v>14</v>
      </c>
      <c r="J91" s="14"/>
      <c r="K91" s="14"/>
      <c r="L91" s="14" t="s">
        <v>15</v>
      </c>
      <c r="M91" s="18" t="s">
        <v>19</v>
      </c>
      <c r="N91" s="18" t="s">
        <v>20</v>
      </c>
      <c r="O91" s="18"/>
      <c r="P91" s="18"/>
      <c r="Q91" s="13" t="s">
        <v>376</v>
      </c>
      <c r="R91" s="13" t="s">
        <v>950</v>
      </c>
      <c r="S91" s="19" t="s">
        <v>1222</v>
      </c>
      <c r="T91" s="19" t="s">
        <v>1326</v>
      </c>
      <c r="U91" s="19" t="s">
        <v>151</v>
      </c>
      <c r="V91" s="13" t="s">
        <v>734</v>
      </c>
      <c r="W91" s="20">
        <v>96.346469999999997</v>
      </c>
      <c r="X91" s="20">
        <v>25.647649999999999</v>
      </c>
      <c r="Y91" s="13" t="s">
        <v>53</v>
      </c>
      <c r="Z91" s="13">
        <v>1</v>
      </c>
      <c r="AA91" s="15">
        <v>2013</v>
      </c>
      <c r="AB91" s="15" t="s">
        <v>22</v>
      </c>
      <c r="AC91" s="15" t="s">
        <v>16</v>
      </c>
      <c r="AD91" s="15" t="s">
        <v>22</v>
      </c>
      <c r="AE91" s="15" t="s">
        <v>22</v>
      </c>
      <c r="AF91" s="15" t="s">
        <v>22</v>
      </c>
      <c r="AG91" s="15" t="s">
        <v>22</v>
      </c>
      <c r="AH91" s="15" t="s">
        <v>22</v>
      </c>
      <c r="AI91" s="15" t="s">
        <v>22</v>
      </c>
      <c r="AJ91" s="15" t="s">
        <v>385</v>
      </c>
      <c r="AK91" s="15">
        <v>5</v>
      </c>
      <c r="AL91" s="15">
        <v>20</v>
      </c>
      <c r="AM91" s="15" t="s">
        <v>16</v>
      </c>
      <c r="AN91" s="15" t="s">
        <v>1209</v>
      </c>
      <c r="AO91" s="15" t="s">
        <v>1210</v>
      </c>
      <c r="AP91" s="17" t="s">
        <v>1327</v>
      </c>
      <c r="AQ91" s="15" t="s">
        <v>16</v>
      </c>
      <c r="AR91" s="15" t="s">
        <v>22</v>
      </c>
      <c r="AS91" s="15" t="s">
        <v>22</v>
      </c>
      <c r="AT91" s="15" t="s">
        <v>16</v>
      </c>
      <c r="AU91" s="15" t="s">
        <v>22</v>
      </c>
      <c r="AV91" s="15" t="s">
        <v>22</v>
      </c>
      <c r="AW91" s="15" t="s">
        <v>22</v>
      </c>
      <c r="AX91" s="15" t="s">
        <v>16</v>
      </c>
      <c r="AY91" s="15" t="s">
        <v>22</v>
      </c>
      <c r="AZ91" s="15" t="s">
        <v>22</v>
      </c>
      <c r="BA91" s="15" t="s">
        <v>22</v>
      </c>
      <c r="BB91" s="15" t="s">
        <v>16</v>
      </c>
      <c r="BC91" s="13">
        <v>2</v>
      </c>
      <c r="BD91" s="13">
        <v>4</v>
      </c>
      <c r="BE91" s="25">
        <v>6</v>
      </c>
      <c r="BF91" s="13">
        <v>4</v>
      </c>
      <c r="BG91" s="13">
        <v>7</v>
      </c>
      <c r="BH91" s="25">
        <v>11</v>
      </c>
      <c r="BI91" s="13">
        <v>6</v>
      </c>
      <c r="BJ91" s="13">
        <v>17</v>
      </c>
      <c r="BK91" s="25">
        <v>23</v>
      </c>
      <c r="BL91" s="13">
        <v>25</v>
      </c>
      <c r="BM91" s="13">
        <v>29</v>
      </c>
      <c r="BN91" s="25">
        <v>54</v>
      </c>
      <c r="BO91" s="13">
        <v>15</v>
      </c>
      <c r="BP91" s="13">
        <v>9</v>
      </c>
      <c r="BQ91" s="25">
        <v>24</v>
      </c>
      <c r="BR91" s="13">
        <v>18</v>
      </c>
      <c r="BS91" s="13">
        <v>18</v>
      </c>
      <c r="BT91" s="25">
        <v>36</v>
      </c>
      <c r="BU91" s="13">
        <v>17</v>
      </c>
      <c r="BV91" s="13">
        <v>20</v>
      </c>
      <c r="BW91" s="25">
        <v>37</v>
      </c>
      <c r="BX91" s="13">
        <v>3</v>
      </c>
      <c r="BY91" s="13">
        <v>5</v>
      </c>
      <c r="BZ91" s="25">
        <v>8</v>
      </c>
      <c r="CA91" s="13">
        <v>90</v>
      </c>
      <c r="CB91" s="13">
        <v>109</v>
      </c>
      <c r="CC91" s="25">
        <v>199</v>
      </c>
      <c r="CD91" s="13">
        <v>1</v>
      </c>
      <c r="CE91" s="13">
        <v>1</v>
      </c>
      <c r="CF91" s="25">
        <v>2</v>
      </c>
      <c r="CG91" s="13">
        <v>0</v>
      </c>
      <c r="CH91" s="13">
        <v>0</v>
      </c>
      <c r="CI91" s="25">
        <v>0</v>
      </c>
      <c r="CJ91" s="13">
        <v>0</v>
      </c>
      <c r="CK91" s="13">
        <v>1</v>
      </c>
      <c r="CL91" s="25">
        <v>1</v>
      </c>
      <c r="CM91" s="13">
        <v>1</v>
      </c>
      <c r="CN91" s="13">
        <v>2</v>
      </c>
      <c r="CO91" s="25">
        <v>3</v>
      </c>
      <c r="CP91" s="13">
        <v>1</v>
      </c>
      <c r="CQ91" s="13">
        <v>0</v>
      </c>
      <c r="CR91" s="25">
        <v>1</v>
      </c>
      <c r="CS91" s="13">
        <v>0</v>
      </c>
      <c r="CT91" s="13">
        <v>0</v>
      </c>
      <c r="CU91" s="25">
        <v>0</v>
      </c>
      <c r="CV91" s="13">
        <v>0</v>
      </c>
      <c r="CW91" s="13">
        <v>3</v>
      </c>
      <c r="CX91" s="25">
        <v>3</v>
      </c>
      <c r="CY91" s="13">
        <v>3</v>
      </c>
      <c r="CZ91" s="13">
        <v>11</v>
      </c>
      <c r="DA91" s="13">
        <v>0</v>
      </c>
      <c r="DB91" s="13">
        <v>0</v>
      </c>
      <c r="DC91" s="25">
        <v>0</v>
      </c>
      <c r="DD91" s="13">
        <v>0</v>
      </c>
      <c r="DE91" s="13">
        <v>0</v>
      </c>
      <c r="DF91" s="25">
        <v>0</v>
      </c>
      <c r="DG91" s="15">
        <v>47</v>
      </c>
      <c r="DH91" s="15">
        <v>199</v>
      </c>
      <c r="DI91" s="15">
        <v>107</v>
      </c>
      <c r="DJ91" s="15">
        <v>401</v>
      </c>
      <c r="DK91" s="15">
        <v>66</v>
      </c>
      <c r="DL91" s="15">
        <v>202</v>
      </c>
      <c r="DM91" s="15" t="s">
        <v>22</v>
      </c>
      <c r="DN91" s="15" t="s">
        <v>16</v>
      </c>
      <c r="DO91" s="15">
        <v>0</v>
      </c>
      <c r="DP91" s="15">
        <v>0</v>
      </c>
      <c r="DQ91" s="15">
        <v>4</v>
      </c>
      <c r="DR91" s="15">
        <v>0</v>
      </c>
      <c r="DS91" s="15">
        <v>4</v>
      </c>
      <c r="DT91" s="15">
        <v>0</v>
      </c>
      <c r="DU91" s="15">
        <v>1</v>
      </c>
      <c r="DV91" s="15" t="s">
        <v>16</v>
      </c>
      <c r="DW91" s="15" t="s">
        <v>22</v>
      </c>
      <c r="DX91" s="15" t="s">
        <v>22</v>
      </c>
      <c r="DY91" s="15" t="s">
        <v>22</v>
      </c>
      <c r="DZ91" s="15" t="s">
        <v>16</v>
      </c>
      <c r="EA91" s="15" t="s">
        <v>22</v>
      </c>
      <c r="EB91" s="15"/>
      <c r="EC91" s="15"/>
      <c r="ED91" s="15"/>
      <c r="EE91" s="15">
        <v>0.125</v>
      </c>
      <c r="EF91" s="15">
        <v>0.125</v>
      </c>
      <c r="EG91" s="15">
        <v>0.125</v>
      </c>
      <c r="EH91" s="15">
        <v>1</v>
      </c>
      <c r="EI91" s="15" t="s">
        <v>70</v>
      </c>
      <c r="EJ91" s="15" t="s">
        <v>16</v>
      </c>
      <c r="EK91" s="15" t="s">
        <v>75</v>
      </c>
      <c r="EL91" s="15" t="s">
        <v>81</v>
      </c>
      <c r="EM91" s="15" t="s">
        <v>81</v>
      </c>
      <c r="EN91" s="15" t="s">
        <v>22</v>
      </c>
      <c r="EO91" s="15" t="s">
        <v>82</v>
      </c>
      <c r="EP91" s="15" t="s">
        <v>16</v>
      </c>
      <c r="EQ91" s="15">
        <v>4</v>
      </c>
      <c r="ER91" s="15">
        <v>4</v>
      </c>
      <c r="ES91" s="15">
        <v>0</v>
      </c>
      <c r="ET91" s="15" t="s">
        <v>16</v>
      </c>
      <c r="EU91" s="15" t="s">
        <v>86</v>
      </c>
      <c r="EV91" s="15" t="s">
        <v>24</v>
      </c>
      <c r="EW91" s="15" t="s">
        <v>1211</v>
      </c>
      <c r="EX91" s="15" t="s">
        <v>22</v>
      </c>
      <c r="EY91" s="15" t="s">
        <v>22</v>
      </c>
      <c r="EZ91" s="15" t="s">
        <v>22</v>
      </c>
      <c r="FA91" s="15" t="s">
        <v>16</v>
      </c>
      <c r="FB91" s="15" t="s">
        <v>22</v>
      </c>
      <c r="FC91" s="15" t="s">
        <v>22</v>
      </c>
      <c r="FD91" s="15" t="s">
        <v>22</v>
      </c>
      <c r="FE91" s="15" t="s">
        <v>22</v>
      </c>
      <c r="FF91" s="15" t="s">
        <v>22</v>
      </c>
      <c r="FG91" s="15" t="s">
        <v>22</v>
      </c>
      <c r="FH91" s="15" t="s">
        <v>81</v>
      </c>
      <c r="FI91" s="15" t="s">
        <v>81</v>
      </c>
      <c r="FJ91" s="15" t="s">
        <v>104</v>
      </c>
      <c r="FK91" s="15" t="s">
        <v>108</v>
      </c>
      <c r="FL91" s="15" t="s">
        <v>104</v>
      </c>
      <c r="FM91" s="13" t="s">
        <v>106</v>
      </c>
      <c r="FN91" s="13" t="s">
        <v>112</v>
      </c>
      <c r="FO91" s="13" t="s">
        <v>112</v>
      </c>
      <c r="FP91" s="13" t="s">
        <v>104</v>
      </c>
      <c r="FQ91" s="13" t="s">
        <v>106</v>
      </c>
      <c r="FR91" s="13" t="s">
        <v>356</v>
      </c>
      <c r="FS91" s="13" t="s">
        <v>355</v>
      </c>
      <c r="FT91" s="13" t="s">
        <v>373</v>
      </c>
      <c r="FU91" s="13" t="s">
        <v>361</v>
      </c>
      <c r="FV91" s="13" t="s">
        <v>371</v>
      </c>
      <c r="FW91" s="13" t="s">
        <v>373</v>
      </c>
      <c r="FX91" s="203" t="s">
        <v>26</v>
      </c>
      <c r="FY91" s="203"/>
    </row>
    <row r="92" spans="1:181" ht="13.5" customHeight="1" x14ac:dyDescent="0.25">
      <c r="A92" s="14" t="s">
        <v>1227</v>
      </c>
      <c r="B92" s="14" t="s">
        <v>1677</v>
      </c>
      <c r="C92" s="15" t="s">
        <v>26</v>
      </c>
      <c r="D92" s="16"/>
      <c r="E92" s="17" t="s">
        <v>12</v>
      </c>
      <c r="F92" s="16"/>
      <c r="G92" s="14" t="s">
        <v>1695</v>
      </c>
      <c r="H92" s="14" t="s">
        <v>13</v>
      </c>
      <c r="I92" s="14" t="s">
        <v>14</v>
      </c>
      <c r="J92" s="14"/>
      <c r="K92" s="14"/>
      <c r="L92" s="14" t="s">
        <v>15</v>
      </c>
      <c r="M92" s="18" t="s">
        <v>19</v>
      </c>
      <c r="N92" s="18" t="s">
        <v>20</v>
      </c>
      <c r="O92" s="18"/>
      <c r="P92" s="18"/>
      <c r="Q92" s="13" t="s">
        <v>376</v>
      </c>
      <c r="R92" s="13" t="s">
        <v>950</v>
      </c>
      <c r="S92" s="19" t="s">
        <v>1222</v>
      </c>
      <c r="T92" s="19" t="s">
        <v>1222</v>
      </c>
      <c r="U92" s="19" t="s">
        <v>153</v>
      </c>
      <c r="V92" s="19" t="s">
        <v>736</v>
      </c>
      <c r="W92" s="20">
        <v>96.353070000000002</v>
      </c>
      <c r="X92" s="20">
        <v>25.668469999999999</v>
      </c>
      <c r="Y92" s="17" t="s">
        <v>53</v>
      </c>
      <c r="Z92" s="13">
        <v>1</v>
      </c>
      <c r="AA92" s="15">
        <v>2013</v>
      </c>
      <c r="AB92" s="15" t="s">
        <v>16</v>
      </c>
      <c r="AC92" s="15" t="s">
        <v>16</v>
      </c>
      <c r="AD92" s="15" t="s">
        <v>16</v>
      </c>
      <c r="AE92" s="15" t="s">
        <v>22</v>
      </c>
      <c r="AF92" s="15" t="s">
        <v>16</v>
      </c>
      <c r="AG92" s="15" t="s">
        <v>16</v>
      </c>
      <c r="AH92" s="15" t="s">
        <v>16</v>
      </c>
      <c r="AI92" s="15" t="s">
        <v>22</v>
      </c>
      <c r="AJ92" s="15" t="s">
        <v>385</v>
      </c>
      <c r="AK92" s="15">
        <v>8</v>
      </c>
      <c r="AL92" s="15">
        <v>20</v>
      </c>
      <c r="AM92" s="15" t="s">
        <v>16</v>
      </c>
      <c r="AN92" s="15" t="s">
        <v>1228</v>
      </c>
      <c r="AO92" s="15" t="s">
        <v>1229</v>
      </c>
      <c r="AP92" s="17" t="s">
        <v>1335</v>
      </c>
      <c r="AQ92" s="15" t="s">
        <v>16</v>
      </c>
      <c r="AR92" s="15" t="s">
        <v>22</v>
      </c>
      <c r="AS92" s="15" t="s">
        <v>16</v>
      </c>
      <c r="AT92" s="15" t="s">
        <v>22</v>
      </c>
      <c r="AU92" s="15" t="s">
        <v>22</v>
      </c>
      <c r="AV92" s="15" t="s">
        <v>22</v>
      </c>
      <c r="AW92" s="15" t="s">
        <v>22</v>
      </c>
      <c r="AX92" s="15" t="s">
        <v>22</v>
      </c>
      <c r="AY92" s="15" t="s">
        <v>16</v>
      </c>
      <c r="AZ92" s="15" t="s">
        <v>22</v>
      </c>
      <c r="BA92" s="15" t="s">
        <v>22</v>
      </c>
      <c r="BB92" s="15" t="s">
        <v>16</v>
      </c>
      <c r="BC92" s="13">
        <v>1</v>
      </c>
      <c r="BD92" s="13">
        <v>0</v>
      </c>
      <c r="BE92" s="25">
        <v>1</v>
      </c>
      <c r="BF92" s="13">
        <v>0</v>
      </c>
      <c r="BG92" s="13">
        <v>0</v>
      </c>
      <c r="BH92" s="25">
        <v>0</v>
      </c>
      <c r="BI92" s="13">
        <v>2</v>
      </c>
      <c r="BJ92" s="13">
        <v>3</v>
      </c>
      <c r="BK92" s="25">
        <v>5</v>
      </c>
      <c r="BL92" s="13">
        <v>1</v>
      </c>
      <c r="BM92" s="13">
        <v>0</v>
      </c>
      <c r="BN92" s="25">
        <v>1</v>
      </c>
      <c r="BO92" s="13">
        <v>2</v>
      </c>
      <c r="BP92" s="13">
        <v>2</v>
      </c>
      <c r="BQ92" s="25">
        <v>4</v>
      </c>
      <c r="BR92" s="13">
        <v>2</v>
      </c>
      <c r="BS92" s="13">
        <v>2</v>
      </c>
      <c r="BT92" s="25">
        <v>4</v>
      </c>
      <c r="BU92" s="13">
        <v>2</v>
      </c>
      <c r="BV92" s="13">
        <v>2</v>
      </c>
      <c r="BW92" s="25">
        <v>4</v>
      </c>
      <c r="BX92" s="13">
        <v>1</v>
      </c>
      <c r="BY92" s="13">
        <v>2</v>
      </c>
      <c r="BZ92" s="25">
        <v>3</v>
      </c>
      <c r="CA92" s="13">
        <v>11</v>
      </c>
      <c r="CB92" s="13">
        <v>11</v>
      </c>
      <c r="CC92" s="25">
        <v>22</v>
      </c>
      <c r="CD92" s="13">
        <v>0</v>
      </c>
      <c r="CE92" s="13">
        <v>1</v>
      </c>
      <c r="CF92" s="25">
        <v>1</v>
      </c>
      <c r="CG92" s="13">
        <v>0</v>
      </c>
      <c r="CH92" s="13">
        <v>0</v>
      </c>
      <c r="CI92" s="25">
        <v>0</v>
      </c>
      <c r="CJ92" s="13">
        <v>0</v>
      </c>
      <c r="CK92" s="13">
        <v>1</v>
      </c>
      <c r="CL92" s="25">
        <v>1</v>
      </c>
      <c r="CM92" s="13">
        <v>0</v>
      </c>
      <c r="CN92" s="13">
        <v>0</v>
      </c>
      <c r="CO92" s="25">
        <v>0</v>
      </c>
      <c r="CP92" s="13">
        <v>0</v>
      </c>
      <c r="CQ92" s="13">
        <v>0</v>
      </c>
      <c r="CR92" s="25">
        <v>0</v>
      </c>
      <c r="CS92" s="13">
        <v>0</v>
      </c>
      <c r="CT92" s="13">
        <v>0</v>
      </c>
      <c r="CU92" s="25">
        <v>0</v>
      </c>
      <c r="CV92" s="13">
        <v>0</v>
      </c>
      <c r="CW92" s="13">
        <v>0</v>
      </c>
      <c r="CX92" s="25">
        <v>0</v>
      </c>
      <c r="CY92" s="13">
        <v>0</v>
      </c>
      <c r="CZ92" s="13">
        <v>1</v>
      </c>
      <c r="DA92" s="13">
        <v>1</v>
      </c>
      <c r="DB92" s="13">
        <v>0</v>
      </c>
      <c r="DC92" s="25">
        <v>1</v>
      </c>
      <c r="DD92" s="13">
        <v>0</v>
      </c>
      <c r="DE92" s="13">
        <v>0</v>
      </c>
      <c r="DF92" s="25">
        <v>0</v>
      </c>
      <c r="DG92" s="15">
        <v>5</v>
      </c>
      <c r="DH92" s="15">
        <v>23</v>
      </c>
      <c r="DI92" s="15">
        <v>5</v>
      </c>
      <c r="DJ92" s="15">
        <v>23</v>
      </c>
      <c r="DK92" s="15">
        <v>25</v>
      </c>
      <c r="DL92" s="15">
        <v>110</v>
      </c>
      <c r="DM92" s="15" t="s">
        <v>22</v>
      </c>
      <c r="DN92" s="15" t="s">
        <v>22</v>
      </c>
      <c r="DO92" s="15">
        <v>0</v>
      </c>
      <c r="DP92" s="15">
        <v>0</v>
      </c>
      <c r="DQ92" s="15">
        <v>0</v>
      </c>
      <c r="DR92" s="15">
        <v>0</v>
      </c>
      <c r="DS92" s="15">
        <v>0</v>
      </c>
      <c r="DT92" s="15">
        <v>0</v>
      </c>
      <c r="DU92" s="15">
        <v>0</v>
      </c>
      <c r="DV92" s="15" t="s">
        <v>22</v>
      </c>
      <c r="DW92" s="15" t="s">
        <v>22</v>
      </c>
      <c r="DX92" s="15" t="s">
        <v>22</v>
      </c>
      <c r="DY92" s="15" t="s">
        <v>22</v>
      </c>
      <c r="DZ92" s="15" t="s">
        <v>16</v>
      </c>
      <c r="EA92" s="15" t="s">
        <v>22</v>
      </c>
      <c r="EB92" s="15">
        <v>0.125</v>
      </c>
      <c r="EC92" s="15">
        <v>0</v>
      </c>
      <c r="ED92" s="15">
        <v>0.125</v>
      </c>
      <c r="EE92" s="15">
        <v>0</v>
      </c>
      <c r="EF92" s="15">
        <v>0</v>
      </c>
      <c r="EG92" s="15">
        <v>1</v>
      </c>
      <c r="EH92" s="15">
        <v>1</v>
      </c>
      <c r="EI92" s="15" t="s">
        <v>70</v>
      </c>
      <c r="EJ92" s="15" t="s">
        <v>16</v>
      </c>
      <c r="EK92" s="15" t="s">
        <v>75</v>
      </c>
      <c r="EL92" s="15" t="s">
        <v>81</v>
      </c>
      <c r="EM92" s="15" t="s">
        <v>76</v>
      </c>
      <c r="EN92" s="15" t="s">
        <v>22</v>
      </c>
      <c r="EO92" s="15" t="s">
        <v>82</v>
      </c>
      <c r="EP92" s="15" t="s">
        <v>16</v>
      </c>
      <c r="EQ92" s="15">
        <v>0</v>
      </c>
      <c r="ER92" s="15">
        <v>0</v>
      </c>
      <c r="ES92" s="15">
        <v>3</v>
      </c>
      <c r="ET92" s="15" t="s">
        <v>22</v>
      </c>
      <c r="EU92" s="15" t="s">
        <v>85</v>
      </c>
      <c r="EV92" s="15" t="s">
        <v>89</v>
      </c>
      <c r="EW92" s="15"/>
      <c r="EX92" s="15" t="s">
        <v>22</v>
      </c>
      <c r="EY92" s="15" t="s">
        <v>22</v>
      </c>
      <c r="EZ92" s="15" t="s">
        <v>22</v>
      </c>
      <c r="FA92" s="15" t="s">
        <v>22</v>
      </c>
      <c r="FB92" s="15" t="s">
        <v>22</v>
      </c>
      <c r="FC92" s="15" t="s">
        <v>22</v>
      </c>
      <c r="FD92" s="15" t="s">
        <v>22</v>
      </c>
      <c r="FE92" s="15" t="s">
        <v>22</v>
      </c>
      <c r="FF92" s="15" t="s">
        <v>22</v>
      </c>
      <c r="FG92" s="15" t="s">
        <v>16</v>
      </c>
      <c r="FH92" s="15" t="s">
        <v>81</v>
      </c>
      <c r="FI92" s="15" t="s">
        <v>81</v>
      </c>
      <c r="FJ92" s="15" t="s">
        <v>24</v>
      </c>
      <c r="FK92" s="15" t="s">
        <v>112</v>
      </c>
      <c r="FL92" s="15" t="s">
        <v>104</v>
      </c>
      <c r="FM92" s="13" t="s">
        <v>24</v>
      </c>
      <c r="FN92" s="13" t="s">
        <v>112</v>
      </c>
      <c r="FO92" s="13" t="s">
        <v>112</v>
      </c>
      <c r="FP92" s="13" t="s">
        <v>24</v>
      </c>
      <c r="FQ92" s="13" t="s">
        <v>112</v>
      </c>
      <c r="FR92" s="13" t="s">
        <v>353</v>
      </c>
      <c r="FS92" s="13" t="s">
        <v>353</v>
      </c>
      <c r="FT92" s="13" t="s">
        <v>355</v>
      </c>
      <c r="FU92" s="13"/>
      <c r="FV92" s="13"/>
      <c r="FW92" s="13"/>
      <c r="FX92" s="203"/>
      <c r="FY92" s="203"/>
    </row>
    <row r="93" spans="1:181" ht="13.5" customHeight="1" x14ac:dyDescent="0.25">
      <c r="A93" s="14" t="s">
        <v>1224</v>
      </c>
      <c r="B93" s="14" t="s">
        <v>1678</v>
      </c>
      <c r="C93" s="15" t="s">
        <v>26</v>
      </c>
      <c r="D93" s="16"/>
      <c r="E93" s="17" t="s">
        <v>12</v>
      </c>
      <c r="F93" s="16"/>
      <c r="G93" s="14" t="s">
        <v>1695</v>
      </c>
      <c r="H93" s="14" t="s">
        <v>13</v>
      </c>
      <c r="I93" s="14" t="s">
        <v>14</v>
      </c>
      <c r="J93" s="14"/>
      <c r="K93" s="14"/>
      <c r="L93" s="14" t="s">
        <v>15</v>
      </c>
      <c r="M93" s="18" t="s">
        <v>19</v>
      </c>
      <c r="N93" s="18" t="s">
        <v>20</v>
      </c>
      <c r="O93" s="18"/>
      <c r="P93" s="18"/>
      <c r="Q93" s="13" t="s">
        <v>376</v>
      </c>
      <c r="R93" s="13" t="s">
        <v>950</v>
      </c>
      <c r="S93" s="19" t="s">
        <v>1222</v>
      </c>
      <c r="T93" s="19" t="s">
        <v>1222</v>
      </c>
      <c r="U93" s="19" t="s">
        <v>156</v>
      </c>
      <c r="V93" s="19" t="s">
        <v>738</v>
      </c>
      <c r="W93" s="20">
        <v>96.354929999999996</v>
      </c>
      <c r="X93" s="20">
        <v>25.643090000000001</v>
      </c>
      <c r="Y93" s="17" t="s">
        <v>53</v>
      </c>
      <c r="Z93" s="13">
        <v>1</v>
      </c>
      <c r="AA93" s="15">
        <v>2013</v>
      </c>
      <c r="AB93" s="15" t="s">
        <v>16</v>
      </c>
      <c r="AC93" s="15" t="s">
        <v>16</v>
      </c>
      <c r="AD93" s="15" t="s">
        <v>16</v>
      </c>
      <c r="AE93" s="15" t="s">
        <v>22</v>
      </c>
      <c r="AF93" s="15" t="s">
        <v>16</v>
      </c>
      <c r="AG93" s="15" t="s">
        <v>16</v>
      </c>
      <c r="AH93" s="15" t="s">
        <v>16</v>
      </c>
      <c r="AI93" s="15" t="s">
        <v>22</v>
      </c>
      <c r="AJ93" s="15" t="s">
        <v>385</v>
      </c>
      <c r="AK93" s="15">
        <v>3</v>
      </c>
      <c r="AL93" s="15">
        <v>20</v>
      </c>
      <c r="AM93" s="15" t="s">
        <v>16</v>
      </c>
      <c r="AN93" s="15" t="s">
        <v>1225</v>
      </c>
      <c r="AO93" s="15" t="s">
        <v>1226</v>
      </c>
      <c r="AP93" s="17" t="s">
        <v>1334</v>
      </c>
      <c r="AQ93" s="15" t="s">
        <v>16</v>
      </c>
      <c r="AR93" s="15" t="s">
        <v>22</v>
      </c>
      <c r="AS93" s="15" t="s">
        <v>22</v>
      </c>
      <c r="AT93" s="15" t="s">
        <v>16</v>
      </c>
      <c r="AU93" s="15" t="s">
        <v>22</v>
      </c>
      <c r="AV93" s="15" t="s">
        <v>22</v>
      </c>
      <c r="AW93" s="15" t="s">
        <v>22</v>
      </c>
      <c r="AX93" s="15" t="s">
        <v>22</v>
      </c>
      <c r="AY93" s="15" t="s">
        <v>16</v>
      </c>
      <c r="AZ93" s="15" t="s">
        <v>16</v>
      </c>
      <c r="BA93" s="15" t="s">
        <v>16</v>
      </c>
      <c r="BB93" s="15" t="s">
        <v>16</v>
      </c>
      <c r="BC93" s="13">
        <v>1</v>
      </c>
      <c r="BD93" s="13">
        <v>2</v>
      </c>
      <c r="BE93" s="25">
        <v>3</v>
      </c>
      <c r="BF93" s="13">
        <v>5</v>
      </c>
      <c r="BG93" s="13">
        <v>2</v>
      </c>
      <c r="BH93" s="25">
        <v>7</v>
      </c>
      <c r="BI93" s="13">
        <v>10</v>
      </c>
      <c r="BJ93" s="13">
        <v>11</v>
      </c>
      <c r="BK93" s="25">
        <v>21</v>
      </c>
      <c r="BL93" s="13">
        <v>30</v>
      </c>
      <c r="BM93" s="13">
        <v>35</v>
      </c>
      <c r="BN93" s="25">
        <v>65</v>
      </c>
      <c r="BO93" s="13">
        <v>17</v>
      </c>
      <c r="BP93" s="13">
        <v>17</v>
      </c>
      <c r="BQ93" s="25">
        <v>34</v>
      </c>
      <c r="BR93" s="13">
        <v>32</v>
      </c>
      <c r="BS93" s="13">
        <v>27</v>
      </c>
      <c r="BT93" s="25">
        <v>59</v>
      </c>
      <c r="BU93" s="13">
        <v>42</v>
      </c>
      <c r="BV93" s="13">
        <v>35</v>
      </c>
      <c r="BW93" s="25">
        <v>77</v>
      </c>
      <c r="BX93" s="13">
        <v>8</v>
      </c>
      <c r="BY93" s="13">
        <v>6</v>
      </c>
      <c r="BZ93" s="25">
        <v>14</v>
      </c>
      <c r="CA93" s="13">
        <v>145</v>
      </c>
      <c r="CB93" s="13">
        <v>135</v>
      </c>
      <c r="CC93" s="25">
        <v>280</v>
      </c>
      <c r="CD93" s="13">
        <v>1</v>
      </c>
      <c r="CE93" s="13">
        <v>0</v>
      </c>
      <c r="CF93" s="25">
        <v>1</v>
      </c>
      <c r="CG93" s="13">
        <v>0</v>
      </c>
      <c r="CH93" s="13">
        <v>0</v>
      </c>
      <c r="CI93" s="25">
        <v>0</v>
      </c>
      <c r="CJ93" s="13">
        <v>0</v>
      </c>
      <c r="CK93" s="13">
        <v>0</v>
      </c>
      <c r="CL93" s="25">
        <v>0</v>
      </c>
      <c r="CM93" s="13">
        <v>1</v>
      </c>
      <c r="CN93" s="13">
        <v>0</v>
      </c>
      <c r="CO93" s="25">
        <v>1</v>
      </c>
      <c r="CP93" s="13">
        <v>0</v>
      </c>
      <c r="CQ93" s="13">
        <v>0</v>
      </c>
      <c r="CR93" s="25">
        <v>0</v>
      </c>
      <c r="CS93" s="13">
        <v>0</v>
      </c>
      <c r="CT93" s="13">
        <v>0</v>
      </c>
      <c r="CU93" s="25">
        <v>0</v>
      </c>
      <c r="CV93" s="13">
        <v>0</v>
      </c>
      <c r="CW93" s="13">
        <v>6</v>
      </c>
      <c r="CX93" s="25">
        <v>6</v>
      </c>
      <c r="CY93" s="13">
        <v>6</v>
      </c>
      <c r="CZ93" s="13">
        <v>8</v>
      </c>
      <c r="DA93" s="13">
        <v>1</v>
      </c>
      <c r="DB93" s="13">
        <v>2</v>
      </c>
      <c r="DC93" s="25">
        <v>3</v>
      </c>
      <c r="DD93" s="13">
        <v>2</v>
      </c>
      <c r="DE93" s="13">
        <v>0</v>
      </c>
      <c r="DF93" s="25">
        <v>2</v>
      </c>
      <c r="DG93" s="15">
        <v>61</v>
      </c>
      <c r="DH93" s="15">
        <v>280</v>
      </c>
      <c r="DI93" s="15">
        <v>79</v>
      </c>
      <c r="DJ93" s="15">
        <v>337</v>
      </c>
      <c r="DK93" s="15">
        <v>18</v>
      </c>
      <c r="DL93" s="15">
        <v>57</v>
      </c>
      <c r="DM93" s="15" t="s">
        <v>22</v>
      </c>
      <c r="DN93" s="15" t="s">
        <v>16</v>
      </c>
      <c r="DO93" s="15">
        <v>5</v>
      </c>
      <c r="DP93" s="15">
        <v>1</v>
      </c>
      <c r="DQ93" s="15">
        <v>5</v>
      </c>
      <c r="DR93" s="15">
        <v>1</v>
      </c>
      <c r="DS93" s="15">
        <v>10</v>
      </c>
      <c r="DT93" s="15">
        <v>2</v>
      </c>
      <c r="DU93" s="15">
        <v>2</v>
      </c>
      <c r="DV93" s="15" t="s">
        <v>16</v>
      </c>
      <c r="DW93" s="15" t="s">
        <v>16</v>
      </c>
      <c r="DX93" s="15" t="s">
        <v>16</v>
      </c>
      <c r="DY93" s="15" t="s">
        <v>16</v>
      </c>
      <c r="DZ93" s="15" t="s">
        <v>16</v>
      </c>
      <c r="EA93" s="15" t="s">
        <v>22</v>
      </c>
      <c r="EB93" s="15"/>
      <c r="EC93" s="15">
        <v>0</v>
      </c>
      <c r="ED93" s="15"/>
      <c r="EE93" s="15">
        <v>0</v>
      </c>
      <c r="EF93" s="15">
        <v>1</v>
      </c>
      <c r="EG93" s="15">
        <v>1</v>
      </c>
      <c r="EH93" s="15">
        <v>1</v>
      </c>
      <c r="EI93" s="15" t="s">
        <v>69</v>
      </c>
      <c r="EJ93" s="15" t="s">
        <v>16</v>
      </c>
      <c r="EK93" s="15" t="s">
        <v>75</v>
      </c>
      <c r="EL93" s="15" t="s">
        <v>79</v>
      </c>
      <c r="EM93" s="15" t="s">
        <v>76</v>
      </c>
      <c r="EN93" s="15" t="s">
        <v>16</v>
      </c>
      <c r="EO93" s="15" t="s">
        <v>82</v>
      </c>
      <c r="EP93" s="15" t="s">
        <v>22</v>
      </c>
      <c r="EQ93" s="15">
        <v>0</v>
      </c>
      <c r="ER93" s="15">
        <v>0</v>
      </c>
      <c r="ES93" s="15">
        <v>5</v>
      </c>
      <c r="ET93" s="15" t="s">
        <v>22</v>
      </c>
      <c r="EU93" s="15" t="s">
        <v>85</v>
      </c>
      <c r="EV93" s="15" t="s">
        <v>92</v>
      </c>
      <c r="EW93" s="15"/>
      <c r="EX93" s="15" t="s">
        <v>22</v>
      </c>
      <c r="EY93" s="15" t="s">
        <v>22</v>
      </c>
      <c r="EZ93" s="15" t="s">
        <v>22</v>
      </c>
      <c r="FA93" s="15" t="s">
        <v>22</v>
      </c>
      <c r="FB93" s="15" t="s">
        <v>16</v>
      </c>
      <c r="FC93" s="15" t="s">
        <v>22</v>
      </c>
      <c r="FD93" s="15" t="s">
        <v>22</v>
      </c>
      <c r="FE93" s="15" t="s">
        <v>22</v>
      </c>
      <c r="FF93" s="15" t="s">
        <v>22</v>
      </c>
      <c r="FG93" s="15" t="s">
        <v>22</v>
      </c>
      <c r="FH93" s="15" t="s">
        <v>78</v>
      </c>
      <c r="FI93" s="15" t="s">
        <v>78</v>
      </c>
      <c r="FJ93" s="15" t="s">
        <v>108</v>
      </c>
      <c r="FK93" s="15" t="s">
        <v>24</v>
      </c>
      <c r="FL93" s="15" t="s">
        <v>104</v>
      </c>
      <c r="FM93" s="13" t="s">
        <v>106</v>
      </c>
      <c r="FN93" s="13" t="s">
        <v>24</v>
      </c>
      <c r="FO93" s="13" t="s">
        <v>112</v>
      </c>
      <c r="FP93" s="13" t="s">
        <v>104</v>
      </c>
      <c r="FQ93" s="13" t="s">
        <v>106</v>
      </c>
      <c r="FR93" s="13" t="s">
        <v>353</v>
      </c>
      <c r="FS93" s="13" t="s">
        <v>353</v>
      </c>
      <c r="FT93" s="13" t="s">
        <v>364</v>
      </c>
      <c r="FU93" s="13" t="s">
        <v>364</v>
      </c>
      <c r="FV93" s="13" t="s">
        <v>369</v>
      </c>
      <c r="FW93" s="13" t="s">
        <v>369</v>
      </c>
      <c r="FX93" s="203" t="s">
        <v>26</v>
      </c>
      <c r="FY93" s="203"/>
    </row>
    <row r="94" spans="1:181" ht="13.5" customHeight="1" x14ac:dyDescent="0.25">
      <c r="A94" s="14" t="s">
        <v>1221</v>
      </c>
      <c r="B94" s="14" t="s">
        <v>1678</v>
      </c>
      <c r="C94" s="15" t="s">
        <v>26</v>
      </c>
      <c r="D94" s="16"/>
      <c r="E94" s="17" t="s">
        <v>12</v>
      </c>
      <c r="F94" s="16"/>
      <c r="G94" s="14" t="s">
        <v>1705</v>
      </c>
      <c r="H94" s="14" t="s">
        <v>13</v>
      </c>
      <c r="I94" s="14" t="s">
        <v>14</v>
      </c>
      <c r="J94" s="14"/>
      <c r="K94" s="14"/>
      <c r="L94" s="14" t="s">
        <v>15</v>
      </c>
      <c r="M94" s="18" t="s">
        <v>19</v>
      </c>
      <c r="N94" s="18" t="s">
        <v>14</v>
      </c>
      <c r="O94" s="18"/>
      <c r="P94" s="18"/>
      <c r="Q94" s="13" t="s">
        <v>376</v>
      </c>
      <c r="R94" s="13" t="s">
        <v>950</v>
      </c>
      <c r="S94" s="19" t="s">
        <v>1222</v>
      </c>
      <c r="T94" s="19" t="s">
        <v>1222</v>
      </c>
      <c r="U94" s="19" t="s">
        <v>145</v>
      </c>
      <c r="V94" s="19" t="s">
        <v>731</v>
      </c>
      <c r="W94" s="20">
        <v>96.345569999999995</v>
      </c>
      <c r="X94" s="20">
        <v>25.635300000000001</v>
      </c>
      <c r="Y94" s="17" t="s">
        <v>53</v>
      </c>
      <c r="Z94" s="13">
        <v>1</v>
      </c>
      <c r="AA94" s="15">
        <v>2013</v>
      </c>
      <c r="AB94" s="15" t="s">
        <v>16</v>
      </c>
      <c r="AC94" s="15" t="s">
        <v>16</v>
      </c>
      <c r="AD94" s="15" t="s">
        <v>16</v>
      </c>
      <c r="AE94" s="15" t="s">
        <v>22</v>
      </c>
      <c r="AF94" s="15" t="s">
        <v>16</v>
      </c>
      <c r="AG94" s="15" t="s">
        <v>16</v>
      </c>
      <c r="AH94" s="15" t="s">
        <v>16</v>
      </c>
      <c r="AI94" s="15" t="s">
        <v>22</v>
      </c>
      <c r="AJ94" s="15" t="s">
        <v>385</v>
      </c>
      <c r="AK94" s="15">
        <v>3</v>
      </c>
      <c r="AL94" s="15">
        <v>20</v>
      </c>
      <c r="AM94" s="15" t="s">
        <v>16</v>
      </c>
      <c r="AN94" s="15" t="s">
        <v>1205</v>
      </c>
      <c r="AO94" s="15" t="s">
        <v>1223</v>
      </c>
      <c r="AP94" s="17" t="s">
        <v>1333</v>
      </c>
      <c r="AQ94" s="15" t="s">
        <v>16</v>
      </c>
      <c r="AR94" s="15" t="s">
        <v>22</v>
      </c>
      <c r="AS94" s="15" t="s">
        <v>22</v>
      </c>
      <c r="AT94" s="15" t="s">
        <v>16</v>
      </c>
      <c r="AU94" s="15" t="s">
        <v>22</v>
      </c>
      <c r="AV94" s="15" t="s">
        <v>22</v>
      </c>
      <c r="AW94" s="15" t="s">
        <v>22</v>
      </c>
      <c r="AX94" s="15" t="s">
        <v>22</v>
      </c>
      <c r="AY94" s="15" t="s">
        <v>16</v>
      </c>
      <c r="AZ94" s="15" t="s">
        <v>16</v>
      </c>
      <c r="BA94" s="15" t="s">
        <v>16</v>
      </c>
      <c r="BB94" s="15" t="s">
        <v>16</v>
      </c>
      <c r="BC94" s="13">
        <v>1</v>
      </c>
      <c r="BD94" s="13">
        <v>1</v>
      </c>
      <c r="BE94" s="25">
        <v>2</v>
      </c>
      <c r="BF94" s="13">
        <v>9</v>
      </c>
      <c r="BG94" s="13">
        <v>3</v>
      </c>
      <c r="BH94" s="25">
        <v>12</v>
      </c>
      <c r="BI94" s="13">
        <v>5</v>
      </c>
      <c r="BJ94" s="13">
        <v>6</v>
      </c>
      <c r="BK94" s="25">
        <v>0</v>
      </c>
      <c r="BL94" s="13">
        <v>41</v>
      </c>
      <c r="BM94" s="13">
        <v>27</v>
      </c>
      <c r="BN94" s="25">
        <v>68</v>
      </c>
      <c r="BO94" s="13">
        <v>39</v>
      </c>
      <c r="BP94" s="13">
        <v>22</v>
      </c>
      <c r="BQ94" s="25">
        <v>61</v>
      </c>
      <c r="BR94" s="13">
        <v>53</v>
      </c>
      <c r="BS94" s="13">
        <v>60</v>
      </c>
      <c r="BT94" s="25">
        <v>113</v>
      </c>
      <c r="BU94" s="13">
        <v>26</v>
      </c>
      <c r="BV94" s="13">
        <v>19</v>
      </c>
      <c r="BW94" s="25">
        <v>45</v>
      </c>
      <c r="BX94" s="13">
        <v>10</v>
      </c>
      <c r="BY94" s="13">
        <v>6</v>
      </c>
      <c r="BZ94" s="25">
        <v>16</v>
      </c>
      <c r="CA94" s="13">
        <v>184</v>
      </c>
      <c r="CB94" s="13">
        <v>144</v>
      </c>
      <c r="CC94" s="25">
        <v>328</v>
      </c>
      <c r="CD94" s="13">
        <v>1</v>
      </c>
      <c r="CE94" s="13">
        <v>0</v>
      </c>
      <c r="CF94" s="25">
        <v>1</v>
      </c>
      <c r="CG94" s="13">
        <v>0</v>
      </c>
      <c r="CH94" s="13">
        <v>0</v>
      </c>
      <c r="CI94" s="25">
        <v>0</v>
      </c>
      <c r="CJ94" s="13">
        <v>2</v>
      </c>
      <c r="CK94" s="13">
        <v>0</v>
      </c>
      <c r="CL94" s="25">
        <v>2</v>
      </c>
      <c r="CM94" s="13">
        <v>2</v>
      </c>
      <c r="CN94" s="13">
        <v>0</v>
      </c>
      <c r="CO94" s="25">
        <v>2</v>
      </c>
      <c r="CP94" s="13">
        <v>0</v>
      </c>
      <c r="CQ94" s="13">
        <v>0</v>
      </c>
      <c r="CR94" s="25">
        <v>0</v>
      </c>
      <c r="CS94" s="13">
        <v>0</v>
      </c>
      <c r="CT94" s="13">
        <v>0</v>
      </c>
      <c r="CU94" s="25">
        <v>0</v>
      </c>
      <c r="CV94" s="13">
        <v>0</v>
      </c>
      <c r="CW94" s="13">
        <v>10</v>
      </c>
      <c r="CX94" s="25">
        <v>10</v>
      </c>
      <c r="CY94" s="13">
        <v>0</v>
      </c>
      <c r="CZ94" s="13">
        <v>5</v>
      </c>
      <c r="DA94" s="13">
        <v>0</v>
      </c>
      <c r="DB94" s="13">
        <v>5</v>
      </c>
      <c r="DC94" s="25">
        <v>5</v>
      </c>
      <c r="DD94" s="13">
        <v>0</v>
      </c>
      <c r="DE94" s="13">
        <v>0</v>
      </c>
      <c r="DF94" s="25">
        <v>0</v>
      </c>
      <c r="DG94" s="15">
        <v>66</v>
      </c>
      <c r="DH94" s="15">
        <v>328</v>
      </c>
      <c r="DI94" s="15">
        <v>1</v>
      </c>
      <c r="DJ94" s="15">
        <v>5</v>
      </c>
      <c r="DK94" s="15">
        <v>4</v>
      </c>
      <c r="DL94" s="15">
        <v>20</v>
      </c>
      <c r="DM94" s="15" t="s">
        <v>22</v>
      </c>
      <c r="DN94" s="15" t="s">
        <v>16</v>
      </c>
      <c r="DO94" s="15">
        <v>3</v>
      </c>
      <c r="DP94" s="15">
        <v>0</v>
      </c>
      <c r="DQ94" s="15">
        <v>2</v>
      </c>
      <c r="DR94" s="15">
        <v>1</v>
      </c>
      <c r="DS94" s="15">
        <v>5</v>
      </c>
      <c r="DT94" s="15">
        <v>1</v>
      </c>
      <c r="DU94" s="15">
        <v>1</v>
      </c>
      <c r="DV94" s="15" t="s">
        <v>16</v>
      </c>
      <c r="DW94" s="15" t="s">
        <v>16</v>
      </c>
      <c r="DX94" s="15" t="s">
        <v>16</v>
      </c>
      <c r="DY94" s="15" t="s">
        <v>16</v>
      </c>
      <c r="DZ94" s="15" t="s">
        <v>16</v>
      </c>
      <c r="EA94" s="15" t="s">
        <v>22</v>
      </c>
      <c r="EB94" s="15">
        <v>1</v>
      </c>
      <c r="EC94" s="15">
        <v>0.25</v>
      </c>
      <c r="ED94" s="15">
        <v>1</v>
      </c>
      <c r="EE94" s="15">
        <v>0.5</v>
      </c>
      <c r="EF94" s="15">
        <v>0.5</v>
      </c>
      <c r="EG94" s="15">
        <v>0.5</v>
      </c>
      <c r="EH94" s="15">
        <v>1</v>
      </c>
      <c r="EI94" s="15" t="s">
        <v>69</v>
      </c>
      <c r="EJ94" s="15" t="s">
        <v>16</v>
      </c>
      <c r="EK94" s="15" t="s">
        <v>75</v>
      </c>
      <c r="EL94" s="15" t="s">
        <v>81</v>
      </c>
      <c r="EM94" s="15" t="s">
        <v>76</v>
      </c>
      <c r="EN94" s="15" t="s">
        <v>22</v>
      </c>
      <c r="EO94" s="15" t="s">
        <v>82</v>
      </c>
      <c r="EP94" s="15" t="s">
        <v>22</v>
      </c>
      <c r="EQ94" s="15">
        <v>0</v>
      </c>
      <c r="ER94" s="15">
        <v>0</v>
      </c>
      <c r="ES94" s="15">
        <v>3</v>
      </c>
      <c r="ET94" s="15" t="s">
        <v>22</v>
      </c>
      <c r="EU94" s="15" t="s">
        <v>86</v>
      </c>
      <c r="EV94" s="15" t="s">
        <v>89</v>
      </c>
      <c r="EW94" s="15"/>
      <c r="EX94" s="15" t="s">
        <v>22</v>
      </c>
      <c r="EY94" s="15" t="s">
        <v>22</v>
      </c>
      <c r="EZ94" s="15" t="s">
        <v>22</v>
      </c>
      <c r="FA94" s="15" t="s">
        <v>22</v>
      </c>
      <c r="FB94" s="15" t="s">
        <v>22</v>
      </c>
      <c r="FC94" s="15" t="s">
        <v>22</v>
      </c>
      <c r="FD94" s="15" t="s">
        <v>22</v>
      </c>
      <c r="FE94" s="15" t="s">
        <v>22</v>
      </c>
      <c r="FF94" s="15" t="s">
        <v>22</v>
      </c>
      <c r="FG94" s="15" t="s">
        <v>16</v>
      </c>
      <c r="FH94" s="15" t="s">
        <v>81</v>
      </c>
      <c r="FI94" s="15" t="s">
        <v>81</v>
      </c>
      <c r="FJ94" s="15" t="s">
        <v>112</v>
      </c>
      <c r="FK94" s="15" t="s">
        <v>112</v>
      </c>
      <c r="FL94" s="15" t="s">
        <v>104</v>
      </c>
      <c r="FM94" s="13" t="s">
        <v>106</v>
      </c>
      <c r="FN94" s="13" t="s">
        <v>108</v>
      </c>
      <c r="FO94" s="13" t="s">
        <v>112</v>
      </c>
      <c r="FP94" s="13" t="s">
        <v>104</v>
      </c>
      <c r="FQ94" s="13" t="s">
        <v>106</v>
      </c>
      <c r="FR94" s="13" t="s">
        <v>372</v>
      </c>
      <c r="FS94" s="13" t="s">
        <v>367</v>
      </c>
      <c r="FT94" s="13" t="s">
        <v>356</v>
      </c>
      <c r="FU94" s="13" t="s">
        <v>369</v>
      </c>
      <c r="FV94" s="13" t="s">
        <v>373</v>
      </c>
      <c r="FW94" s="13" t="s">
        <v>368</v>
      </c>
      <c r="FX94" s="203" t="s">
        <v>26</v>
      </c>
      <c r="FY94" s="203"/>
    </row>
    <row r="95" spans="1:181" ht="13.5" customHeight="1" x14ac:dyDescent="0.25">
      <c r="A95" s="14" t="s">
        <v>1230</v>
      </c>
      <c r="B95" s="14" t="s">
        <v>1677</v>
      </c>
      <c r="C95" s="15" t="s">
        <v>26</v>
      </c>
      <c r="D95" s="16"/>
      <c r="E95" s="17" t="s">
        <v>12</v>
      </c>
      <c r="F95" s="16"/>
      <c r="G95" s="14" t="s">
        <v>1695</v>
      </c>
      <c r="H95" s="14" t="s">
        <v>13</v>
      </c>
      <c r="I95" s="14" t="s">
        <v>14</v>
      </c>
      <c r="J95" s="14"/>
      <c r="K95" s="14"/>
      <c r="L95" s="14" t="s">
        <v>25</v>
      </c>
      <c r="M95" s="18" t="s">
        <v>19</v>
      </c>
      <c r="N95" s="18" t="s">
        <v>14</v>
      </c>
      <c r="O95" s="18"/>
      <c r="P95" s="18"/>
      <c r="Q95" s="13" t="s">
        <v>376</v>
      </c>
      <c r="R95" s="13" t="s">
        <v>950</v>
      </c>
      <c r="S95" s="19" t="s">
        <v>1222</v>
      </c>
      <c r="T95" s="19" t="s">
        <v>1222</v>
      </c>
      <c r="U95" s="19" t="s">
        <v>180</v>
      </c>
      <c r="V95" s="19" t="s">
        <v>744</v>
      </c>
      <c r="W95" s="20">
        <v>96.354159999999993</v>
      </c>
      <c r="X95" s="20">
        <v>25.658670000000001</v>
      </c>
      <c r="Y95" s="17" t="s">
        <v>53</v>
      </c>
      <c r="Z95" s="13">
        <v>1</v>
      </c>
      <c r="AA95" s="15">
        <v>2013</v>
      </c>
      <c r="AB95" s="15" t="s">
        <v>16</v>
      </c>
      <c r="AC95" s="15" t="s">
        <v>16</v>
      </c>
      <c r="AD95" s="15" t="s">
        <v>16</v>
      </c>
      <c r="AE95" s="15" t="s">
        <v>22</v>
      </c>
      <c r="AF95" s="15" t="s">
        <v>16</v>
      </c>
      <c r="AG95" s="15" t="s">
        <v>16</v>
      </c>
      <c r="AH95" s="15" t="s">
        <v>16</v>
      </c>
      <c r="AI95" s="15" t="s">
        <v>22</v>
      </c>
      <c r="AJ95" s="15" t="s">
        <v>385</v>
      </c>
      <c r="AK95" s="15">
        <v>6</v>
      </c>
      <c r="AL95" s="15">
        <v>30</v>
      </c>
      <c r="AM95" s="15" t="s">
        <v>16</v>
      </c>
      <c r="AN95" s="15" t="s">
        <v>1231</v>
      </c>
      <c r="AO95" s="15" t="s">
        <v>1232</v>
      </c>
      <c r="AP95" s="17" t="s">
        <v>1336</v>
      </c>
      <c r="AQ95" s="15" t="s">
        <v>16</v>
      </c>
      <c r="AR95" s="15" t="s">
        <v>16</v>
      </c>
      <c r="AS95" s="15" t="s">
        <v>22</v>
      </c>
      <c r="AT95" s="15" t="s">
        <v>22</v>
      </c>
      <c r="AU95" s="15" t="s">
        <v>22</v>
      </c>
      <c r="AV95" s="15" t="s">
        <v>22</v>
      </c>
      <c r="AW95" s="15" t="s">
        <v>22</v>
      </c>
      <c r="AX95" s="15" t="s">
        <v>22</v>
      </c>
      <c r="AY95" s="15" t="s">
        <v>16</v>
      </c>
      <c r="AZ95" s="15" t="s">
        <v>22</v>
      </c>
      <c r="BA95" s="15" t="s">
        <v>22</v>
      </c>
      <c r="BB95" s="15" t="s">
        <v>16</v>
      </c>
      <c r="BC95" s="13">
        <v>1</v>
      </c>
      <c r="BD95" s="13">
        <v>0</v>
      </c>
      <c r="BE95" s="25">
        <v>1</v>
      </c>
      <c r="BF95" s="13">
        <v>0</v>
      </c>
      <c r="BG95" s="13">
        <v>1</v>
      </c>
      <c r="BH95" s="25">
        <v>1</v>
      </c>
      <c r="BI95" s="13">
        <v>1</v>
      </c>
      <c r="BJ95" s="13">
        <v>2</v>
      </c>
      <c r="BK95" s="25">
        <v>3</v>
      </c>
      <c r="BL95" s="13">
        <v>1</v>
      </c>
      <c r="BM95" s="13">
        <v>2</v>
      </c>
      <c r="BN95" s="25">
        <v>3</v>
      </c>
      <c r="BO95" s="13">
        <v>0</v>
      </c>
      <c r="BP95" s="13">
        <v>2</v>
      </c>
      <c r="BQ95" s="25">
        <v>2</v>
      </c>
      <c r="BR95" s="13">
        <v>2</v>
      </c>
      <c r="BS95" s="13">
        <v>0</v>
      </c>
      <c r="BT95" s="25">
        <v>2</v>
      </c>
      <c r="BU95" s="13">
        <v>3</v>
      </c>
      <c r="BV95" s="13">
        <v>3</v>
      </c>
      <c r="BW95" s="25">
        <v>6</v>
      </c>
      <c r="BX95" s="13">
        <v>2</v>
      </c>
      <c r="BY95" s="13">
        <v>2</v>
      </c>
      <c r="BZ95" s="25">
        <v>4</v>
      </c>
      <c r="CA95" s="13">
        <v>10</v>
      </c>
      <c r="CB95" s="13">
        <v>12</v>
      </c>
      <c r="CC95" s="25">
        <v>22</v>
      </c>
      <c r="CD95" s="13">
        <v>1</v>
      </c>
      <c r="CE95" s="13">
        <v>0</v>
      </c>
      <c r="CF95" s="25">
        <v>1</v>
      </c>
      <c r="CG95" s="13">
        <v>0</v>
      </c>
      <c r="CH95" s="13">
        <v>0</v>
      </c>
      <c r="CI95" s="25">
        <v>0</v>
      </c>
      <c r="CJ95" s="13">
        <v>0</v>
      </c>
      <c r="CK95" s="13">
        <v>0</v>
      </c>
      <c r="CL95" s="25">
        <v>0</v>
      </c>
      <c r="CM95" s="13">
        <v>0</v>
      </c>
      <c r="CN95" s="13">
        <v>0</v>
      </c>
      <c r="CO95" s="25">
        <v>0</v>
      </c>
      <c r="CP95" s="13">
        <v>0</v>
      </c>
      <c r="CQ95" s="13">
        <v>0</v>
      </c>
      <c r="CR95" s="25">
        <v>0</v>
      </c>
      <c r="CS95" s="13">
        <v>0</v>
      </c>
      <c r="CT95" s="13">
        <v>0</v>
      </c>
      <c r="CU95" s="25">
        <v>0</v>
      </c>
      <c r="CV95" s="13">
        <v>0</v>
      </c>
      <c r="CW95" s="13">
        <v>0</v>
      </c>
      <c r="CX95" s="25">
        <v>0</v>
      </c>
      <c r="CY95" s="13">
        <v>0</v>
      </c>
      <c r="CZ95" s="13">
        <v>1</v>
      </c>
      <c r="DA95" s="13">
        <v>1</v>
      </c>
      <c r="DB95" s="13">
        <v>0</v>
      </c>
      <c r="DC95" s="25">
        <v>1</v>
      </c>
      <c r="DD95" s="13">
        <v>0</v>
      </c>
      <c r="DE95" s="13">
        <v>0</v>
      </c>
      <c r="DF95" s="25">
        <v>0</v>
      </c>
      <c r="DG95" s="15">
        <v>6</v>
      </c>
      <c r="DH95" s="15">
        <v>22</v>
      </c>
      <c r="DI95" s="15">
        <v>0</v>
      </c>
      <c r="DJ95" s="15">
        <v>0</v>
      </c>
      <c r="DK95" s="15">
        <v>4</v>
      </c>
      <c r="DL95" s="15">
        <v>18</v>
      </c>
      <c r="DM95" s="15" t="s">
        <v>22</v>
      </c>
      <c r="DN95" s="15" t="s">
        <v>16</v>
      </c>
      <c r="DO95" s="15"/>
      <c r="DP95" s="15"/>
      <c r="DQ95" s="15">
        <v>10</v>
      </c>
      <c r="DR95" s="15"/>
      <c r="DS95" s="15">
        <v>10</v>
      </c>
      <c r="DT95" s="15"/>
      <c r="DU95" s="15"/>
      <c r="DV95" s="15" t="s">
        <v>22</v>
      </c>
      <c r="DW95" s="15" t="s">
        <v>22</v>
      </c>
      <c r="DX95" s="15" t="s">
        <v>22</v>
      </c>
      <c r="DY95" s="15" t="s">
        <v>22</v>
      </c>
      <c r="DZ95" s="15" t="s">
        <v>16</v>
      </c>
      <c r="EA95" s="15" t="s">
        <v>22</v>
      </c>
      <c r="EB95" s="15">
        <v>0.5</v>
      </c>
      <c r="EC95" s="15">
        <v>0</v>
      </c>
      <c r="ED95" s="15">
        <v>0.5</v>
      </c>
      <c r="EE95" s="15">
        <v>0.125</v>
      </c>
      <c r="EF95" s="15">
        <v>0.125</v>
      </c>
      <c r="EG95" s="15">
        <v>0.25</v>
      </c>
      <c r="EH95" s="15">
        <v>0.25</v>
      </c>
      <c r="EI95" s="15" t="s">
        <v>69</v>
      </c>
      <c r="EJ95" s="15" t="s">
        <v>16</v>
      </c>
      <c r="EK95" s="15" t="s">
        <v>75</v>
      </c>
      <c r="EL95" s="15" t="s">
        <v>76</v>
      </c>
      <c r="EM95" s="15" t="s">
        <v>76</v>
      </c>
      <c r="EN95" s="15" t="s">
        <v>16</v>
      </c>
      <c r="EO95" s="15" t="s">
        <v>82</v>
      </c>
      <c r="EP95" s="15" t="s">
        <v>16</v>
      </c>
      <c r="EQ95" s="15">
        <v>0</v>
      </c>
      <c r="ER95" s="15">
        <v>0</v>
      </c>
      <c r="ES95" s="15">
        <v>3</v>
      </c>
      <c r="ET95" s="15" t="s">
        <v>16</v>
      </c>
      <c r="EU95" s="15" t="s">
        <v>88</v>
      </c>
      <c r="EV95" s="15" t="s">
        <v>89</v>
      </c>
      <c r="EW95" s="15"/>
      <c r="EX95" s="15" t="s">
        <v>22</v>
      </c>
      <c r="EY95" s="15" t="s">
        <v>22</v>
      </c>
      <c r="EZ95" s="15" t="s">
        <v>22</v>
      </c>
      <c r="FA95" s="15" t="s">
        <v>22</v>
      </c>
      <c r="FB95" s="15" t="s">
        <v>22</v>
      </c>
      <c r="FC95" s="15" t="s">
        <v>22</v>
      </c>
      <c r="FD95" s="15" t="s">
        <v>22</v>
      </c>
      <c r="FE95" s="15" t="s">
        <v>22</v>
      </c>
      <c r="FF95" s="15" t="s">
        <v>22</v>
      </c>
      <c r="FG95" s="15" t="s">
        <v>16</v>
      </c>
      <c r="FH95" s="15" t="s">
        <v>81</v>
      </c>
      <c r="FI95" s="15" t="s">
        <v>81</v>
      </c>
      <c r="FJ95" s="15" t="s">
        <v>106</v>
      </c>
      <c r="FK95" s="15" t="s">
        <v>108</v>
      </c>
      <c r="FL95" s="15" t="s">
        <v>104</v>
      </c>
      <c r="FM95" s="13" t="s">
        <v>109</v>
      </c>
      <c r="FN95" s="13" t="s">
        <v>109</v>
      </c>
      <c r="FO95" s="13" t="s">
        <v>112</v>
      </c>
      <c r="FP95" s="13" t="s">
        <v>104</v>
      </c>
      <c r="FQ95" s="13" t="s">
        <v>106</v>
      </c>
      <c r="FR95" s="13" t="s">
        <v>363</v>
      </c>
      <c r="FS95" s="13" t="s">
        <v>353</v>
      </c>
      <c r="FT95" s="13" t="s">
        <v>353</v>
      </c>
      <c r="FU95" s="13"/>
      <c r="FV95" s="13"/>
      <c r="FW95" s="13"/>
      <c r="FX95" s="203" t="s">
        <v>26</v>
      </c>
      <c r="FY95" s="203"/>
    </row>
    <row r="96" spans="1:181" ht="13.5" customHeight="1" x14ac:dyDescent="0.25">
      <c r="A96" s="14" t="s">
        <v>1233</v>
      </c>
      <c r="B96" s="14" t="s">
        <v>1677</v>
      </c>
      <c r="C96" s="15" t="s">
        <v>23</v>
      </c>
      <c r="D96" s="16"/>
      <c r="E96" s="17" t="s">
        <v>24</v>
      </c>
      <c r="F96" s="16"/>
      <c r="G96" s="14" t="s">
        <v>1695</v>
      </c>
      <c r="H96" s="14" t="s">
        <v>13</v>
      </c>
      <c r="I96" s="14" t="s">
        <v>14</v>
      </c>
      <c r="J96" s="14"/>
      <c r="K96" s="14"/>
      <c r="L96" s="14" t="s">
        <v>25</v>
      </c>
      <c r="M96" s="18" t="s">
        <v>19</v>
      </c>
      <c r="N96" s="18" t="s">
        <v>14</v>
      </c>
      <c r="O96" s="18"/>
      <c r="P96" s="18"/>
      <c r="Q96" s="13" t="s">
        <v>376</v>
      </c>
      <c r="R96" s="13" t="s">
        <v>950</v>
      </c>
      <c r="S96" s="19" t="s">
        <v>1222</v>
      </c>
      <c r="T96" s="19" t="s">
        <v>1222</v>
      </c>
      <c r="U96" s="19" t="s">
        <v>143</v>
      </c>
      <c r="V96" s="19" t="s">
        <v>729</v>
      </c>
      <c r="W96" s="20">
        <v>96.355270000000004</v>
      </c>
      <c r="X96" s="20">
        <v>25.656130000000001</v>
      </c>
      <c r="Y96" s="17" t="s">
        <v>53</v>
      </c>
      <c r="Z96" s="13">
        <v>1</v>
      </c>
      <c r="AA96" s="15">
        <v>2013</v>
      </c>
      <c r="AB96" s="15" t="s">
        <v>16</v>
      </c>
      <c r="AC96" s="15" t="s">
        <v>16</v>
      </c>
      <c r="AD96" s="15" t="s">
        <v>16</v>
      </c>
      <c r="AE96" s="15" t="s">
        <v>22</v>
      </c>
      <c r="AF96" s="15" t="s">
        <v>16</v>
      </c>
      <c r="AG96" s="15" t="s">
        <v>16</v>
      </c>
      <c r="AH96" s="15" t="s">
        <v>16</v>
      </c>
      <c r="AI96" s="15" t="s">
        <v>22</v>
      </c>
      <c r="AJ96" s="15" t="s">
        <v>385</v>
      </c>
      <c r="AK96" s="15">
        <v>6</v>
      </c>
      <c r="AL96" s="15">
        <v>30</v>
      </c>
      <c r="AM96" s="15" t="s">
        <v>16</v>
      </c>
      <c r="AN96" s="15" t="s">
        <v>1234</v>
      </c>
      <c r="AO96" s="15" t="s">
        <v>1235</v>
      </c>
      <c r="AP96" s="17" t="s">
        <v>1236</v>
      </c>
      <c r="AQ96" s="15" t="s">
        <v>16</v>
      </c>
      <c r="AR96" s="15" t="s">
        <v>22</v>
      </c>
      <c r="AS96" s="15" t="s">
        <v>16</v>
      </c>
      <c r="AT96" s="15" t="s">
        <v>22</v>
      </c>
      <c r="AU96" s="15" t="s">
        <v>22</v>
      </c>
      <c r="AV96" s="15" t="s">
        <v>22</v>
      </c>
      <c r="AW96" s="15" t="s">
        <v>16</v>
      </c>
      <c r="AX96" s="15" t="s">
        <v>22</v>
      </c>
      <c r="AY96" s="15" t="s">
        <v>22</v>
      </c>
      <c r="AZ96" s="15" t="s">
        <v>16</v>
      </c>
      <c r="BA96" s="15" t="s">
        <v>16</v>
      </c>
      <c r="BB96" s="15" t="s">
        <v>16</v>
      </c>
      <c r="BC96" s="13">
        <v>7</v>
      </c>
      <c r="BD96" s="13">
        <v>3</v>
      </c>
      <c r="BE96" s="25">
        <v>10</v>
      </c>
      <c r="BF96" s="13">
        <v>7</v>
      </c>
      <c r="BG96" s="13">
        <v>10</v>
      </c>
      <c r="BH96" s="25">
        <v>17</v>
      </c>
      <c r="BI96" s="13">
        <v>12</v>
      </c>
      <c r="BJ96" s="13">
        <v>15</v>
      </c>
      <c r="BK96" s="25">
        <v>27</v>
      </c>
      <c r="BL96" s="13">
        <v>67</v>
      </c>
      <c r="BM96" s="13">
        <v>70</v>
      </c>
      <c r="BN96" s="25">
        <v>137</v>
      </c>
      <c r="BO96" s="13">
        <v>44</v>
      </c>
      <c r="BP96" s="13">
        <v>50</v>
      </c>
      <c r="BQ96" s="25">
        <v>94</v>
      </c>
      <c r="BR96" s="13">
        <v>19</v>
      </c>
      <c r="BS96" s="13">
        <v>59</v>
      </c>
      <c r="BT96" s="25">
        <v>78</v>
      </c>
      <c r="BU96" s="13">
        <v>35</v>
      </c>
      <c r="BV96" s="13">
        <v>79</v>
      </c>
      <c r="BW96" s="25">
        <v>114</v>
      </c>
      <c r="BX96" s="13">
        <v>5</v>
      </c>
      <c r="BY96" s="13">
        <v>20</v>
      </c>
      <c r="BZ96" s="25">
        <v>25</v>
      </c>
      <c r="CA96" s="13">
        <v>196</v>
      </c>
      <c r="CB96" s="13">
        <v>306</v>
      </c>
      <c r="CC96" s="25">
        <v>502</v>
      </c>
      <c r="CD96" s="13">
        <v>3</v>
      </c>
      <c r="CE96" s="13">
        <v>2</v>
      </c>
      <c r="CF96" s="25">
        <v>5</v>
      </c>
      <c r="CG96" s="13">
        <v>1</v>
      </c>
      <c r="CH96" s="13">
        <v>0</v>
      </c>
      <c r="CI96" s="25">
        <v>1</v>
      </c>
      <c r="CJ96" s="13">
        <v>1</v>
      </c>
      <c r="CK96" s="13">
        <v>4</v>
      </c>
      <c r="CL96" s="25">
        <v>5</v>
      </c>
      <c r="CM96" s="13">
        <v>2</v>
      </c>
      <c r="CN96" s="13">
        <v>0</v>
      </c>
      <c r="CO96" s="25">
        <v>2</v>
      </c>
      <c r="CP96" s="13">
        <v>0</v>
      </c>
      <c r="CQ96" s="13">
        <v>0</v>
      </c>
      <c r="CR96" s="25">
        <v>0</v>
      </c>
      <c r="CS96" s="13">
        <v>0</v>
      </c>
      <c r="CT96" s="13">
        <v>0</v>
      </c>
      <c r="CU96" s="25">
        <v>0</v>
      </c>
      <c r="CV96" s="13">
        <v>0</v>
      </c>
      <c r="CW96" s="13">
        <v>0</v>
      </c>
      <c r="CX96" s="25">
        <v>0</v>
      </c>
      <c r="CY96" s="13">
        <v>4</v>
      </c>
      <c r="CZ96" s="13">
        <v>7</v>
      </c>
      <c r="DA96" s="13">
        <v>0</v>
      </c>
      <c r="DB96" s="13">
        <v>0</v>
      </c>
      <c r="DC96" s="25">
        <v>0</v>
      </c>
      <c r="DD96" s="13">
        <v>0</v>
      </c>
      <c r="DE96" s="13">
        <v>0</v>
      </c>
      <c r="DF96" s="25">
        <v>0</v>
      </c>
      <c r="DG96" s="15">
        <v>133</v>
      </c>
      <c r="DH96" s="15">
        <v>502</v>
      </c>
      <c r="DI96" s="15">
        <v>220</v>
      </c>
      <c r="DJ96" s="15">
        <v>847</v>
      </c>
      <c r="DK96" s="15">
        <v>70</v>
      </c>
      <c r="DL96" s="15">
        <v>210</v>
      </c>
      <c r="DM96" s="15" t="s">
        <v>22</v>
      </c>
      <c r="DN96" s="15" t="s">
        <v>16</v>
      </c>
      <c r="DO96" s="15">
        <v>4</v>
      </c>
      <c r="DP96" s="15">
        <v>0</v>
      </c>
      <c r="DQ96" s="15">
        <v>4</v>
      </c>
      <c r="DR96" s="15">
        <v>3</v>
      </c>
      <c r="DS96" s="15">
        <v>8</v>
      </c>
      <c r="DT96" s="15">
        <v>3</v>
      </c>
      <c r="DU96" s="15">
        <v>0</v>
      </c>
      <c r="DV96" s="15" t="s">
        <v>16</v>
      </c>
      <c r="DW96" s="15" t="s">
        <v>16</v>
      </c>
      <c r="DX96" s="15" t="s">
        <v>16</v>
      </c>
      <c r="DY96" s="15" t="s">
        <v>22</v>
      </c>
      <c r="DZ96" s="15" t="s">
        <v>16</v>
      </c>
      <c r="EA96" s="15" t="s">
        <v>22</v>
      </c>
      <c r="EB96" s="15">
        <v>0.5</v>
      </c>
      <c r="EC96" s="15">
        <v>0</v>
      </c>
      <c r="ED96" s="15">
        <v>0</v>
      </c>
      <c r="EE96" s="15">
        <v>0</v>
      </c>
      <c r="EF96" s="15"/>
      <c r="EG96" s="15"/>
      <c r="EH96" s="15">
        <v>0.5</v>
      </c>
      <c r="EI96" s="15" t="s">
        <v>70</v>
      </c>
      <c r="EJ96" s="15" t="s">
        <v>16</v>
      </c>
      <c r="EK96" s="15" t="s">
        <v>75</v>
      </c>
      <c r="EL96" s="15" t="s">
        <v>81</v>
      </c>
      <c r="EM96" s="15" t="s">
        <v>78</v>
      </c>
      <c r="EN96" s="15" t="s">
        <v>22</v>
      </c>
      <c r="EO96" s="15" t="s">
        <v>82</v>
      </c>
      <c r="EP96" s="15" t="s">
        <v>16</v>
      </c>
      <c r="EQ96" s="15">
        <v>0</v>
      </c>
      <c r="ER96" s="15">
        <v>0</v>
      </c>
      <c r="ES96" s="15">
        <v>13</v>
      </c>
      <c r="ET96" s="15" t="s">
        <v>16</v>
      </c>
      <c r="EU96" s="15" t="s">
        <v>86</v>
      </c>
      <c r="EV96" s="15" t="s">
        <v>90</v>
      </c>
      <c r="EW96" s="15"/>
      <c r="EX96" s="15" t="s">
        <v>22</v>
      </c>
      <c r="EY96" s="15" t="s">
        <v>16</v>
      </c>
      <c r="EZ96" s="15" t="s">
        <v>16</v>
      </c>
      <c r="FA96" s="15" t="s">
        <v>22</v>
      </c>
      <c r="FB96" s="15" t="s">
        <v>22</v>
      </c>
      <c r="FC96" s="15" t="s">
        <v>22</v>
      </c>
      <c r="FD96" s="15" t="s">
        <v>22</v>
      </c>
      <c r="FE96" s="15" t="s">
        <v>22</v>
      </c>
      <c r="FF96" s="15" t="s">
        <v>22</v>
      </c>
      <c r="FG96" s="15" t="s">
        <v>22</v>
      </c>
      <c r="FH96" s="15" t="s">
        <v>80</v>
      </c>
      <c r="FI96" s="15" t="s">
        <v>80</v>
      </c>
      <c r="FJ96" s="15" t="s">
        <v>108</v>
      </c>
      <c r="FK96" s="15" t="s">
        <v>112</v>
      </c>
      <c r="FL96" s="15" t="s">
        <v>104</v>
      </c>
      <c r="FM96" s="13" t="s">
        <v>108</v>
      </c>
      <c r="FN96" s="13" t="s">
        <v>106</v>
      </c>
      <c r="FO96" s="13" t="s">
        <v>112</v>
      </c>
      <c r="FP96" s="13" t="s">
        <v>104</v>
      </c>
      <c r="FQ96" s="13" t="s">
        <v>106</v>
      </c>
      <c r="FR96" s="13" t="s">
        <v>353</v>
      </c>
      <c r="FS96" s="13" t="s">
        <v>373</v>
      </c>
      <c r="FT96" s="13" t="s">
        <v>366</v>
      </c>
      <c r="FU96" s="13" t="s">
        <v>360</v>
      </c>
      <c r="FV96" s="13" t="s">
        <v>367</v>
      </c>
      <c r="FW96" s="13" t="s">
        <v>364</v>
      </c>
      <c r="FX96" s="203"/>
      <c r="FY96" s="203"/>
    </row>
    <row r="97" spans="1:181" ht="13.5" customHeight="1" x14ac:dyDescent="0.25">
      <c r="A97" s="14" t="s">
        <v>1562</v>
      </c>
      <c r="B97" s="14" t="s">
        <v>1678</v>
      </c>
      <c r="C97" s="15" t="s">
        <v>28</v>
      </c>
      <c r="D97" s="16"/>
      <c r="E97" s="17" t="s">
        <v>18</v>
      </c>
      <c r="F97" s="16"/>
      <c r="G97" s="14" t="s">
        <v>1712</v>
      </c>
      <c r="H97" s="14" t="s">
        <v>13</v>
      </c>
      <c r="I97" s="14" t="s">
        <v>14</v>
      </c>
      <c r="J97" s="14"/>
      <c r="K97" s="14"/>
      <c r="L97" s="14" t="s">
        <v>25</v>
      </c>
      <c r="M97" s="18" t="s">
        <v>19</v>
      </c>
      <c r="N97" s="18" t="s">
        <v>20</v>
      </c>
      <c r="O97" s="18"/>
      <c r="P97" s="18"/>
      <c r="Q97" s="13" t="s">
        <v>376</v>
      </c>
      <c r="R97" s="13" t="s">
        <v>950</v>
      </c>
      <c r="S97" s="19" t="s">
        <v>1329</v>
      </c>
      <c r="T97" s="19" t="s">
        <v>1465</v>
      </c>
      <c r="U97" s="19" t="s">
        <v>162</v>
      </c>
      <c r="V97" s="19" t="s">
        <v>741</v>
      </c>
      <c r="W97" s="20">
        <v>96.269199999999998</v>
      </c>
      <c r="X97" s="20">
        <v>25.566510000000001</v>
      </c>
      <c r="Y97" s="17" t="s">
        <v>53</v>
      </c>
      <c r="Z97" s="13">
        <v>1</v>
      </c>
      <c r="AA97" s="15">
        <v>2013</v>
      </c>
      <c r="AB97" s="15" t="s">
        <v>16</v>
      </c>
      <c r="AC97" s="15" t="s">
        <v>16</v>
      </c>
      <c r="AD97" s="15" t="s">
        <v>16</v>
      </c>
      <c r="AE97" s="15" t="s">
        <v>22</v>
      </c>
      <c r="AF97" s="15" t="s">
        <v>16</v>
      </c>
      <c r="AG97" s="15" t="s">
        <v>16</v>
      </c>
      <c r="AH97" s="15" t="s">
        <v>16</v>
      </c>
      <c r="AI97" s="15" t="s">
        <v>22</v>
      </c>
      <c r="AJ97" s="15" t="s">
        <v>385</v>
      </c>
      <c r="AK97" s="15">
        <v>9</v>
      </c>
      <c r="AL97" s="15">
        <v>20</v>
      </c>
      <c r="AM97" s="15" t="s">
        <v>16</v>
      </c>
      <c r="AN97" s="15" t="s">
        <v>1213</v>
      </c>
      <c r="AO97" s="15" t="s">
        <v>1563</v>
      </c>
      <c r="AP97" s="17" t="s">
        <v>1564</v>
      </c>
      <c r="AQ97" s="15" t="s">
        <v>16</v>
      </c>
      <c r="AR97" s="15" t="s">
        <v>22</v>
      </c>
      <c r="AS97" s="15" t="s">
        <v>22</v>
      </c>
      <c r="AT97" s="15" t="s">
        <v>16</v>
      </c>
      <c r="AU97" s="15" t="s">
        <v>22</v>
      </c>
      <c r="AV97" s="15" t="s">
        <v>22</v>
      </c>
      <c r="AW97" s="15" t="s">
        <v>16</v>
      </c>
      <c r="AX97" s="15" t="s">
        <v>22</v>
      </c>
      <c r="AY97" s="15" t="s">
        <v>22</v>
      </c>
      <c r="AZ97" s="15" t="s">
        <v>16</v>
      </c>
      <c r="BA97" s="15" t="s">
        <v>16</v>
      </c>
      <c r="BB97" s="15" t="s">
        <v>22</v>
      </c>
      <c r="BC97" s="13">
        <v>0</v>
      </c>
      <c r="BD97" s="13">
        <v>1</v>
      </c>
      <c r="BE97" s="25">
        <v>1</v>
      </c>
      <c r="BF97" s="13">
        <v>1</v>
      </c>
      <c r="BG97" s="13">
        <v>2</v>
      </c>
      <c r="BH97" s="25">
        <v>3</v>
      </c>
      <c r="BI97" s="13">
        <v>3</v>
      </c>
      <c r="BJ97" s="13">
        <v>3</v>
      </c>
      <c r="BK97" s="25">
        <v>6</v>
      </c>
      <c r="BL97" s="13">
        <v>7</v>
      </c>
      <c r="BM97" s="13">
        <v>10</v>
      </c>
      <c r="BN97" s="25">
        <v>17</v>
      </c>
      <c r="BO97" s="13">
        <v>8</v>
      </c>
      <c r="BP97" s="13">
        <v>3</v>
      </c>
      <c r="BQ97" s="25">
        <v>11</v>
      </c>
      <c r="BR97" s="13">
        <v>12</v>
      </c>
      <c r="BS97" s="13">
        <v>9</v>
      </c>
      <c r="BT97" s="25">
        <v>21</v>
      </c>
      <c r="BU97" s="13">
        <v>13</v>
      </c>
      <c r="BV97" s="13">
        <v>14</v>
      </c>
      <c r="BW97" s="25">
        <v>27</v>
      </c>
      <c r="BX97" s="13">
        <v>3</v>
      </c>
      <c r="BY97" s="13">
        <v>2</v>
      </c>
      <c r="BZ97" s="25">
        <v>5</v>
      </c>
      <c r="CA97" s="13">
        <v>47</v>
      </c>
      <c r="CB97" s="13">
        <v>44</v>
      </c>
      <c r="CC97" s="25">
        <v>91</v>
      </c>
      <c r="CD97" s="13">
        <v>1</v>
      </c>
      <c r="CE97" s="13">
        <v>0</v>
      </c>
      <c r="CF97" s="25">
        <v>1</v>
      </c>
      <c r="CG97" s="13">
        <v>0</v>
      </c>
      <c r="CH97" s="13">
        <v>0</v>
      </c>
      <c r="CI97" s="25">
        <v>0</v>
      </c>
      <c r="CJ97" s="13">
        <v>0</v>
      </c>
      <c r="CK97" s="13">
        <v>0</v>
      </c>
      <c r="CL97" s="25">
        <v>0</v>
      </c>
      <c r="CM97" s="13">
        <v>0</v>
      </c>
      <c r="CN97" s="13">
        <v>0</v>
      </c>
      <c r="CO97" s="25">
        <v>0</v>
      </c>
      <c r="CP97" s="13">
        <v>0</v>
      </c>
      <c r="CQ97" s="13">
        <v>0</v>
      </c>
      <c r="CR97" s="25">
        <v>0</v>
      </c>
      <c r="CS97" s="13">
        <v>0</v>
      </c>
      <c r="CT97" s="13">
        <v>2</v>
      </c>
      <c r="CU97" s="25">
        <v>2</v>
      </c>
      <c r="CV97" s="13">
        <v>3</v>
      </c>
      <c r="CW97" s="13">
        <v>1</v>
      </c>
      <c r="CX97" s="25">
        <v>4</v>
      </c>
      <c r="CY97" s="13">
        <v>0</v>
      </c>
      <c r="CZ97" s="13">
        <v>4</v>
      </c>
      <c r="DA97" s="13">
        <v>0</v>
      </c>
      <c r="DB97" s="13">
        <v>1</v>
      </c>
      <c r="DC97" s="25">
        <v>1</v>
      </c>
      <c r="DD97" s="13">
        <v>0</v>
      </c>
      <c r="DE97" s="13">
        <v>0</v>
      </c>
      <c r="DF97" s="25">
        <v>0</v>
      </c>
      <c r="DG97" s="15">
        <v>40</v>
      </c>
      <c r="DH97" s="15">
        <v>135</v>
      </c>
      <c r="DI97" s="15">
        <v>40</v>
      </c>
      <c r="DJ97" s="15">
        <v>135</v>
      </c>
      <c r="DK97" s="15">
        <v>14</v>
      </c>
      <c r="DL97" s="15">
        <v>44</v>
      </c>
      <c r="DM97" s="15" t="s">
        <v>22</v>
      </c>
      <c r="DN97" s="15" t="s">
        <v>16</v>
      </c>
      <c r="DO97" s="15">
        <v>0</v>
      </c>
      <c r="DP97" s="15">
        <v>0</v>
      </c>
      <c r="DQ97" s="15">
        <v>3</v>
      </c>
      <c r="DR97" s="15">
        <v>0</v>
      </c>
      <c r="DS97" s="15">
        <v>0</v>
      </c>
      <c r="DT97" s="15">
        <v>0</v>
      </c>
      <c r="DU97" s="15">
        <v>3</v>
      </c>
      <c r="DV97" s="15" t="s">
        <v>16</v>
      </c>
      <c r="DW97" s="15" t="s">
        <v>16</v>
      </c>
      <c r="DX97" s="15" t="s">
        <v>22</v>
      </c>
      <c r="DY97" s="15" t="s">
        <v>22</v>
      </c>
      <c r="DZ97" s="15" t="s">
        <v>16</v>
      </c>
      <c r="EA97" s="15" t="s">
        <v>22</v>
      </c>
      <c r="EB97" s="15">
        <v>0.5</v>
      </c>
      <c r="EC97" s="15"/>
      <c r="ED97" s="15">
        <v>0.5</v>
      </c>
      <c r="EE97" s="15"/>
      <c r="EF97" s="15">
        <v>0.5</v>
      </c>
      <c r="EG97" s="15">
        <v>0.5</v>
      </c>
      <c r="EH97" s="15">
        <v>0.5</v>
      </c>
      <c r="EI97" s="15" t="s">
        <v>69</v>
      </c>
      <c r="EJ97" s="15" t="s">
        <v>16</v>
      </c>
      <c r="EK97" s="15" t="s">
        <v>75</v>
      </c>
      <c r="EL97" s="15" t="s">
        <v>78</v>
      </c>
      <c r="EM97" s="15"/>
      <c r="EN97" s="15" t="s">
        <v>16</v>
      </c>
      <c r="EO97" s="15" t="s">
        <v>24</v>
      </c>
      <c r="EP97" s="15" t="s">
        <v>22</v>
      </c>
      <c r="EQ97" s="15">
        <v>0</v>
      </c>
      <c r="ER97" s="15">
        <v>0</v>
      </c>
      <c r="ES97" s="15">
        <v>0</v>
      </c>
      <c r="ET97" s="15" t="s">
        <v>16</v>
      </c>
      <c r="EU97" s="15" t="s">
        <v>85</v>
      </c>
      <c r="EV97" s="15" t="s">
        <v>90</v>
      </c>
      <c r="EW97" s="15"/>
      <c r="EX97" s="15" t="s">
        <v>22</v>
      </c>
      <c r="EY97" s="15" t="s">
        <v>22</v>
      </c>
      <c r="EZ97" s="15" t="s">
        <v>22</v>
      </c>
      <c r="FA97" s="15" t="s">
        <v>16</v>
      </c>
      <c r="FB97" s="15" t="s">
        <v>16</v>
      </c>
      <c r="FC97" s="15" t="s">
        <v>22</v>
      </c>
      <c r="FD97" s="15" t="s">
        <v>22</v>
      </c>
      <c r="FE97" s="15" t="s">
        <v>22</v>
      </c>
      <c r="FF97" s="15" t="s">
        <v>16</v>
      </c>
      <c r="FG97" s="15" t="s">
        <v>22</v>
      </c>
      <c r="FH97" s="15" t="s">
        <v>79</v>
      </c>
      <c r="FI97" s="15" t="s">
        <v>79</v>
      </c>
      <c r="FJ97" s="13" t="s">
        <v>108</v>
      </c>
      <c r="FK97" s="13" t="s">
        <v>112</v>
      </c>
      <c r="FL97" s="13" t="s">
        <v>104</v>
      </c>
      <c r="FM97" s="13" t="s">
        <v>106</v>
      </c>
      <c r="FN97" s="13" t="s">
        <v>112</v>
      </c>
      <c r="FO97" s="13" t="s">
        <v>112</v>
      </c>
      <c r="FP97" s="13" t="s">
        <v>104</v>
      </c>
      <c r="FQ97" s="13" t="s">
        <v>106</v>
      </c>
      <c r="FR97" s="13" t="s">
        <v>355</v>
      </c>
      <c r="FS97" s="13" t="s">
        <v>364</v>
      </c>
      <c r="FT97" s="13" t="s">
        <v>356</v>
      </c>
      <c r="FU97" s="13" t="s">
        <v>372</v>
      </c>
      <c r="FV97" s="13" t="s">
        <v>369</v>
      </c>
      <c r="FW97" s="13" t="s">
        <v>373</v>
      </c>
      <c r="FX97" s="203" t="s">
        <v>933</v>
      </c>
      <c r="FY97" s="203"/>
    </row>
    <row r="98" spans="1:181" ht="13.5" customHeight="1" x14ac:dyDescent="0.25">
      <c r="A98" s="14" t="s">
        <v>1464</v>
      </c>
      <c r="B98" s="14" t="s">
        <v>1677</v>
      </c>
      <c r="C98" s="15" t="s">
        <v>32</v>
      </c>
      <c r="D98" s="16"/>
      <c r="E98" s="17" t="s">
        <v>24</v>
      </c>
      <c r="F98" s="16"/>
      <c r="G98" s="14" t="s">
        <v>1705</v>
      </c>
      <c r="H98" s="14" t="s">
        <v>13</v>
      </c>
      <c r="I98" s="14" t="s">
        <v>14</v>
      </c>
      <c r="J98" s="14"/>
      <c r="K98" s="14"/>
      <c r="L98" s="14" t="s">
        <v>15</v>
      </c>
      <c r="M98" s="18"/>
      <c r="N98" s="18"/>
      <c r="O98" s="18"/>
      <c r="P98" s="18"/>
      <c r="Q98" s="13" t="s">
        <v>376</v>
      </c>
      <c r="R98" s="13" t="s">
        <v>950</v>
      </c>
      <c r="S98" s="19" t="s">
        <v>1329</v>
      </c>
      <c r="T98" s="19" t="s">
        <v>1465</v>
      </c>
      <c r="U98" s="19" t="s">
        <v>185</v>
      </c>
      <c r="V98" s="19" t="s">
        <v>747</v>
      </c>
      <c r="W98" s="20">
        <v>96.279200000000003</v>
      </c>
      <c r="X98" s="20">
        <v>25.56551</v>
      </c>
      <c r="Y98" s="17" t="s">
        <v>53</v>
      </c>
      <c r="Z98" s="13">
        <v>1</v>
      </c>
      <c r="AA98" s="15">
        <v>2013</v>
      </c>
      <c r="AB98" s="15" t="s">
        <v>16</v>
      </c>
      <c r="AC98" s="15" t="s">
        <v>16</v>
      </c>
      <c r="AD98" s="15" t="s">
        <v>16</v>
      </c>
      <c r="AE98" s="15" t="s">
        <v>22</v>
      </c>
      <c r="AF98" s="15" t="s">
        <v>16</v>
      </c>
      <c r="AG98" s="15" t="s">
        <v>16</v>
      </c>
      <c r="AH98" s="15" t="s">
        <v>16</v>
      </c>
      <c r="AI98" s="15" t="s">
        <v>22</v>
      </c>
      <c r="AJ98" s="15" t="s">
        <v>950</v>
      </c>
      <c r="AK98" s="15">
        <v>3</v>
      </c>
      <c r="AL98" s="15">
        <v>20</v>
      </c>
      <c r="AM98" s="15" t="s">
        <v>16</v>
      </c>
      <c r="AN98" s="15" t="s">
        <v>15</v>
      </c>
      <c r="AO98" s="15" t="s">
        <v>1466</v>
      </c>
      <c r="AP98" s="17" t="s">
        <v>1467</v>
      </c>
      <c r="AQ98" s="15" t="s">
        <v>16</v>
      </c>
      <c r="AR98" s="15" t="s">
        <v>22</v>
      </c>
      <c r="AS98" s="15" t="s">
        <v>22</v>
      </c>
      <c r="AT98" s="15" t="s">
        <v>22</v>
      </c>
      <c r="AU98" s="15" t="s">
        <v>22</v>
      </c>
      <c r="AV98" s="15" t="s">
        <v>22</v>
      </c>
      <c r="AW98" s="15" t="s">
        <v>22</v>
      </c>
      <c r="AX98" s="15" t="s">
        <v>16</v>
      </c>
      <c r="AY98" s="15" t="s">
        <v>22</v>
      </c>
      <c r="AZ98" s="15" t="s">
        <v>16</v>
      </c>
      <c r="BA98" s="15" t="s">
        <v>1079</v>
      </c>
      <c r="BB98" s="15" t="s">
        <v>16</v>
      </c>
      <c r="BC98" s="13">
        <v>0</v>
      </c>
      <c r="BD98" s="13">
        <v>0</v>
      </c>
      <c r="BE98" s="25">
        <v>0</v>
      </c>
      <c r="BF98" s="13">
        <v>1</v>
      </c>
      <c r="BG98" s="13">
        <v>1</v>
      </c>
      <c r="BH98" s="25">
        <v>2</v>
      </c>
      <c r="BI98" s="13">
        <v>0</v>
      </c>
      <c r="BJ98" s="13">
        <v>5</v>
      </c>
      <c r="BK98" s="25">
        <v>5</v>
      </c>
      <c r="BL98" s="13">
        <v>2</v>
      </c>
      <c r="BM98" s="13">
        <v>5</v>
      </c>
      <c r="BN98" s="25">
        <v>7</v>
      </c>
      <c r="BO98" s="13">
        <v>0</v>
      </c>
      <c r="BP98" s="13">
        <v>2</v>
      </c>
      <c r="BQ98" s="25">
        <v>2</v>
      </c>
      <c r="BR98" s="13">
        <v>2</v>
      </c>
      <c r="BS98" s="13">
        <v>4</v>
      </c>
      <c r="BT98" s="25">
        <v>6</v>
      </c>
      <c r="BU98" s="13">
        <v>4</v>
      </c>
      <c r="BV98" s="13">
        <v>6</v>
      </c>
      <c r="BW98" s="25">
        <v>10</v>
      </c>
      <c r="BX98" s="13">
        <v>2</v>
      </c>
      <c r="BY98" s="13">
        <v>0</v>
      </c>
      <c r="BZ98" s="25">
        <v>2</v>
      </c>
      <c r="CA98" s="13">
        <v>11</v>
      </c>
      <c r="CB98" s="13">
        <v>23</v>
      </c>
      <c r="CC98" s="25">
        <v>34</v>
      </c>
      <c r="CD98" s="13">
        <v>0</v>
      </c>
      <c r="CE98" s="13">
        <v>0</v>
      </c>
      <c r="CF98" s="25">
        <v>0</v>
      </c>
      <c r="CG98" s="13">
        <v>0</v>
      </c>
      <c r="CH98" s="13">
        <v>0</v>
      </c>
      <c r="CI98" s="25">
        <v>0</v>
      </c>
      <c r="CJ98" s="13">
        <v>0</v>
      </c>
      <c r="CK98" s="13">
        <v>0</v>
      </c>
      <c r="CL98" s="25">
        <v>0</v>
      </c>
      <c r="CM98" s="13">
        <v>0</v>
      </c>
      <c r="CN98" s="13">
        <v>0</v>
      </c>
      <c r="CO98" s="25">
        <v>0</v>
      </c>
      <c r="CP98" s="13">
        <v>0</v>
      </c>
      <c r="CQ98" s="13">
        <v>0</v>
      </c>
      <c r="CR98" s="25">
        <v>0</v>
      </c>
      <c r="CS98" s="13">
        <v>0</v>
      </c>
      <c r="CT98" s="13">
        <v>0</v>
      </c>
      <c r="CU98" s="25">
        <v>0</v>
      </c>
      <c r="CV98" s="13">
        <v>0</v>
      </c>
      <c r="CW98" s="13">
        <v>1</v>
      </c>
      <c r="CX98" s="25">
        <v>1</v>
      </c>
      <c r="CY98" s="13">
        <v>0</v>
      </c>
      <c r="CZ98" s="13">
        <v>2</v>
      </c>
      <c r="DA98" s="13">
        <v>0</v>
      </c>
      <c r="DB98" s="13">
        <v>0</v>
      </c>
      <c r="DC98" s="25">
        <v>0</v>
      </c>
      <c r="DD98" s="13">
        <v>0</v>
      </c>
      <c r="DE98" s="13">
        <v>0</v>
      </c>
      <c r="DF98" s="25">
        <v>0</v>
      </c>
      <c r="DG98" s="15">
        <v>9</v>
      </c>
      <c r="DH98" s="15">
        <v>34</v>
      </c>
      <c r="DI98" s="15">
        <v>9</v>
      </c>
      <c r="DJ98" s="15">
        <v>34</v>
      </c>
      <c r="DK98" s="15">
        <v>0</v>
      </c>
      <c r="DL98" s="15">
        <v>0</v>
      </c>
      <c r="DM98" s="15" t="s">
        <v>22</v>
      </c>
      <c r="DN98" s="15" t="s">
        <v>16</v>
      </c>
      <c r="DO98" s="15">
        <v>2</v>
      </c>
      <c r="DP98" s="15">
        <v>0</v>
      </c>
      <c r="DQ98" s="15">
        <v>11</v>
      </c>
      <c r="DR98" s="15">
        <v>0</v>
      </c>
      <c r="DS98" s="15">
        <v>13</v>
      </c>
      <c r="DT98" s="15">
        <v>0</v>
      </c>
      <c r="DU98" s="15">
        <v>3</v>
      </c>
      <c r="DV98" s="15" t="s">
        <v>22</v>
      </c>
      <c r="DW98" s="15" t="s">
        <v>22</v>
      </c>
      <c r="DX98" s="15" t="s">
        <v>22</v>
      </c>
      <c r="DY98" s="15" t="s">
        <v>22</v>
      </c>
      <c r="DZ98" s="15" t="s">
        <v>22</v>
      </c>
      <c r="EA98" s="15" t="s">
        <v>22</v>
      </c>
      <c r="EB98" s="15"/>
      <c r="EC98" s="15"/>
      <c r="ED98" s="15"/>
      <c r="EE98" s="15"/>
      <c r="EF98" s="15"/>
      <c r="EG98" s="15"/>
      <c r="EH98" s="15"/>
      <c r="EI98" s="15" t="s">
        <v>71</v>
      </c>
      <c r="EJ98" s="15" t="s">
        <v>22</v>
      </c>
      <c r="EK98" s="15" t="s">
        <v>74</v>
      </c>
      <c r="EL98" s="15" t="s">
        <v>81</v>
      </c>
      <c r="EM98" s="15" t="s">
        <v>81</v>
      </c>
      <c r="EN98" s="15" t="s">
        <v>22</v>
      </c>
      <c r="EO98" s="15" t="s">
        <v>82</v>
      </c>
      <c r="EP98" s="15" t="s">
        <v>22</v>
      </c>
      <c r="EQ98" s="15">
        <v>0</v>
      </c>
      <c r="ER98" s="15">
        <v>0</v>
      </c>
      <c r="ES98" s="15">
        <v>0</v>
      </c>
      <c r="ET98" s="15" t="s">
        <v>22</v>
      </c>
      <c r="EU98" s="15" t="s">
        <v>86</v>
      </c>
      <c r="EV98" s="15" t="s">
        <v>90</v>
      </c>
      <c r="EW98" s="15" t="s">
        <v>22</v>
      </c>
      <c r="EX98" s="15" t="s">
        <v>22</v>
      </c>
      <c r="EY98" s="15" t="s">
        <v>22</v>
      </c>
      <c r="EZ98" s="15" t="s">
        <v>22</v>
      </c>
      <c r="FA98" s="15" t="s">
        <v>22</v>
      </c>
      <c r="FB98" s="15" t="s">
        <v>22</v>
      </c>
      <c r="FC98" s="15" t="s">
        <v>22</v>
      </c>
      <c r="FD98" s="15" t="s">
        <v>22</v>
      </c>
      <c r="FE98" s="15" t="s">
        <v>22</v>
      </c>
      <c r="FF98" s="15" t="s">
        <v>22</v>
      </c>
      <c r="FG98" s="15" t="s">
        <v>16</v>
      </c>
      <c r="FH98" s="15" t="s">
        <v>81</v>
      </c>
      <c r="FI98" s="15" t="s">
        <v>81</v>
      </c>
      <c r="FJ98" s="13" t="s">
        <v>108</v>
      </c>
      <c r="FK98" s="13" t="s">
        <v>24</v>
      </c>
      <c r="FL98" s="13" t="s">
        <v>104</v>
      </c>
      <c r="FM98" s="13" t="s">
        <v>108</v>
      </c>
      <c r="FN98" s="13" t="s">
        <v>112</v>
      </c>
      <c r="FO98" s="13" t="s">
        <v>112</v>
      </c>
      <c r="FP98" s="13" t="s">
        <v>104</v>
      </c>
      <c r="FQ98" s="13" t="s">
        <v>24</v>
      </c>
      <c r="FR98" s="13" t="s">
        <v>353</v>
      </c>
      <c r="FS98" s="13" t="s">
        <v>357</v>
      </c>
      <c r="FT98" s="13" t="s">
        <v>372</v>
      </c>
      <c r="FU98" s="13" t="s">
        <v>354</v>
      </c>
      <c r="FV98" s="13" t="s">
        <v>373</v>
      </c>
      <c r="FW98" s="13" t="s">
        <v>355</v>
      </c>
      <c r="FX98" s="203" t="s">
        <v>26</v>
      </c>
      <c r="FY98" s="203"/>
    </row>
    <row r="99" spans="1:181" ht="13.5" customHeight="1" x14ac:dyDescent="0.25">
      <c r="A99" s="14" t="s">
        <v>1453</v>
      </c>
      <c r="B99" s="14" t="s">
        <v>1677</v>
      </c>
      <c r="C99" s="15" t="s">
        <v>32</v>
      </c>
      <c r="D99" s="16"/>
      <c r="E99" s="17" t="s">
        <v>24</v>
      </c>
      <c r="F99" s="16"/>
      <c r="G99" s="14" t="s">
        <v>1705</v>
      </c>
      <c r="H99" s="14" t="s">
        <v>13</v>
      </c>
      <c r="I99" s="14" t="s">
        <v>14</v>
      </c>
      <c r="J99" s="14"/>
      <c r="K99" s="14"/>
      <c r="L99" s="14" t="s">
        <v>15</v>
      </c>
      <c r="M99" s="18"/>
      <c r="N99" s="18"/>
      <c r="O99" s="18"/>
      <c r="P99" s="18"/>
      <c r="Q99" s="13" t="s">
        <v>376</v>
      </c>
      <c r="R99" s="13" t="s">
        <v>950</v>
      </c>
      <c r="S99" s="19" t="s">
        <v>1329</v>
      </c>
      <c r="T99" s="19" t="s">
        <v>1329</v>
      </c>
      <c r="U99" s="19" t="s">
        <v>187</v>
      </c>
      <c r="V99" s="19" t="s">
        <v>748</v>
      </c>
      <c r="W99" s="20">
        <v>96.353030000000004</v>
      </c>
      <c r="X99" s="20">
        <v>25.668399999999998</v>
      </c>
      <c r="Y99" s="17" t="s">
        <v>53</v>
      </c>
      <c r="Z99" s="13">
        <v>1</v>
      </c>
      <c r="AA99" s="15">
        <v>2013</v>
      </c>
      <c r="AB99" s="15" t="s">
        <v>16</v>
      </c>
      <c r="AC99" s="15" t="s">
        <v>16</v>
      </c>
      <c r="AD99" s="15" t="s">
        <v>16</v>
      </c>
      <c r="AE99" s="15" t="s">
        <v>22</v>
      </c>
      <c r="AF99" s="15" t="s">
        <v>16</v>
      </c>
      <c r="AG99" s="15" t="s">
        <v>16</v>
      </c>
      <c r="AH99" s="15" t="s">
        <v>16</v>
      </c>
      <c r="AI99" s="15" t="s">
        <v>22</v>
      </c>
      <c r="AJ99" s="15" t="s">
        <v>950</v>
      </c>
      <c r="AK99" s="15">
        <v>4</v>
      </c>
      <c r="AL99" s="15"/>
      <c r="AM99" s="15" t="s">
        <v>16</v>
      </c>
      <c r="AN99" s="15" t="s">
        <v>1454</v>
      </c>
      <c r="AO99" s="15" t="s">
        <v>1455</v>
      </c>
      <c r="AP99" s="17" t="s">
        <v>1456</v>
      </c>
      <c r="AQ99" s="15" t="s">
        <v>16</v>
      </c>
      <c r="AR99" s="15" t="s">
        <v>22</v>
      </c>
      <c r="AS99" s="15" t="s">
        <v>22</v>
      </c>
      <c r="AT99" s="15" t="s">
        <v>16</v>
      </c>
      <c r="AU99" s="15" t="s">
        <v>22</v>
      </c>
      <c r="AV99" s="15" t="s">
        <v>22</v>
      </c>
      <c r="AW99" s="15" t="s">
        <v>16</v>
      </c>
      <c r="AX99" s="15" t="s">
        <v>22</v>
      </c>
      <c r="AY99" s="15" t="s">
        <v>22</v>
      </c>
      <c r="AZ99" s="15" t="s">
        <v>16</v>
      </c>
      <c r="BA99" s="15" t="s">
        <v>1079</v>
      </c>
      <c r="BB99" s="15" t="s">
        <v>16</v>
      </c>
      <c r="BC99" s="13">
        <v>3</v>
      </c>
      <c r="BD99" s="13">
        <v>4</v>
      </c>
      <c r="BE99" s="25">
        <v>7</v>
      </c>
      <c r="BF99" s="13">
        <v>0</v>
      </c>
      <c r="BG99" s="13">
        <v>3</v>
      </c>
      <c r="BH99" s="25">
        <v>3</v>
      </c>
      <c r="BI99" s="13">
        <v>6</v>
      </c>
      <c r="BJ99" s="13">
        <v>3</v>
      </c>
      <c r="BK99" s="25">
        <v>9</v>
      </c>
      <c r="BL99" s="13">
        <v>11</v>
      </c>
      <c r="BM99" s="13">
        <v>1</v>
      </c>
      <c r="BN99" s="25">
        <v>1</v>
      </c>
      <c r="BO99" s="13">
        <v>5</v>
      </c>
      <c r="BP99" s="13">
        <v>9</v>
      </c>
      <c r="BQ99" s="25">
        <v>14</v>
      </c>
      <c r="BR99" s="13">
        <v>23</v>
      </c>
      <c r="BS99" s="13">
        <v>18</v>
      </c>
      <c r="BT99" s="25">
        <v>41</v>
      </c>
      <c r="BU99" s="13">
        <v>15</v>
      </c>
      <c r="BV99" s="13">
        <v>18</v>
      </c>
      <c r="BW99" s="25">
        <v>33</v>
      </c>
      <c r="BX99" s="13">
        <v>1</v>
      </c>
      <c r="BY99" s="13">
        <v>1</v>
      </c>
      <c r="BZ99" s="25">
        <v>2</v>
      </c>
      <c r="CA99" s="13">
        <v>64</v>
      </c>
      <c r="CB99" s="13">
        <v>57</v>
      </c>
      <c r="CC99" s="25">
        <v>121</v>
      </c>
      <c r="CD99" s="13">
        <v>1</v>
      </c>
      <c r="CE99" s="13">
        <v>1</v>
      </c>
      <c r="CF99" s="25">
        <v>2</v>
      </c>
      <c r="CG99" s="13">
        <v>3</v>
      </c>
      <c r="CH99" s="13">
        <v>0</v>
      </c>
      <c r="CI99" s="25">
        <v>3</v>
      </c>
      <c r="CJ99" s="13">
        <v>0</v>
      </c>
      <c r="CK99" s="13">
        <v>0</v>
      </c>
      <c r="CL99" s="25">
        <v>0</v>
      </c>
      <c r="CM99" s="13">
        <v>0</v>
      </c>
      <c r="CN99" s="13">
        <v>0</v>
      </c>
      <c r="CO99" s="25">
        <v>0</v>
      </c>
      <c r="CP99" s="13">
        <v>0</v>
      </c>
      <c r="CQ99" s="13">
        <v>0</v>
      </c>
      <c r="CR99" s="25">
        <v>0</v>
      </c>
      <c r="CS99" s="13">
        <v>0</v>
      </c>
      <c r="CT99" s="13">
        <v>0</v>
      </c>
      <c r="CU99" s="25">
        <v>0</v>
      </c>
      <c r="CV99" s="13">
        <v>0</v>
      </c>
      <c r="CW99" s="13">
        <v>0</v>
      </c>
      <c r="CX99" s="25">
        <v>0</v>
      </c>
      <c r="CY99" s="13">
        <v>1</v>
      </c>
      <c r="CZ99" s="13">
        <v>10</v>
      </c>
      <c r="DA99" s="13">
        <v>1</v>
      </c>
      <c r="DB99" s="13">
        <v>0</v>
      </c>
      <c r="DC99" s="25">
        <v>1</v>
      </c>
      <c r="DD99" s="13">
        <v>2</v>
      </c>
      <c r="DE99" s="13">
        <v>0</v>
      </c>
      <c r="DF99" s="25">
        <v>2</v>
      </c>
      <c r="DG99" s="15">
        <v>0</v>
      </c>
      <c r="DH99" s="15">
        <v>0</v>
      </c>
      <c r="DI99" s="15">
        <v>0</v>
      </c>
      <c r="DJ99" s="15">
        <v>0</v>
      </c>
      <c r="DK99" s="15">
        <v>10</v>
      </c>
      <c r="DL99" s="15"/>
      <c r="DM99" s="15" t="s">
        <v>16</v>
      </c>
      <c r="DN99" s="15" t="s">
        <v>16</v>
      </c>
      <c r="DO99" s="15"/>
      <c r="DP99" s="15">
        <v>1</v>
      </c>
      <c r="DQ99" s="15">
        <v>4</v>
      </c>
      <c r="DR99" s="15">
        <v>1</v>
      </c>
      <c r="DS99" s="15">
        <v>4</v>
      </c>
      <c r="DT99" s="15">
        <v>2</v>
      </c>
      <c r="DU99" s="15">
        <v>1</v>
      </c>
      <c r="DV99" s="15" t="s">
        <v>22</v>
      </c>
      <c r="DW99" s="15" t="s">
        <v>22</v>
      </c>
      <c r="DX99" s="15" t="s">
        <v>22</v>
      </c>
      <c r="DY99" s="15" t="s">
        <v>22</v>
      </c>
      <c r="DZ99" s="15" t="s">
        <v>22</v>
      </c>
      <c r="EA99" s="15" t="s">
        <v>22</v>
      </c>
      <c r="EB99" s="15"/>
      <c r="EC99" s="15"/>
      <c r="ED99" s="15"/>
      <c r="EE99" s="15"/>
      <c r="EF99" s="15"/>
      <c r="EG99" s="15"/>
      <c r="EH99" s="15"/>
      <c r="EI99" s="15" t="s">
        <v>69</v>
      </c>
      <c r="EJ99" s="15" t="s">
        <v>16</v>
      </c>
      <c r="EK99" s="15" t="s">
        <v>75</v>
      </c>
      <c r="EL99" s="15" t="s">
        <v>80</v>
      </c>
      <c r="EM99" s="15" t="s">
        <v>1979</v>
      </c>
      <c r="EN99" s="15" t="s">
        <v>22</v>
      </c>
      <c r="EO99" s="15" t="s">
        <v>83</v>
      </c>
      <c r="EP99" s="15" t="s">
        <v>22</v>
      </c>
      <c r="EQ99" s="15">
        <v>0</v>
      </c>
      <c r="ER99" s="15">
        <v>0</v>
      </c>
      <c r="ES99" s="15">
        <v>0</v>
      </c>
      <c r="ET99" s="15" t="s">
        <v>22</v>
      </c>
      <c r="EU99" s="15" t="s">
        <v>85</v>
      </c>
      <c r="EV99" s="15" t="s">
        <v>90</v>
      </c>
      <c r="EW99" s="15"/>
      <c r="EX99" s="15" t="s">
        <v>22</v>
      </c>
      <c r="EY99" s="15" t="s">
        <v>22</v>
      </c>
      <c r="EZ99" s="15" t="s">
        <v>22</v>
      </c>
      <c r="FA99" s="15" t="s">
        <v>16</v>
      </c>
      <c r="FB99" s="15" t="s">
        <v>22</v>
      </c>
      <c r="FC99" s="15" t="s">
        <v>22</v>
      </c>
      <c r="FD99" s="15" t="s">
        <v>22</v>
      </c>
      <c r="FE99" s="15" t="s">
        <v>16</v>
      </c>
      <c r="FF99" s="15" t="s">
        <v>22</v>
      </c>
      <c r="FG99" s="15" t="s">
        <v>22</v>
      </c>
      <c r="FH99" s="15" t="s">
        <v>80</v>
      </c>
      <c r="FI99" s="15" t="s">
        <v>80</v>
      </c>
      <c r="FJ99" s="13" t="s">
        <v>104</v>
      </c>
      <c r="FK99" s="13" t="s">
        <v>109</v>
      </c>
      <c r="FL99" s="13" t="s">
        <v>106</v>
      </c>
      <c r="FM99" s="13" t="s">
        <v>109</v>
      </c>
      <c r="FN99" s="13" t="s">
        <v>104</v>
      </c>
      <c r="FO99" s="13" t="s">
        <v>112</v>
      </c>
      <c r="FP99" s="13" t="s">
        <v>104</v>
      </c>
      <c r="FQ99" s="13" t="s">
        <v>24</v>
      </c>
      <c r="FR99" s="13" t="s">
        <v>353</v>
      </c>
      <c r="FS99" s="13" t="s">
        <v>353</v>
      </c>
      <c r="FT99" s="13" t="s">
        <v>363</v>
      </c>
      <c r="FU99" s="13" t="s">
        <v>363</v>
      </c>
      <c r="FV99" s="13" t="s">
        <v>372</v>
      </c>
      <c r="FW99" s="13" t="s">
        <v>372</v>
      </c>
      <c r="FX99" s="203"/>
      <c r="FY99" s="203"/>
    </row>
    <row r="100" spans="1:181" ht="13.5" customHeight="1" x14ac:dyDescent="0.25">
      <c r="A100" s="14" t="s">
        <v>1219</v>
      </c>
      <c r="B100" s="14" t="s">
        <v>1678</v>
      </c>
      <c r="C100" s="15" t="s">
        <v>26</v>
      </c>
      <c r="D100" s="16"/>
      <c r="E100" s="17" t="s">
        <v>12</v>
      </c>
      <c r="F100" s="16"/>
      <c r="G100" s="14" t="s">
        <v>1695</v>
      </c>
      <c r="H100" s="14" t="s">
        <v>13</v>
      </c>
      <c r="I100" s="14" t="s">
        <v>14</v>
      </c>
      <c r="J100" s="14"/>
      <c r="K100" s="14"/>
      <c r="L100" s="14" t="s">
        <v>21</v>
      </c>
      <c r="M100" s="18" t="s">
        <v>19</v>
      </c>
      <c r="N100" s="18" t="s">
        <v>20</v>
      </c>
      <c r="O100" s="18"/>
      <c r="P100" s="18"/>
      <c r="Q100" s="13" t="s">
        <v>376</v>
      </c>
      <c r="R100" s="13" t="s">
        <v>950</v>
      </c>
      <c r="S100" s="19" t="s">
        <v>1329</v>
      </c>
      <c r="T100" s="19" t="s">
        <v>1330</v>
      </c>
      <c r="U100" s="19" t="s">
        <v>192</v>
      </c>
      <c r="V100" s="13" t="s">
        <v>750</v>
      </c>
      <c r="W100" s="20">
        <v>96.286680000000004</v>
      </c>
      <c r="X100" s="20">
        <v>25.577559999999998</v>
      </c>
      <c r="Y100" s="17" t="s">
        <v>53</v>
      </c>
      <c r="Z100" s="13">
        <v>1</v>
      </c>
      <c r="AA100" s="15">
        <v>2013</v>
      </c>
      <c r="AB100" s="15" t="s">
        <v>16</v>
      </c>
      <c r="AC100" s="15" t="s">
        <v>16</v>
      </c>
      <c r="AD100" s="15" t="s">
        <v>16</v>
      </c>
      <c r="AE100" s="15" t="s">
        <v>22</v>
      </c>
      <c r="AF100" s="15" t="s">
        <v>16</v>
      </c>
      <c r="AG100" s="15" t="s">
        <v>16</v>
      </c>
      <c r="AH100" s="15" t="s">
        <v>16</v>
      </c>
      <c r="AI100" s="15" t="s">
        <v>22</v>
      </c>
      <c r="AJ100" s="15" t="s">
        <v>385</v>
      </c>
      <c r="AK100" s="15">
        <v>3</v>
      </c>
      <c r="AL100" s="15">
        <v>10</v>
      </c>
      <c r="AM100" s="15" t="s">
        <v>16</v>
      </c>
      <c r="AN100" s="15" t="s">
        <v>23</v>
      </c>
      <c r="AO100" s="15" t="s">
        <v>1220</v>
      </c>
      <c r="AP100" s="18" t="s">
        <v>1332</v>
      </c>
      <c r="AQ100" s="15" t="s">
        <v>16</v>
      </c>
      <c r="AR100" s="15" t="s">
        <v>16</v>
      </c>
      <c r="AS100" s="15" t="s">
        <v>22</v>
      </c>
      <c r="AT100" s="15" t="s">
        <v>22</v>
      </c>
      <c r="AU100" s="15" t="s">
        <v>22</v>
      </c>
      <c r="AV100" s="15" t="s">
        <v>22</v>
      </c>
      <c r="AW100" s="15" t="s">
        <v>22</v>
      </c>
      <c r="AX100" s="15" t="s">
        <v>22</v>
      </c>
      <c r="AY100" s="15" t="s">
        <v>16</v>
      </c>
      <c r="AZ100" s="15" t="s">
        <v>22</v>
      </c>
      <c r="BA100" s="15" t="s">
        <v>16</v>
      </c>
      <c r="BB100" s="15" t="s">
        <v>16</v>
      </c>
      <c r="BC100" s="13">
        <v>3</v>
      </c>
      <c r="BD100" s="13">
        <v>5</v>
      </c>
      <c r="BE100" s="25">
        <v>8</v>
      </c>
      <c r="BF100" s="13">
        <v>4</v>
      </c>
      <c r="BG100" s="13">
        <v>5</v>
      </c>
      <c r="BH100" s="25">
        <v>9</v>
      </c>
      <c r="BI100" s="13">
        <v>23</v>
      </c>
      <c r="BJ100" s="13">
        <v>18</v>
      </c>
      <c r="BK100" s="25">
        <v>41</v>
      </c>
      <c r="BL100" s="13">
        <v>35</v>
      </c>
      <c r="BM100" s="13">
        <v>39</v>
      </c>
      <c r="BN100" s="25">
        <v>74</v>
      </c>
      <c r="BO100" s="13">
        <v>36</v>
      </c>
      <c r="BP100" s="13">
        <v>26</v>
      </c>
      <c r="BQ100" s="25">
        <v>62</v>
      </c>
      <c r="BR100" s="13">
        <v>23</v>
      </c>
      <c r="BS100" s="13">
        <v>46</v>
      </c>
      <c r="BT100" s="25">
        <v>69</v>
      </c>
      <c r="BU100" s="13">
        <v>47</v>
      </c>
      <c r="BV100" s="13">
        <v>50</v>
      </c>
      <c r="BW100" s="25">
        <v>97</v>
      </c>
      <c r="BX100" s="13">
        <v>6</v>
      </c>
      <c r="BY100" s="13">
        <v>5</v>
      </c>
      <c r="BZ100" s="25">
        <v>11</v>
      </c>
      <c r="CA100" s="13">
        <v>177</v>
      </c>
      <c r="CB100" s="13">
        <v>194</v>
      </c>
      <c r="CC100" s="25">
        <v>371</v>
      </c>
      <c r="CD100" s="13">
        <v>0</v>
      </c>
      <c r="CE100" s="13">
        <v>1</v>
      </c>
      <c r="CF100" s="25">
        <v>1</v>
      </c>
      <c r="CG100" s="13">
        <v>0</v>
      </c>
      <c r="CH100" s="13">
        <v>2</v>
      </c>
      <c r="CI100" s="25">
        <v>2</v>
      </c>
      <c r="CJ100" s="13">
        <v>3</v>
      </c>
      <c r="CK100" s="13">
        <v>1</v>
      </c>
      <c r="CL100" s="25">
        <v>4</v>
      </c>
      <c r="CM100" s="13">
        <v>0</v>
      </c>
      <c r="CN100" s="13">
        <v>0</v>
      </c>
      <c r="CO100" s="25">
        <v>0</v>
      </c>
      <c r="CP100" s="13">
        <v>0</v>
      </c>
      <c r="CQ100" s="13">
        <v>0</v>
      </c>
      <c r="CR100" s="25">
        <v>0</v>
      </c>
      <c r="CS100" s="13">
        <v>0</v>
      </c>
      <c r="CT100" s="13">
        <v>0</v>
      </c>
      <c r="CU100" s="25">
        <v>0</v>
      </c>
      <c r="CV100" s="13">
        <v>7</v>
      </c>
      <c r="CW100" s="13">
        <v>9</v>
      </c>
      <c r="CX100" s="25">
        <v>16</v>
      </c>
      <c r="CY100" s="13">
        <v>2</v>
      </c>
      <c r="CZ100" s="13">
        <v>12</v>
      </c>
      <c r="DA100" s="13">
        <v>6</v>
      </c>
      <c r="DB100" s="13">
        <v>0</v>
      </c>
      <c r="DC100" s="25">
        <v>6</v>
      </c>
      <c r="DD100" s="13">
        <v>1</v>
      </c>
      <c r="DE100" s="13">
        <v>0</v>
      </c>
      <c r="DF100" s="25">
        <v>1</v>
      </c>
      <c r="DG100" s="15">
        <v>100</v>
      </c>
      <c r="DH100" s="15">
        <v>371</v>
      </c>
      <c r="DI100" s="15">
        <v>144</v>
      </c>
      <c r="DJ100" s="15">
        <v>520</v>
      </c>
      <c r="DK100" s="15">
        <v>44</v>
      </c>
      <c r="DL100" s="15">
        <v>149</v>
      </c>
      <c r="DM100" s="15" t="s">
        <v>22</v>
      </c>
      <c r="DN100" s="15" t="s">
        <v>16</v>
      </c>
      <c r="DO100" s="15">
        <v>0</v>
      </c>
      <c r="DP100" s="15">
        <v>0</v>
      </c>
      <c r="DQ100" s="15">
        <v>6</v>
      </c>
      <c r="DR100" s="15">
        <v>3</v>
      </c>
      <c r="DS100" s="15">
        <v>6</v>
      </c>
      <c r="DT100" s="15">
        <v>3</v>
      </c>
      <c r="DU100" s="15">
        <v>1</v>
      </c>
      <c r="DV100" s="15" t="s">
        <v>16</v>
      </c>
      <c r="DW100" s="15" t="s">
        <v>22</v>
      </c>
      <c r="DX100" s="15" t="s">
        <v>22</v>
      </c>
      <c r="DY100" s="15" t="s">
        <v>22</v>
      </c>
      <c r="DZ100" s="15" t="s">
        <v>16</v>
      </c>
      <c r="EA100" s="15" t="s">
        <v>22</v>
      </c>
      <c r="EB100" s="15">
        <v>0.125</v>
      </c>
      <c r="EC100" s="15">
        <v>4</v>
      </c>
      <c r="ED100" s="15">
        <v>0</v>
      </c>
      <c r="EE100" s="15">
        <v>0</v>
      </c>
      <c r="EF100" s="15">
        <v>0.125</v>
      </c>
      <c r="EG100" s="15">
        <v>0.125</v>
      </c>
      <c r="EH100" s="15">
        <v>0.125</v>
      </c>
      <c r="EI100" s="15" t="s">
        <v>70</v>
      </c>
      <c r="EJ100" s="15" t="s">
        <v>16</v>
      </c>
      <c r="EK100" s="15" t="s">
        <v>74</v>
      </c>
      <c r="EL100" s="15" t="s">
        <v>81</v>
      </c>
      <c r="EM100" s="15" t="s">
        <v>76</v>
      </c>
      <c r="EN100" s="15" t="s">
        <v>22</v>
      </c>
      <c r="EO100" s="15" t="s">
        <v>83</v>
      </c>
      <c r="EP100" s="15" t="s">
        <v>16</v>
      </c>
      <c r="EQ100" s="15">
        <v>0</v>
      </c>
      <c r="ER100" s="15">
        <v>0</v>
      </c>
      <c r="ES100" s="15">
        <v>15</v>
      </c>
      <c r="ET100" s="15" t="s">
        <v>22</v>
      </c>
      <c r="EU100" s="15" t="s">
        <v>85</v>
      </c>
      <c r="EV100" s="15" t="s">
        <v>90</v>
      </c>
      <c r="EW100" s="15"/>
      <c r="EX100" s="15" t="s">
        <v>22</v>
      </c>
      <c r="EY100" s="15" t="s">
        <v>16</v>
      </c>
      <c r="EZ100" s="15" t="s">
        <v>22</v>
      </c>
      <c r="FA100" s="15" t="s">
        <v>22</v>
      </c>
      <c r="FB100" s="15" t="s">
        <v>22</v>
      </c>
      <c r="FC100" s="15" t="s">
        <v>22</v>
      </c>
      <c r="FD100" s="15" t="s">
        <v>22</v>
      </c>
      <c r="FE100" s="15" t="s">
        <v>22</v>
      </c>
      <c r="FF100" s="15" t="s">
        <v>22</v>
      </c>
      <c r="FG100" s="15" t="s">
        <v>22</v>
      </c>
      <c r="FH100" s="15" t="s">
        <v>81</v>
      </c>
      <c r="FI100" s="15" t="s">
        <v>81</v>
      </c>
      <c r="FJ100" s="15" t="s">
        <v>112</v>
      </c>
      <c r="FK100" s="15" t="s">
        <v>112</v>
      </c>
      <c r="FL100" s="15" t="s">
        <v>104</v>
      </c>
      <c r="FM100" s="13" t="s">
        <v>106</v>
      </c>
      <c r="FN100" s="13" t="s">
        <v>112</v>
      </c>
      <c r="FO100" s="13" t="s">
        <v>112</v>
      </c>
      <c r="FP100" s="13" t="s">
        <v>104</v>
      </c>
      <c r="FQ100" s="13" t="s">
        <v>106</v>
      </c>
      <c r="FR100" s="13" t="s">
        <v>369</v>
      </c>
      <c r="FS100" s="13" t="s">
        <v>356</v>
      </c>
      <c r="FT100" s="13" t="s">
        <v>367</v>
      </c>
      <c r="FU100" s="13" t="s">
        <v>357</v>
      </c>
      <c r="FV100" s="13" t="s">
        <v>355</v>
      </c>
      <c r="FW100" s="13" t="s">
        <v>364</v>
      </c>
      <c r="FX100" s="203" t="s">
        <v>26</v>
      </c>
      <c r="FY100" s="203"/>
    </row>
    <row r="101" spans="1:181" ht="13.5" customHeight="1" x14ac:dyDescent="0.25">
      <c r="A101" s="14" t="s">
        <v>1519</v>
      </c>
      <c r="B101" s="14" t="s">
        <v>1677</v>
      </c>
      <c r="C101" s="15" t="s">
        <v>28</v>
      </c>
      <c r="D101" s="16"/>
      <c r="E101" s="17" t="s">
        <v>12</v>
      </c>
      <c r="F101" s="16"/>
      <c r="G101" s="14" t="s">
        <v>1697</v>
      </c>
      <c r="H101" s="14" t="s">
        <v>13</v>
      </c>
      <c r="I101" s="14" t="s">
        <v>14</v>
      </c>
      <c r="J101" s="14"/>
      <c r="K101" s="14"/>
      <c r="L101" s="14" t="s">
        <v>25</v>
      </c>
      <c r="M101" s="18" t="s">
        <v>19</v>
      </c>
      <c r="N101" s="18" t="s">
        <v>20</v>
      </c>
      <c r="O101" s="18"/>
      <c r="P101" s="18"/>
      <c r="Q101" s="13" t="s">
        <v>376</v>
      </c>
      <c r="R101" s="13" t="s">
        <v>950</v>
      </c>
      <c r="S101" s="19" t="s">
        <v>1329</v>
      </c>
      <c r="T101" s="19" t="s">
        <v>1329</v>
      </c>
      <c r="U101" s="19" t="s">
        <v>191</v>
      </c>
      <c r="V101" s="19" t="s">
        <v>749</v>
      </c>
      <c r="W101" s="20">
        <v>96.288250000000005</v>
      </c>
      <c r="X101" s="20">
        <v>25.57921</v>
      </c>
      <c r="Y101" s="17" t="s">
        <v>53</v>
      </c>
      <c r="Z101" s="13">
        <v>1</v>
      </c>
      <c r="AA101" s="15">
        <v>2013</v>
      </c>
      <c r="AB101" s="15" t="s">
        <v>16</v>
      </c>
      <c r="AC101" s="15" t="s">
        <v>16</v>
      </c>
      <c r="AD101" s="15" t="s">
        <v>16</v>
      </c>
      <c r="AE101" s="15" t="s">
        <v>22</v>
      </c>
      <c r="AF101" s="15" t="s">
        <v>16</v>
      </c>
      <c r="AG101" s="15" t="s">
        <v>16</v>
      </c>
      <c r="AH101" s="15" t="s">
        <v>16</v>
      </c>
      <c r="AI101" s="15" t="s">
        <v>22</v>
      </c>
      <c r="AJ101" s="15" t="s">
        <v>385</v>
      </c>
      <c r="AK101" s="15">
        <v>2</v>
      </c>
      <c r="AL101" s="15"/>
      <c r="AM101" s="15" t="s">
        <v>16</v>
      </c>
      <c r="AN101" s="15" t="s">
        <v>1520</v>
      </c>
      <c r="AO101" s="15" t="s">
        <v>1521</v>
      </c>
      <c r="AP101" s="17" t="s">
        <v>1522</v>
      </c>
      <c r="AQ101" s="15" t="s">
        <v>16</v>
      </c>
      <c r="AR101" s="15" t="s">
        <v>22</v>
      </c>
      <c r="AS101" s="15" t="s">
        <v>22</v>
      </c>
      <c r="AT101" s="15" t="s">
        <v>16</v>
      </c>
      <c r="AU101" s="15" t="s">
        <v>22</v>
      </c>
      <c r="AV101" s="15" t="s">
        <v>22</v>
      </c>
      <c r="AW101" s="15" t="s">
        <v>22</v>
      </c>
      <c r="AX101" s="15" t="s">
        <v>16</v>
      </c>
      <c r="AY101" s="15" t="s">
        <v>22</v>
      </c>
      <c r="AZ101" s="15" t="s">
        <v>16</v>
      </c>
      <c r="BA101" s="15" t="s">
        <v>16</v>
      </c>
      <c r="BB101" s="15" t="s">
        <v>16</v>
      </c>
      <c r="BC101" s="13">
        <v>0</v>
      </c>
      <c r="BD101" s="13">
        <v>1</v>
      </c>
      <c r="BE101" s="25">
        <v>1</v>
      </c>
      <c r="BF101" s="13">
        <v>2</v>
      </c>
      <c r="BG101" s="13">
        <v>0</v>
      </c>
      <c r="BH101" s="25">
        <v>2</v>
      </c>
      <c r="BI101" s="13">
        <v>1</v>
      </c>
      <c r="BJ101" s="13">
        <v>0</v>
      </c>
      <c r="BK101" s="25">
        <v>1</v>
      </c>
      <c r="BL101" s="13">
        <v>13</v>
      </c>
      <c r="BM101" s="13">
        <v>10</v>
      </c>
      <c r="BN101" s="25">
        <v>23</v>
      </c>
      <c r="BO101" s="13">
        <v>11</v>
      </c>
      <c r="BP101" s="13">
        <v>15</v>
      </c>
      <c r="BQ101" s="25">
        <v>26</v>
      </c>
      <c r="BR101" s="13">
        <v>6</v>
      </c>
      <c r="BS101" s="13">
        <v>10</v>
      </c>
      <c r="BT101" s="25">
        <v>16</v>
      </c>
      <c r="BU101" s="13">
        <v>15</v>
      </c>
      <c r="BV101" s="13">
        <v>15</v>
      </c>
      <c r="BW101" s="25">
        <v>30</v>
      </c>
      <c r="BX101" s="13">
        <v>4</v>
      </c>
      <c r="BY101" s="13">
        <v>2</v>
      </c>
      <c r="BZ101" s="25">
        <v>6</v>
      </c>
      <c r="CA101" s="13">
        <v>52</v>
      </c>
      <c r="CB101" s="13">
        <v>53</v>
      </c>
      <c r="CC101" s="25">
        <v>105</v>
      </c>
      <c r="CD101" s="13">
        <v>0</v>
      </c>
      <c r="CE101" s="13">
        <v>0</v>
      </c>
      <c r="CF101" s="25">
        <v>0</v>
      </c>
      <c r="CG101" s="13">
        <v>1</v>
      </c>
      <c r="CH101" s="13">
        <v>0</v>
      </c>
      <c r="CI101" s="25">
        <v>1</v>
      </c>
      <c r="CJ101" s="13">
        <v>0</v>
      </c>
      <c r="CK101" s="13">
        <v>1</v>
      </c>
      <c r="CL101" s="25">
        <v>1</v>
      </c>
      <c r="CM101" s="13">
        <v>0</v>
      </c>
      <c r="CN101" s="13">
        <v>0</v>
      </c>
      <c r="CO101" s="25">
        <v>0</v>
      </c>
      <c r="CP101" s="13">
        <v>0</v>
      </c>
      <c r="CQ101" s="13">
        <v>0</v>
      </c>
      <c r="CR101" s="25">
        <v>0</v>
      </c>
      <c r="CS101" s="13">
        <v>0</v>
      </c>
      <c r="CT101" s="13">
        <v>0</v>
      </c>
      <c r="CU101" s="25">
        <v>0</v>
      </c>
      <c r="CV101" s="13">
        <v>0</v>
      </c>
      <c r="CW101" s="13">
        <v>0</v>
      </c>
      <c r="CX101" s="25">
        <v>0</v>
      </c>
      <c r="CY101" s="13">
        <v>0</v>
      </c>
      <c r="CZ101" s="13">
        <v>1</v>
      </c>
      <c r="DA101" s="13">
        <v>0</v>
      </c>
      <c r="DB101" s="13">
        <v>0</v>
      </c>
      <c r="DC101" s="25">
        <v>0</v>
      </c>
      <c r="DD101" s="13">
        <v>0</v>
      </c>
      <c r="DE101" s="13">
        <v>0</v>
      </c>
      <c r="DF101" s="25">
        <v>0</v>
      </c>
      <c r="DG101" s="15">
        <v>26</v>
      </c>
      <c r="DH101" s="15">
        <v>105</v>
      </c>
      <c r="DI101" s="15">
        <v>0</v>
      </c>
      <c r="DJ101" s="15">
        <v>0</v>
      </c>
      <c r="DK101" s="15"/>
      <c r="DL101" s="15"/>
      <c r="DM101" s="15" t="s">
        <v>22</v>
      </c>
      <c r="DN101" s="15" t="s">
        <v>16</v>
      </c>
      <c r="DO101" s="15">
        <v>2</v>
      </c>
      <c r="DP101" s="15">
        <v>2</v>
      </c>
      <c r="DQ101" s="15">
        <v>4</v>
      </c>
      <c r="DR101" s="15">
        <v>3</v>
      </c>
      <c r="DS101" s="15">
        <v>6</v>
      </c>
      <c r="DT101" s="15">
        <v>5</v>
      </c>
      <c r="DU101" s="15">
        <v>1</v>
      </c>
      <c r="DV101" s="15" t="s">
        <v>16</v>
      </c>
      <c r="DW101" s="15" t="s">
        <v>16</v>
      </c>
      <c r="DX101" s="15" t="s">
        <v>16</v>
      </c>
      <c r="DY101" s="15" t="s">
        <v>16</v>
      </c>
      <c r="DZ101" s="15" t="s">
        <v>16</v>
      </c>
      <c r="EA101" s="15" t="s">
        <v>22</v>
      </c>
      <c r="EB101" s="15"/>
      <c r="EC101" s="15"/>
      <c r="ED101" s="15"/>
      <c r="EE101" s="15"/>
      <c r="EF101" s="15"/>
      <c r="EG101" s="15"/>
      <c r="EH101" s="15"/>
      <c r="EI101" s="15" t="s">
        <v>71</v>
      </c>
      <c r="EJ101" s="15" t="s">
        <v>16</v>
      </c>
      <c r="EK101" s="15" t="s">
        <v>74</v>
      </c>
      <c r="EL101" s="15" t="s">
        <v>78</v>
      </c>
      <c r="EM101" s="15" t="s">
        <v>76</v>
      </c>
      <c r="EN101" s="15" t="s">
        <v>22</v>
      </c>
      <c r="EO101" s="15" t="s">
        <v>24</v>
      </c>
      <c r="EP101" s="15" t="s">
        <v>22</v>
      </c>
      <c r="EQ101" s="15">
        <v>0</v>
      </c>
      <c r="ER101" s="15">
        <v>0</v>
      </c>
      <c r="ES101" s="15">
        <v>0</v>
      </c>
      <c r="ET101" s="15" t="s">
        <v>22</v>
      </c>
      <c r="EU101" s="15" t="s">
        <v>86</v>
      </c>
      <c r="EV101" s="15" t="s">
        <v>90</v>
      </c>
      <c r="EW101" s="15"/>
      <c r="EX101" s="15" t="s">
        <v>22</v>
      </c>
      <c r="EY101" s="15" t="s">
        <v>22</v>
      </c>
      <c r="EZ101" s="15" t="s">
        <v>22</v>
      </c>
      <c r="FA101" s="15" t="s">
        <v>22</v>
      </c>
      <c r="FB101" s="15" t="s">
        <v>22</v>
      </c>
      <c r="FC101" s="15" t="s">
        <v>22</v>
      </c>
      <c r="FD101" s="15" t="s">
        <v>22</v>
      </c>
      <c r="FE101" s="15" t="s">
        <v>22</v>
      </c>
      <c r="FF101" s="15" t="s">
        <v>22</v>
      </c>
      <c r="FG101" s="15" t="s">
        <v>16</v>
      </c>
      <c r="FH101" s="15" t="s">
        <v>80</v>
      </c>
      <c r="FI101" s="15" t="s">
        <v>80</v>
      </c>
      <c r="FJ101" s="13" t="s">
        <v>108</v>
      </c>
      <c r="FK101" s="13" t="s">
        <v>112</v>
      </c>
      <c r="FL101" s="13" t="s">
        <v>104</v>
      </c>
      <c r="FM101" s="13" t="s">
        <v>108</v>
      </c>
      <c r="FN101" s="13" t="s">
        <v>112</v>
      </c>
      <c r="FO101" s="13" t="s">
        <v>112</v>
      </c>
      <c r="FP101" s="13" t="s">
        <v>104</v>
      </c>
      <c r="FQ101" s="13" t="s">
        <v>109</v>
      </c>
      <c r="FR101" s="13" t="s">
        <v>373</v>
      </c>
      <c r="FS101" s="13" t="s">
        <v>373</v>
      </c>
      <c r="FT101" s="13" t="s">
        <v>369</v>
      </c>
      <c r="FU101" s="13" t="s">
        <v>369</v>
      </c>
      <c r="FV101" s="13" t="s">
        <v>364</v>
      </c>
      <c r="FW101" s="13" t="s">
        <v>374</v>
      </c>
      <c r="FX101" s="203"/>
      <c r="FY101" s="203"/>
    </row>
    <row r="102" spans="1:181" ht="13.5" customHeight="1" x14ac:dyDescent="0.25">
      <c r="A102" s="13" t="s">
        <v>1203</v>
      </c>
      <c r="B102" s="14" t="s">
        <v>1678</v>
      </c>
      <c r="C102" s="13" t="s">
        <v>32</v>
      </c>
      <c r="D102" s="13"/>
      <c r="E102" s="13" t="s">
        <v>24</v>
      </c>
      <c r="F102" s="13"/>
      <c r="G102" s="14" t="s">
        <v>1687</v>
      </c>
      <c r="H102" s="13" t="s">
        <v>13</v>
      </c>
      <c r="I102" s="13" t="s">
        <v>14</v>
      </c>
      <c r="J102" s="13"/>
      <c r="K102" s="13"/>
      <c r="L102" s="13" t="s">
        <v>15</v>
      </c>
      <c r="M102" s="13" t="s">
        <v>19</v>
      </c>
      <c r="N102" s="13" t="s">
        <v>20</v>
      </c>
      <c r="O102" s="13"/>
      <c r="P102" s="13"/>
      <c r="Q102" s="13" t="s">
        <v>376</v>
      </c>
      <c r="R102" s="13" t="s">
        <v>950</v>
      </c>
      <c r="S102" s="19" t="s">
        <v>52</v>
      </c>
      <c r="T102" s="13" t="s">
        <v>1204</v>
      </c>
      <c r="U102" s="13" t="s">
        <v>146</v>
      </c>
      <c r="V102" s="13" t="s">
        <v>732</v>
      </c>
      <c r="W102" s="13">
        <v>96.317350000000005</v>
      </c>
      <c r="X102" s="13">
        <v>25.616509000000001</v>
      </c>
      <c r="Y102" s="13" t="s">
        <v>52</v>
      </c>
      <c r="Z102" s="13">
        <v>1</v>
      </c>
      <c r="AA102" s="13">
        <v>2013</v>
      </c>
      <c r="AB102" s="13" t="s">
        <v>22</v>
      </c>
      <c r="AC102" s="13" t="s">
        <v>16</v>
      </c>
      <c r="AD102" s="13" t="s">
        <v>16</v>
      </c>
      <c r="AE102" s="13" t="s">
        <v>22</v>
      </c>
      <c r="AF102" s="13" t="s">
        <v>22</v>
      </c>
      <c r="AG102" s="13" t="s">
        <v>16</v>
      </c>
      <c r="AH102" s="13" t="s">
        <v>16</v>
      </c>
      <c r="AI102" s="13" t="s">
        <v>22</v>
      </c>
      <c r="AJ102" s="13" t="s">
        <v>385</v>
      </c>
      <c r="AK102" s="13">
        <v>0.5</v>
      </c>
      <c r="AL102" s="13">
        <v>15</v>
      </c>
      <c r="AM102" s="13" t="s">
        <v>16</v>
      </c>
      <c r="AN102" s="13" t="s">
        <v>1205</v>
      </c>
      <c r="AO102" s="13" t="s">
        <v>1206</v>
      </c>
      <c r="AP102" s="13" t="s">
        <v>1325</v>
      </c>
      <c r="AQ102" s="13" t="s">
        <v>16</v>
      </c>
      <c r="AR102" s="13" t="s">
        <v>22</v>
      </c>
      <c r="AS102" s="13" t="s">
        <v>22</v>
      </c>
      <c r="AT102" s="13" t="s">
        <v>16</v>
      </c>
      <c r="AU102" s="13" t="s">
        <v>22</v>
      </c>
      <c r="AV102" s="13" t="s">
        <v>22</v>
      </c>
      <c r="AW102" s="13" t="s">
        <v>22</v>
      </c>
      <c r="AX102" s="13" t="s">
        <v>22</v>
      </c>
      <c r="AY102" s="13" t="s">
        <v>16</v>
      </c>
      <c r="AZ102" s="13" t="s">
        <v>16</v>
      </c>
      <c r="BA102" s="13" t="s">
        <v>22</v>
      </c>
      <c r="BB102" s="13" t="s">
        <v>22</v>
      </c>
      <c r="BC102" s="13">
        <v>2</v>
      </c>
      <c r="BD102" s="13">
        <v>2</v>
      </c>
      <c r="BE102" s="25">
        <v>4</v>
      </c>
      <c r="BF102" s="13">
        <v>3</v>
      </c>
      <c r="BG102" s="13">
        <v>3</v>
      </c>
      <c r="BH102" s="25">
        <v>6</v>
      </c>
      <c r="BI102" s="13">
        <v>6</v>
      </c>
      <c r="BJ102" s="13">
        <v>3</v>
      </c>
      <c r="BK102" s="25">
        <v>9</v>
      </c>
      <c r="BL102" s="13">
        <v>9</v>
      </c>
      <c r="BM102" s="13">
        <v>4</v>
      </c>
      <c r="BN102" s="25">
        <v>13</v>
      </c>
      <c r="BO102" s="13">
        <v>7</v>
      </c>
      <c r="BP102" s="13">
        <v>7</v>
      </c>
      <c r="BQ102" s="25">
        <v>14</v>
      </c>
      <c r="BR102" s="13">
        <v>12</v>
      </c>
      <c r="BS102" s="13">
        <v>4</v>
      </c>
      <c r="BT102" s="25">
        <v>16</v>
      </c>
      <c r="BU102" s="13">
        <v>11</v>
      </c>
      <c r="BV102" s="13">
        <v>11</v>
      </c>
      <c r="BW102" s="25">
        <v>22</v>
      </c>
      <c r="BX102" s="13">
        <v>3</v>
      </c>
      <c r="BY102" s="13">
        <v>4</v>
      </c>
      <c r="BZ102" s="25">
        <v>7</v>
      </c>
      <c r="CA102" s="13">
        <v>53</v>
      </c>
      <c r="CB102" s="13">
        <v>38</v>
      </c>
      <c r="CC102" s="25">
        <v>91</v>
      </c>
      <c r="CD102" s="13">
        <v>0</v>
      </c>
      <c r="CE102" s="13">
        <v>0</v>
      </c>
      <c r="CF102" s="25">
        <v>0</v>
      </c>
      <c r="CG102" s="13">
        <v>0</v>
      </c>
      <c r="CH102" s="13">
        <v>0</v>
      </c>
      <c r="CI102" s="25">
        <v>0</v>
      </c>
      <c r="CJ102" s="13">
        <v>0</v>
      </c>
      <c r="CK102" s="13">
        <v>0</v>
      </c>
      <c r="CL102" s="25">
        <v>0</v>
      </c>
      <c r="CM102" s="13">
        <v>0</v>
      </c>
      <c r="CN102" s="13">
        <v>0</v>
      </c>
      <c r="CO102" s="25">
        <v>0</v>
      </c>
      <c r="CP102" s="13">
        <v>0</v>
      </c>
      <c r="CQ102" s="13">
        <v>0</v>
      </c>
      <c r="CR102" s="25">
        <v>0</v>
      </c>
      <c r="CS102" s="13">
        <v>0</v>
      </c>
      <c r="CT102" s="13">
        <v>0</v>
      </c>
      <c r="CU102" s="25">
        <v>0</v>
      </c>
      <c r="CV102" s="13">
        <v>0</v>
      </c>
      <c r="CW102" s="13">
        <v>1</v>
      </c>
      <c r="CX102" s="25">
        <v>1</v>
      </c>
      <c r="CY102" s="13">
        <v>1</v>
      </c>
      <c r="CZ102" s="13">
        <v>3</v>
      </c>
      <c r="DA102" s="13">
        <v>0</v>
      </c>
      <c r="DB102" s="13">
        <v>4</v>
      </c>
      <c r="DC102" s="25">
        <v>4</v>
      </c>
      <c r="DD102" s="13">
        <v>0</v>
      </c>
      <c r="DE102" s="13">
        <v>0</v>
      </c>
      <c r="DF102" s="25">
        <v>0</v>
      </c>
      <c r="DG102" s="13">
        <v>18</v>
      </c>
      <c r="DH102" s="13">
        <v>91</v>
      </c>
      <c r="DI102" s="13">
        <v>0</v>
      </c>
      <c r="DJ102" s="13">
        <v>0</v>
      </c>
      <c r="DK102" s="13"/>
      <c r="DL102" s="13"/>
      <c r="DM102" s="13" t="s">
        <v>22</v>
      </c>
      <c r="DN102" s="13" t="s">
        <v>22</v>
      </c>
      <c r="DO102" s="13"/>
      <c r="DP102" s="13"/>
      <c r="DQ102" s="13"/>
      <c r="DR102" s="13"/>
      <c r="DS102" s="13"/>
      <c r="DT102" s="13"/>
      <c r="DU102" s="13"/>
      <c r="DV102" s="13" t="s">
        <v>22</v>
      </c>
      <c r="DW102" s="13" t="s">
        <v>22</v>
      </c>
      <c r="DX102" s="13" t="s">
        <v>22</v>
      </c>
      <c r="DY102" s="13" t="s">
        <v>22</v>
      </c>
      <c r="DZ102" s="13" t="s">
        <v>22</v>
      </c>
      <c r="EA102" s="13" t="s">
        <v>22</v>
      </c>
      <c r="EB102" s="13"/>
      <c r="EC102" s="13"/>
      <c r="ED102" s="13"/>
      <c r="EE102" s="13"/>
      <c r="EF102" s="13"/>
      <c r="EG102" s="13"/>
      <c r="EH102" s="13"/>
      <c r="EI102" s="13" t="s">
        <v>69</v>
      </c>
      <c r="EJ102" s="13" t="s">
        <v>16</v>
      </c>
      <c r="EK102" s="13" t="s">
        <v>75</v>
      </c>
      <c r="EL102" s="13" t="s">
        <v>78</v>
      </c>
      <c r="EM102" s="13" t="s">
        <v>1979</v>
      </c>
      <c r="EN102" s="13" t="s">
        <v>16</v>
      </c>
      <c r="EO102" s="13" t="s">
        <v>82</v>
      </c>
      <c r="EP102" s="13" t="s">
        <v>22</v>
      </c>
      <c r="EQ102" s="13">
        <v>2</v>
      </c>
      <c r="ER102" s="13">
        <v>2</v>
      </c>
      <c r="ES102" s="13">
        <v>0</v>
      </c>
      <c r="ET102" s="13" t="s">
        <v>22</v>
      </c>
      <c r="EU102" s="13" t="s">
        <v>86</v>
      </c>
      <c r="EV102" s="13" t="s">
        <v>89</v>
      </c>
      <c r="EW102" s="13"/>
      <c r="EX102" s="13" t="s">
        <v>22</v>
      </c>
      <c r="EY102" s="13" t="s">
        <v>22</v>
      </c>
      <c r="EZ102" s="13" t="s">
        <v>22</v>
      </c>
      <c r="FA102" s="13" t="s">
        <v>22</v>
      </c>
      <c r="FB102" s="13" t="s">
        <v>22</v>
      </c>
      <c r="FC102" s="13" t="s">
        <v>22</v>
      </c>
      <c r="FD102" s="13" t="s">
        <v>22</v>
      </c>
      <c r="FE102" s="13" t="s">
        <v>22</v>
      </c>
      <c r="FF102" s="13" t="s">
        <v>22</v>
      </c>
      <c r="FG102" s="13" t="s">
        <v>22</v>
      </c>
      <c r="FH102" s="13" t="s">
        <v>81</v>
      </c>
      <c r="FI102" s="13" t="s">
        <v>81</v>
      </c>
      <c r="FJ102" s="13" t="s">
        <v>108</v>
      </c>
      <c r="FK102" s="13" t="s">
        <v>112</v>
      </c>
      <c r="FL102" s="13" t="s">
        <v>104</v>
      </c>
      <c r="FM102" s="13" t="s">
        <v>106</v>
      </c>
      <c r="FN102" s="13" t="s">
        <v>24</v>
      </c>
      <c r="FO102" s="13" t="s">
        <v>112</v>
      </c>
      <c r="FP102" s="13" t="s">
        <v>106</v>
      </c>
      <c r="FQ102" s="13" t="s">
        <v>112</v>
      </c>
      <c r="FR102" s="13" t="s">
        <v>373</v>
      </c>
      <c r="FS102" s="13" t="s">
        <v>373</v>
      </c>
      <c r="FT102" s="13" t="s">
        <v>355</v>
      </c>
      <c r="FU102" s="13" t="s">
        <v>364</v>
      </c>
      <c r="FV102" s="13" t="s">
        <v>354</v>
      </c>
      <c r="FW102" s="13" t="s">
        <v>356</v>
      </c>
      <c r="FX102" s="203" t="s">
        <v>26</v>
      </c>
      <c r="FY102" s="203"/>
    </row>
    <row r="103" spans="1:181" ht="13.5" customHeight="1" x14ac:dyDescent="0.25">
      <c r="A103" s="14" t="s">
        <v>1565</v>
      </c>
      <c r="B103" s="14" t="s">
        <v>1678</v>
      </c>
      <c r="C103" s="15" t="s">
        <v>26</v>
      </c>
      <c r="D103" s="16"/>
      <c r="E103" s="17" t="s">
        <v>18</v>
      </c>
      <c r="F103" s="16"/>
      <c r="G103" s="14" t="s">
        <v>1697</v>
      </c>
      <c r="H103" s="14" t="s">
        <v>13</v>
      </c>
      <c r="I103" s="14" t="s">
        <v>14</v>
      </c>
      <c r="J103" s="14"/>
      <c r="K103" s="14"/>
      <c r="L103" s="14" t="s">
        <v>15</v>
      </c>
      <c r="M103" s="18" t="s">
        <v>19</v>
      </c>
      <c r="N103" s="18" t="s">
        <v>20</v>
      </c>
      <c r="O103" s="18"/>
      <c r="P103" s="18"/>
      <c r="Q103" s="13" t="s">
        <v>376</v>
      </c>
      <c r="R103" s="13" t="s">
        <v>950</v>
      </c>
      <c r="S103" s="19" t="s">
        <v>1329</v>
      </c>
      <c r="T103" s="19" t="s">
        <v>1465</v>
      </c>
      <c r="U103" s="19" t="s">
        <v>160</v>
      </c>
      <c r="V103" s="19" t="s">
        <v>740</v>
      </c>
      <c r="W103" s="20">
        <v>96.317350000000005</v>
      </c>
      <c r="X103" s="20">
        <v>25.616509000000001</v>
      </c>
      <c r="Y103" s="17" t="s">
        <v>53</v>
      </c>
      <c r="Z103" s="13">
        <v>8</v>
      </c>
      <c r="AA103" s="15">
        <v>2012</v>
      </c>
      <c r="AB103" s="15" t="s">
        <v>16</v>
      </c>
      <c r="AC103" s="15" t="s">
        <v>16</v>
      </c>
      <c r="AD103" s="15" t="s">
        <v>16</v>
      </c>
      <c r="AE103" s="15" t="s">
        <v>22</v>
      </c>
      <c r="AF103" s="15" t="s">
        <v>16</v>
      </c>
      <c r="AG103" s="15" t="s">
        <v>16</v>
      </c>
      <c r="AH103" s="15" t="s">
        <v>16</v>
      </c>
      <c r="AI103" s="15" t="s">
        <v>22</v>
      </c>
      <c r="AJ103" s="15" t="s">
        <v>385</v>
      </c>
      <c r="AK103" s="15">
        <v>0.5</v>
      </c>
      <c r="AL103" s="15">
        <v>3</v>
      </c>
      <c r="AM103" s="15" t="s">
        <v>16</v>
      </c>
      <c r="AN103" s="15" t="s">
        <v>160</v>
      </c>
      <c r="AO103" s="15" t="s">
        <v>1168</v>
      </c>
      <c r="AP103" s="17" t="s">
        <v>1566</v>
      </c>
      <c r="AQ103" s="15" t="s">
        <v>16</v>
      </c>
      <c r="AR103" s="15" t="s">
        <v>16</v>
      </c>
      <c r="AS103" s="15" t="s">
        <v>22</v>
      </c>
      <c r="AT103" s="15" t="s">
        <v>22</v>
      </c>
      <c r="AU103" s="15" t="s">
        <v>22</v>
      </c>
      <c r="AV103" s="15" t="s">
        <v>22</v>
      </c>
      <c r="AW103" s="15" t="s">
        <v>16</v>
      </c>
      <c r="AX103" s="15" t="s">
        <v>16</v>
      </c>
      <c r="AY103" s="15" t="s">
        <v>22</v>
      </c>
      <c r="AZ103" s="15" t="s">
        <v>16</v>
      </c>
      <c r="BA103" s="15" t="s">
        <v>16</v>
      </c>
      <c r="BB103" s="15" t="s">
        <v>16</v>
      </c>
      <c r="BC103" s="13">
        <v>0</v>
      </c>
      <c r="BD103" s="13">
        <v>0</v>
      </c>
      <c r="BE103" s="25">
        <v>0</v>
      </c>
      <c r="BF103" s="13">
        <v>3</v>
      </c>
      <c r="BG103" s="13">
        <v>4</v>
      </c>
      <c r="BH103" s="25">
        <v>7</v>
      </c>
      <c r="BI103" s="13">
        <v>3</v>
      </c>
      <c r="BJ103" s="13">
        <v>2</v>
      </c>
      <c r="BK103" s="25">
        <v>5</v>
      </c>
      <c r="BL103" s="13">
        <v>8</v>
      </c>
      <c r="BM103" s="13">
        <v>6</v>
      </c>
      <c r="BN103" s="25">
        <v>14</v>
      </c>
      <c r="BO103" s="13">
        <v>3</v>
      </c>
      <c r="BP103" s="13">
        <v>3</v>
      </c>
      <c r="BQ103" s="25">
        <v>6</v>
      </c>
      <c r="BR103" s="13">
        <v>9</v>
      </c>
      <c r="BS103" s="13">
        <v>10</v>
      </c>
      <c r="BT103" s="25">
        <v>19</v>
      </c>
      <c r="BU103" s="13">
        <v>4</v>
      </c>
      <c r="BV103" s="13">
        <v>5</v>
      </c>
      <c r="BW103" s="25">
        <v>9</v>
      </c>
      <c r="BX103" s="13">
        <v>3</v>
      </c>
      <c r="BY103" s="13">
        <v>1</v>
      </c>
      <c r="BZ103" s="25">
        <v>4</v>
      </c>
      <c r="CA103" s="13">
        <v>33</v>
      </c>
      <c r="CB103" s="13">
        <v>31</v>
      </c>
      <c r="CC103" s="25">
        <v>64</v>
      </c>
      <c r="CD103" s="13">
        <v>0</v>
      </c>
      <c r="CE103" s="13">
        <v>1</v>
      </c>
      <c r="CF103" s="25">
        <v>1</v>
      </c>
      <c r="CG103" s="13">
        <v>0</v>
      </c>
      <c r="CH103" s="13">
        <v>0</v>
      </c>
      <c r="CI103" s="25">
        <v>0</v>
      </c>
      <c r="CJ103" s="13">
        <v>0</v>
      </c>
      <c r="CK103" s="13">
        <v>0</v>
      </c>
      <c r="CL103" s="25">
        <v>0</v>
      </c>
      <c r="CM103" s="13">
        <v>0</v>
      </c>
      <c r="CN103" s="13">
        <v>0</v>
      </c>
      <c r="CO103" s="25">
        <v>0</v>
      </c>
      <c r="CP103" s="13">
        <v>0</v>
      </c>
      <c r="CQ103" s="13">
        <v>0</v>
      </c>
      <c r="CR103" s="25">
        <v>0</v>
      </c>
      <c r="CS103" s="13">
        <v>0</v>
      </c>
      <c r="CT103" s="13">
        <v>0</v>
      </c>
      <c r="CU103" s="25">
        <v>0</v>
      </c>
      <c r="CV103" s="13">
        <v>0</v>
      </c>
      <c r="CW103" s="13">
        <v>1</v>
      </c>
      <c r="CX103" s="25">
        <v>1</v>
      </c>
      <c r="CY103" s="13">
        <v>0</v>
      </c>
      <c r="CZ103" s="13">
        <v>1</v>
      </c>
      <c r="DA103" s="13">
        <v>0</v>
      </c>
      <c r="DB103" s="13">
        <v>1</v>
      </c>
      <c r="DC103" s="25">
        <v>1</v>
      </c>
      <c r="DD103" s="13">
        <v>0</v>
      </c>
      <c r="DE103" s="13">
        <v>0</v>
      </c>
      <c r="DF103" s="25">
        <v>0</v>
      </c>
      <c r="DG103" s="15">
        <v>13</v>
      </c>
      <c r="DH103" s="15">
        <v>64</v>
      </c>
      <c r="DI103" s="15">
        <v>13</v>
      </c>
      <c r="DJ103" s="15">
        <v>64</v>
      </c>
      <c r="DK103" s="15">
        <v>15</v>
      </c>
      <c r="DL103" s="15">
        <v>85</v>
      </c>
      <c r="DM103" s="15" t="s">
        <v>22</v>
      </c>
      <c r="DN103" s="15" t="s">
        <v>22</v>
      </c>
      <c r="DO103" s="15">
        <v>0</v>
      </c>
      <c r="DP103" s="15">
        <v>0</v>
      </c>
      <c r="DQ103" s="15">
        <v>0</v>
      </c>
      <c r="DR103" s="15">
        <v>0</v>
      </c>
      <c r="DS103" s="15">
        <v>0</v>
      </c>
      <c r="DT103" s="15">
        <v>0</v>
      </c>
      <c r="DU103" s="15">
        <v>0</v>
      </c>
      <c r="DV103" s="15" t="s">
        <v>22</v>
      </c>
      <c r="DW103" s="15" t="s">
        <v>22</v>
      </c>
      <c r="DX103" s="15" t="s">
        <v>22</v>
      </c>
      <c r="DY103" s="15" t="s">
        <v>22</v>
      </c>
      <c r="DZ103" s="15" t="s">
        <v>22</v>
      </c>
      <c r="EA103" s="15" t="s">
        <v>22</v>
      </c>
      <c r="EB103" s="15">
        <v>8</v>
      </c>
      <c r="EC103" s="15"/>
      <c r="ED103" s="15">
        <v>8</v>
      </c>
      <c r="EE103" s="15"/>
      <c r="EF103" s="15">
        <v>0.25</v>
      </c>
      <c r="EG103" s="15">
        <v>0.25</v>
      </c>
      <c r="EH103" s="15">
        <v>0.25</v>
      </c>
      <c r="EI103" s="15" t="s">
        <v>69</v>
      </c>
      <c r="EJ103" s="15" t="s">
        <v>16</v>
      </c>
      <c r="EK103" s="15" t="s">
        <v>74</v>
      </c>
      <c r="EL103" s="15" t="s">
        <v>81</v>
      </c>
      <c r="EM103" s="15" t="s">
        <v>76</v>
      </c>
      <c r="EN103" s="15" t="s">
        <v>16</v>
      </c>
      <c r="EO103" s="15" t="s">
        <v>82</v>
      </c>
      <c r="EP103" s="15" t="s">
        <v>16</v>
      </c>
      <c r="EQ103" s="15">
        <v>0</v>
      </c>
      <c r="ER103" s="15">
        <v>0</v>
      </c>
      <c r="ES103" s="15">
        <v>5</v>
      </c>
      <c r="ET103" s="15" t="s">
        <v>22</v>
      </c>
      <c r="EU103" s="15" t="s">
        <v>86</v>
      </c>
      <c r="EV103" s="15" t="s">
        <v>89</v>
      </c>
      <c r="EW103" s="15"/>
      <c r="EX103" s="15" t="s">
        <v>16</v>
      </c>
      <c r="EY103" s="15" t="s">
        <v>22</v>
      </c>
      <c r="EZ103" s="15" t="s">
        <v>22</v>
      </c>
      <c r="FA103" s="15" t="s">
        <v>22</v>
      </c>
      <c r="FB103" s="15" t="s">
        <v>22</v>
      </c>
      <c r="FC103" s="15" t="s">
        <v>22</v>
      </c>
      <c r="FD103" s="15" t="s">
        <v>22</v>
      </c>
      <c r="FE103" s="15" t="s">
        <v>22</v>
      </c>
      <c r="FF103" s="15" t="s">
        <v>22</v>
      </c>
      <c r="FG103" s="15" t="s">
        <v>16</v>
      </c>
      <c r="FH103" s="15" t="s">
        <v>81</v>
      </c>
      <c r="FI103" s="15" t="s">
        <v>81</v>
      </c>
      <c r="FJ103" s="13" t="s">
        <v>108</v>
      </c>
      <c r="FK103" s="13" t="s">
        <v>112</v>
      </c>
      <c r="FL103" s="13" t="s">
        <v>104</v>
      </c>
      <c r="FM103" s="13" t="s">
        <v>108</v>
      </c>
      <c r="FN103" s="13" t="s">
        <v>112</v>
      </c>
      <c r="FO103" s="13" t="s">
        <v>112</v>
      </c>
      <c r="FP103" s="13" t="s">
        <v>106</v>
      </c>
      <c r="FQ103" s="13" t="s">
        <v>110</v>
      </c>
      <c r="FR103" s="13" t="s">
        <v>353</v>
      </c>
      <c r="FS103" s="13" t="s">
        <v>373</v>
      </c>
      <c r="FT103" s="13" t="s">
        <v>363</v>
      </c>
      <c r="FU103" s="13" t="s">
        <v>367</v>
      </c>
      <c r="FV103" s="13" t="s">
        <v>363</v>
      </c>
      <c r="FW103" s="13" t="s">
        <v>372</v>
      </c>
      <c r="FX103" s="203"/>
      <c r="FY103" s="203"/>
    </row>
    <row r="104" spans="1:181" ht="13.5" customHeight="1" x14ac:dyDescent="0.25">
      <c r="A104" s="14" t="s">
        <v>1449</v>
      </c>
      <c r="B104" s="14" t="s">
        <v>1677</v>
      </c>
      <c r="C104" s="15" t="s">
        <v>32</v>
      </c>
      <c r="D104" s="16"/>
      <c r="E104" s="17" t="s">
        <v>24</v>
      </c>
      <c r="F104" s="16"/>
      <c r="G104" s="14" t="s">
        <v>1713</v>
      </c>
      <c r="H104" s="14" t="s">
        <v>13</v>
      </c>
      <c r="I104" s="14" t="s">
        <v>14</v>
      </c>
      <c r="J104" s="14"/>
      <c r="K104" s="14"/>
      <c r="L104" s="14" t="s">
        <v>15</v>
      </c>
      <c r="M104" s="18"/>
      <c r="N104" s="18"/>
      <c r="O104" s="18"/>
      <c r="P104" s="18"/>
      <c r="Q104" s="13" t="s">
        <v>376</v>
      </c>
      <c r="R104" s="13" t="s">
        <v>950</v>
      </c>
      <c r="S104" s="19" t="s">
        <v>1450</v>
      </c>
      <c r="T104" s="19" t="s">
        <v>1450</v>
      </c>
      <c r="U104" s="19" t="s">
        <v>148</v>
      </c>
      <c r="V104" s="19" t="s">
        <v>733</v>
      </c>
      <c r="W104" s="20">
        <v>96.339590000000001</v>
      </c>
      <c r="X104" s="20">
        <v>25.617998</v>
      </c>
      <c r="Y104" s="17"/>
      <c r="Z104" s="13">
        <v>1</v>
      </c>
      <c r="AA104" s="15">
        <v>2013</v>
      </c>
      <c r="AB104" s="15" t="s">
        <v>16</v>
      </c>
      <c r="AC104" s="15" t="s">
        <v>16</v>
      </c>
      <c r="AD104" s="15" t="s">
        <v>16</v>
      </c>
      <c r="AE104" s="15" t="s">
        <v>22</v>
      </c>
      <c r="AF104" s="15" t="s">
        <v>16</v>
      </c>
      <c r="AG104" s="15" t="s">
        <v>16</v>
      </c>
      <c r="AH104" s="15" t="s">
        <v>16</v>
      </c>
      <c r="AI104" s="15" t="s">
        <v>22</v>
      </c>
      <c r="AJ104" s="15" t="s">
        <v>950</v>
      </c>
      <c r="AK104" s="15"/>
      <c r="AL104" s="15">
        <v>40</v>
      </c>
      <c r="AM104" s="15" t="s">
        <v>16</v>
      </c>
      <c r="AN104" s="15" t="s">
        <v>937</v>
      </c>
      <c r="AO104" s="15" t="s">
        <v>1451</v>
      </c>
      <c r="AP104" s="17" t="s">
        <v>1452</v>
      </c>
      <c r="AQ104" s="15" t="s">
        <v>16</v>
      </c>
      <c r="AR104" s="15" t="s">
        <v>22</v>
      </c>
      <c r="AS104" s="15" t="s">
        <v>22</v>
      </c>
      <c r="AT104" s="15" t="s">
        <v>22</v>
      </c>
      <c r="AU104" s="15" t="s">
        <v>22</v>
      </c>
      <c r="AV104" s="15" t="s">
        <v>22</v>
      </c>
      <c r="AW104" s="15" t="s">
        <v>22</v>
      </c>
      <c r="AX104" s="15" t="s">
        <v>22</v>
      </c>
      <c r="AY104" s="15" t="s">
        <v>16</v>
      </c>
      <c r="AZ104" s="15" t="s">
        <v>22</v>
      </c>
      <c r="BA104" s="15" t="s">
        <v>22</v>
      </c>
      <c r="BB104" s="15" t="s">
        <v>22</v>
      </c>
      <c r="BC104" s="13">
        <v>1</v>
      </c>
      <c r="BD104" s="13">
        <v>0</v>
      </c>
      <c r="BE104" s="25">
        <v>1</v>
      </c>
      <c r="BF104" s="13">
        <v>6</v>
      </c>
      <c r="BG104" s="13">
        <v>1</v>
      </c>
      <c r="BH104" s="25">
        <v>7</v>
      </c>
      <c r="BI104" s="13">
        <v>2</v>
      </c>
      <c r="BJ104" s="13">
        <v>1</v>
      </c>
      <c r="BK104" s="25">
        <v>3</v>
      </c>
      <c r="BL104" s="13">
        <v>5</v>
      </c>
      <c r="BM104" s="13">
        <v>6</v>
      </c>
      <c r="BN104" s="25">
        <v>11</v>
      </c>
      <c r="BO104" s="13">
        <v>4</v>
      </c>
      <c r="BP104" s="13">
        <v>6</v>
      </c>
      <c r="BQ104" s="25">
        <v>10</v>
      </c>
      <c r="BR104" s="13">
        <v>11</v>
      </c>
      <c r="BS104" s="13">
        <v>12</v>
      </c>
      <c r="BT104" s="25">
        <v>23</v>
      </c>
      <c r="BU104" s="13">
        <v>17</v>
      </c>
      <c r="BV104" s="13">
        <v>9</v>
      </c>
      <c r="BW104" s="25">
        <v>26</v>
      </c>
      <c r="BX104" s="13">
        <v>2</v>
      </c>
      <c r="BY104" s="13">
        <v>5</v>
      </c>
      <c r="BZ104" s="25">
        <v>7</v>
      </c>
      <c r="CA104" s="13">
        <v>48</v>
      </c>
      <c r="CB104" s="13">
        <v>40</v>
      </c>
      <c r="CC104" s="25">
        <v>88</v>
      </c>
      <c r="CD104" s="13">
        <v>0</v>
      </c>
      <c r="CE104" s="13">
        <v>0</v>
      </c>
      <c r="CF104" s="25">
        <v>0</v>
      </c>
      <c r="CG104" s="13">
        <v>0</v>
      </c>
      <c r="CH104" s="13">
        <v>0</v>
      </c>
      <c r="CI104" s="25">
        <v>0</v>
      </c>
      <c r="CJ104" s="13">
        <v>0</v>
      </c>
      <c r="CK104" s="13">
        <v>0</v>
      </c>
      <c r="CL104" s="25">
        <v>0</v>
      </c>
      <c r="CM104" s="13">
        <v>0</v>
      </c>
      <c r="CN104" s="13">
        <v>0</v>
      </c>
      <c r="CO104" s="25">
        <v>0</v>
      </c>
      <c r="CP104" s="13">
        <v>3</v>
      </c>
      <c r="CQ104" s="13">
        <v>1</v>
      </c>
      <c r="CR104" s="25">
        <v>4</v>
      </c>
      <c r="CS104" s="13">
        <v>0</v>
      </c>
      <c r="CT104" s="13">
        <v>0</v>
      </c>
      <c r="CU104" s="25">
        <v>0</v>
      </c>
      <c r="CV104" s="13">
        <v>1</v>
      </c>
      <c r="CW104" s="13">
        <v>3</v>
      </c>
      <c r="CX104" s="25">
        <v>4</v>
      </c>
      <c r="CY104" s="13">
        <v>1</v>
      </c>
      <c r="CZ104" s="13">
        <v>3</v>
      </c>
      <c r="DA104" s="13">
        <v>0</v>
      </c>
      <c r="DB104" s="13">
        <v>0</v>
      </c>
      <c r="DC104" s="25">
        <v>0</v>
      </c>
      <c r="DD104" s="13">
        <v>0</v>
      </c>
      <c r="DE104" s="13">
        <v>0</v>
      </c>
      <c r="DF104" s="25">
        <v>0</v>
      </c>
      <c r="DG104" s="15">
        <v>27</v>
      </c>
      <c r="DH104" s="15">
        <v>88</v>
      </c>
      <c r="DI104" s="15">
        <v>103</v>
      </c>
      <c r="DJ104" s="15">
        <v>30</v>
      </c>
      <c r="DK104" s="15">
        <v>3</v>
      </c>
      <c r="DL104" s="15">
        <v>15</v>
      </c>
      <c r="DM104" s="15" t="s">
        <v>22</v>
      </c>
      <c r="DN104" s="15" t="s">
        <v>16</v>
      </c>
      <c r="DO104" s="15">
        <v>4</v>
      </c>
      <c r="DP104" s="15">
        <v>0</v>
      </c>
      <c r="DQ104" s="15">
        <v>5</v>
      </c>
      <c r="DR104" s="15">
        <v>0</v>
      </c>
      <c r="DS104" s="15">
        <v>9</v>
      </c>
      <c r="DT104" s="15">
        <v>0</v>
      </c>
      <c r="DU104" s="15">
        <v>0</v>
      </c>
      <c r="DV104" s="15" t="s">
        <v>22</v>
      </c>
      <c r="DW104" s="15" t="s">
        <v>22</v>
      </c>
      <c r="DX104" s="15" t="s">
        <v>22</v>
      </c>
      <c r="DY104" s="15" t="s">
        <v>22</v>
      </c>
      <c r="DZ104" s="15" t="s">
        <v>22</v>
      </c>
      <c r="EA104" s="15" t="s">
        <v>22</v>
      </c>
      <c r="EB104" s="15"/>
      <c r="EC104" s="15"/>
      <c r="ED104" s="15"/>
      <c r="EE104" s="15"/>
      <c r="EF104" s="15"/>
      <c r="EG104" s="15"/>
      <c r="EH104" s="15"/>
      <c r="EI104" s="15" t="s">
        <v>70</v>
      </c>
      <c r="EJ104" s="15" t="s">
        <v>16</v>
      </c>
      <c r="EK104" s="15" t="s">
        <v>75</v>
      </c>
      <c r="EL104" s="15" t="s">
        <v>79</v>
      </c>
      <c r="EM104" s="15" t="s">
        <v>1979</v>
      </c>
      <c r="EN104" s="15" t="s">
        <v>22</v>
      </c>
      <c r="EO104" s="15" t="s">
        <v>82</v>
      </c>
      <c r="EP104" s="15" t="s">
        <v>16</v>
      </c>
      <c r="EQ104" s="15">
        <v>1</v>
      </c>
      <c r="ER104" s="15">
        <v>1</v>
      </c>
      <c r="ES104" s="15">
        <v>0</v>
      </c>
      <c r="ET104" s="15" t="s">
        <v>22</v>
      </c>
      <c r="EU104" s="15" t="s">
        <v>85</v>
      </c>
      <c r="EV104" s="15" t="s">
        <v>89</v>
      </c>
      <c r="EW104" s="15"/>
      <c r="EX104" s="15" t="s">
        <v>22</v>
      </c>
      <c r="EY104" s="15" t="s">
        <v>22</v>
      </c>
      <c r="EZ104" s="15" t="s">
        <v>22</v>
      </c>
      <c r="FA104" s="15" t="s">
        <v>22</v>
      </c>
      <c r="FB104" s="15" t="s">
        <v>22</v>
      </c>
      <c r="FC104" s="15" t="s">
        <v>22</v>
      </c>
      <c r="FD104" s="15" t="s">
        <v>22</v>
      </c>
      <c r="FE104" s="15" t="s">
        <v>22</v>
      </c>
      <c r="FF104" s="15" t="s">
        <v>22</v>
      </c>
      <c r="FG104" s="15" t="s">
        <v>22</v>
      </c>
      <c r="FH104" s="15" t="s">
        <v>76</v>
      </c>
      <c r="FI104" s="15" t="s">
        <v>1979</v>
      </c>
      <c r="FJ104" s="13" t="s">
        <v>108</v>
      </c>
      <c r="FK104" s="13" t="s">
        <v>112</v>
      </c>
      <c r="FL104" s="13" t="s">
        <v>104</v>
      </c>
      <c r="FM104" s="13" t="s">
        <v>108</v>
      </c>
      <c r="FN104" s="13" t="s">
        <v>112</v>
      </c>
      <c r="FO104" s="13" t="s">
        <v>106</v>
      </c>
      <c r="FP104" s="13" t="s">
        <v>104</v>
      </c>
      <c r="FQ104" s="13" t="s">
        <v>106</v>
      </c>
      <c r="FR104" s="13"/>
      <c r="FS104" s="13"/>
      <c r="FT104" s="13"/>
      <c r="FU104" s="13"/>
      <c r="FV104" s="13"/>
      <c r="FW104" s="13"/>
      <c r="FX104" s="203" t="s">
        <v>26</v>
      </c>
      <c r="FY104" s="203"/>
    </row>
    <row r="105" spans="1:181" ht="13.5" customHeight="1" x14ac:dyDescent="0.25">
      <c r="A105" s="14" t="s">
        <v>1077</v>
      </c>
      <c r="B105" s="14" t="s">
        <v>1678</v>
      </c>
      <c r="C105" s="15" t="s">
        <v>26</v>
      </c>
      <c r="D105" s="16"/>
      <c r="E105" s="17" t="s">
        <v>18</v>
      </c>
      <c r="F105" s="16"/>
      <c r="G105" s="14" t="s">
        <v>1697</v>
      </c>
      <c r="H105" s="14" t="s">
        <v>13</v>
      </c>
      <c r="I105" s="14" t="s">
        <v>20</v>
      </c>
      <c r="J105" s="14"/>
      <c r="K105" s="14"/>
      <c r="L105" s="14" t="s">
        <v>25</v>
      </c>
      <c r="M105" s="18"/>
      <c r="N105" s="18"/>
      <c r="O105" s="18"/>
      <c r="P105" s="18"/>
      <c r="Q105" s="13" t="s">
        <v>376</v>
      </c>
      <c r="R105" s="13" t="s">
        <v>386</v>
      </c>
      <c r="S105" s="19" t="s">
        <v>1342</v>
      </c>
      <c r="T105" s="19" t="s">
        <v>1342</v>
      </c>
      <c r="U105" s="19" t="s">
        <v>124</v>
      </c>
      <c r="V105" s="19" t="s">
        <v>711</v>
      </c>
      <c r="W105" s="20">
        <v>97.252650000000003</v>
      </c>
      <c r="X105" s="20">
        <v>24.260466999999998</v>
      </c>
      <c r="Y105" s="17" t="s">
        <v>52</v>
      </c>
      <c r="Z105" s="13">
        <v>9</v>
      </c>
      <c r="AA105" s="15">
        <v>2011</v>
      </c>
      <c r="AB105" s="15" t="s">
        <v>22</v>
      </c>
      <c r="AC105" s="15" t="s">
        <v>16</v>
      </c>
      <c r="AD105" s="15" t="s">
        <v>16</v>
      </c>
      <c r="AE105" s="15" t="s">
        <v>22</v>
      </c>
      <c r="AF105" s="15" t="s">
        <v>22</v>
      </c>
      <c r="AG105" s="15" t="s">
        <v>16</v>
      </c>
      <c r="AH105" s="15" t="s">
        <v>16</v>
      </c>
      <c r="AI105" s="15" t="s">
        <v>22</v>
      </c>
      <c r="AJ105" s="15" t="s">
        <v>386</v>
      </c>
      <c r="AK105" s="15">
        <v>2</v>
      </c>
      <c r="AL105" s="15"/>
      <c r="AM105" s="15" t="s">
        <v>16</v>
      </c>
      <c r="AN105" s="15" t="s">
        <v>23</v>
      </c>
      <c r="AO105" s="15" t="s">
        <v>1078</v>
      </c>
      <c r="AP105" s="17">
        <v>7451262</v>
      </c>
      <c r="AQ105" s="15" t="s">
        <v>16</v>
      </c>
      <c r="AR105" s="15" t="s">
        <v>16</v>
      </c>
      <c r="AS105" s="15" t="s">
        <v>22</v>
      </c>
      <c r="AT105" s="15" t="s">
        <v>22</v>
      </c>
      <c r="AU105" s="15" t="s">
        <v>22</v>
      </c>
      <c r="AV105" s="15" t="s">
        <v>22</v>
      </c>
      <c r="AW105" s="15" t="s">
        <v>1079</v>
      </c>
      <c r="AX105" s="15" t="s">
        <v>22</v>
      </c>
      <c r="AY105" s="15" t="s">
        <v>22</v>
      </c>
      <c r="AZ105" s="15" t="s">
        <v>16</v>
      </c>
      <c r="BA105" s="15" t="s">
        <v>16</v>
      </c>
      <c r="BB105" s="15" t="s">
        <v>16</v>
      </c>
      <c r="BC105" s="13">
        <v>0</v>
      </c>
      <c r="BD105" s="13">
        <v>0</v>
      </c>
      <c r="BE105" s="25">
        <v>0</v>
      </c>
      <c r="BF105" s="13">
        <v>1</v>
      </c>
      <c r="BG105" s="13">
        <v>0</v>
      </c>
      <c r="BH105" s="25">
        <v>1</v>
      </c>
      <c r="BI105" s="13">
        <v>2</v>
      </c>
      <c r="BJ105" s="13">
        <v>2</v>
      </c>
      <c r="BK105" s="25">
        <v>4</v>
      </c>
      <c r="BL105" s="13">
        <v>2</v>
      </c>
      <c r="BM105" s="13">
        <v>4</v>
      </c>
      <c r="BN105" s="25">
        <v>6</v>
      </c>
      <c r="BO105" s="13">
        <v>2</v>
      </c>
      <c r="BP105" s="13">
        <v>4</v>
      </c>
      <c r="BQ105" s="25">
        <v>6</v>
      </c>
      <c r="BR105" s="13">
        <v>2</v>
      </c>
      <c r="BS105" s="13">
        <v>5</v>
      </c>
      <c r="BT105" s="25">
        <v>7</v>
      </c>
      <c r="BU105" s="13">
        <v>2</v>
      </c>
      <c r="BV105" s="13">
        <v>1</v>
      </c>
      <c r="BW105" s="25">
        <v>3</v>
      </c>
      <c r="BX105" s="13">
        <v>4</v>
      </c>
      <c r="BY105" s="13">
        <v>6</v>
      </c>
      <c r="BZ105" s="25">
        <v>10</v>
      </c>
      <c r="CA105" s="13">
        <v>15</v>
      </c>
      <c r="CB105" s="13">
        <v>22</v>
      </c>
      <c r="CC105" s="25">
        <v>37</v>
      </c>
      <c r="CD105" s="13">
        <v>0</v>
      </c>
      <c r="CE105" s="13">
        <v>0</v>
      </c>
      <c r="CF105" s="25">
        <v>0</v>
      </c>
      <c r="CG105" s="13">
        <v>0</v>
      </c>
      <c r="CH105" s="13">
        <v>0</v>
      </c>
      <c r="CI105" s="25">
        <v>0</v>
      </c>
      <c r="CJ105" s="13">
        <v>0</v>
      </c>
      <c r="CK105" s="13">
        <v>1</v>
      </c>
      <c r="CL105" s="25">
        <v>1</v>
      </c>
      <c r="CM105" s="13">
        <v>0</v>
      </c>
      <c r="CN105" s="13">
        <v>0</v>
      </c>
      <c r="CO105" s="25">
        <v>0</v>
      </c>
      <c r="CP105" s="13">
        <v>1</v>
      </c>
      <c r="CQ105" s="13">
        <v>1</v>
      </c>
      <c r="CR105" s="25">
        <v>2</v>
      </c>
      <c r="CS105" s="13">
        <v>0</v>
      </c>
      <c r="CT105" s="13">
        <v>0</v>
      </c>
      <c r="CU105" s="25">
        <v>0</v>
      </c>
      <c r="CV105" s="13">
        <v>1</v>
      </c>
      <c r="CW105" s="13">
        <v>0</v>
      </c>
      <c r="CX105" s="25">
        <v>1</v>
      </c>
      <c r="CY105" s="13">
        <v>1</v>
      </c>
      <c r="CZ105" s="13">
        <v>1</v>
      </c>
      <c r="DA105" s="13">
        <v>0</v>
      </c>
      <c r="DB105" s="13">
        <v>0</v>
      </c>
      <c r="DC105" s="25">
        <v>0</v>
      </c>
      <c r="DD105" s="13">
        <v>0</v>
      </c>
      <c r="DE105" s="13">
        <v>0</v>
      </c>
      <c r="DF105" s="25">
        <v>0</v>
      </c>
      <c r="DG105" s="15">
        <v>10</v>
      </c>
      <c r="DH105" s="15">
        <v>33</v>
      </c>
      <c r="DI105" s="15">
        <v>0</v>
      </c>
      <c r="DJ105" s="15">
        <v>0</v>
      </c>
      <c r="DK105" s="15"/>
      <c r="DL105" s="15">
        <v>2</v>
      </c>
      <c r="DM105" s="15" t="s">
        <v>22</v>
      </c>
      <c r="DN105" s="15" t="s">
        <v>16</v>
      </c>
      <c r="DO105" s="15">
        <v>0</v>
      </c>
      <c r="DP105" s="15">
        <v>0</v>
      </c>
      <c r="DQ105" s="15">
        <v>5</v>
      </c>
      <c r="DR105" s="15">
        <v>3</v>
      </c>
      <c r="DS105" s="15">
        <v>5</v>
      </c>
      <c r="DT105" s="15">
        <v>3</v>
      </c>
      <c r="DU105" s="15">
        <v>1</v>
      </c>
      <c r="DV105" s="15" t="s">
        <v>22</v>
      </c>
      <c r="DW105" s="15" t="s">
        <v>22</v>
      </c>
      <c r="DX105" s="15" t="s">
        <v>22</v>
      </c>
      <c r="DY105" s="15" t="s">
        <v>22</v>
      </c>
      <c r="DZ105" s="15" t="s">
        <v>16</v>
      </c>
      <c r="EA105" s="15" t="s">
        <v>22</v>
      </c>
      <c r="EB105" s="15"/>
      <c r="EC105" s="15"/>
      <c r="ED105" s="15"/>
      <c r="EE105" s="15"/>
      <c r="EF105" s="15"/>
      <c r="EG105" s="15"/>
      <c r="EH105" s="15"/>
      <c r="EI105" s="15" t="s">
        <v>69</v>
      </c>
      <c r="EJ105" s="15" t="s">
        <v>16</v>
      </c>
      <c r="EK105" s="15" t="s">
        <v>74</v>
      </c>
      <c r="EL105" s="15" t="s">
        <v>76</v>
      </c>
      <c r="EM105" s="15" t="s">
        <v>76</v>
      </c>
      <c r="EN105" s="15" t="s">
        <v>16</v>
      </c>
      <c r="EO105" s="15" t="s">
        <v>84</v>
      </c>
      <c r="EP105" s="15" t="s">
        <v>16</v>
      </c>
      <c r="EQ105" s="15">
        <v>1</v>
      </c>
      <c r="ER105" s="15">
        <v>1</v>
      </c>
      <c r="ES105" s="15">
        <v>0</v>
      </c>
      <c r="ET105" s="15" t="s">
        <v>22</v>
      </c>
      <c r="EU105" s="15" t="s">
        <v>85</v>
      </c>
      <c r="EV105" s="15" t="s">
        <v>90</v>
      </c>
      <c r="EW105" s="15"/>
      <c r="EX105" s="15" t="s">
        <v>22</v>
      </c>
      <c r="EY105" s="15" t="s">
        <v>16</v>
      </c>
      <c r="EZ105" s="15" t="s">
        <v>22</v>
      </c>
      <c r="FA105" s="15" t="s">
        <v>22</v>
      </c>
      <c r="FB105" s="15" t="s">
        <v>22</v>
      </c>
      <c r="FC105" s="15" t="s">
        <v>22</v>
      </c>
      <c r="FD105" s="15" t="s">
        <v>22</v>
      </c>
      <c r="FE105" s="15" t="s">
        <v>22</v>
      </c>
      <c r="FF105" s="15" t="s">
        <v>22</v>
      </c>
      <c r="FG105" s="15" t="s">
        <v>22</v>
      </c>
      <c r="FH105" s="15" t="s">
        <v>81</v>
      </c>
      <c r="FI105" s="15" t="s">
        <v>81</v>
      </c>
      <c r="FJ105" s="15" t="s">
        <v>104</v>
      </c>
      <c r="FK105" s="15" t="s">
        <v>111</v>
      </c>
      <c r="FL105" s="15" t="s">
        <v>104</v>
      </c>
      <c r="FM105" s="13" t="s">
        <v>106</v>
      </c>
      <c r="FN105" s="13" t="s">
        <v>106</v>
      </c>
      <c r="FO105" s="13" t="s">
        <v>24</v>
      </c>
      <c r="FP105" s="13" t="s">
        <v>104</v>
      </c>
      <c r="FQ105" s="13" t="s">
        <v>106</v>
      </c>
      <c r="FR105" s="13" t="s">
        <v>355</v>
      </c>
      <c r="FS105" s="13" t="s">
        <v>373</v>
      </c>
      <c r="FT105" s="13" t="s">
        <v>364</v>
      </c>
      <c r="FU105" s="13" t="s">
        <v>374</v>
      </c>
      <c r="FV105" s="13" t="s">
        <v>354</v>
      </c>
      <c r="FW105" s="13" t="s">
        <v>360</v>
      </c>
      <c r="FX105" s="203"/>
      <c r="FY105" s="203"/>
    </row>
    <row r="106" spans="1:181" ht="13.5" customHeight="1" x14ac:dyDescent="0.25">
      <c r="A106" s="14" t="s">
        <v>1496</v>
      </c>
      <c r="B106" s="14" t="s">
        <v>1678</v>
      </c>
      <c r="C106" s="15" t="s">
        <v>30</v>
      </c>
      <c r="D106" s="16"/>
      <c r="E106" s="17" t="s">
        <v>18</v>
      </c>
      <c r="F106" s="16"/>
      <c r="G106" s="14" t="s">
        <v>1714</v>
      </c>
      <c r="H106" s="14" t="s">
        <v>13</v>
      </c>
      <c r="I106" s="14" t="s">
        <v>14</v>
      </c>
      <c r="J106" s="14"/>
      <c r="K106" s="14"/>
      <c r="L106" s="14" t="s">
        <v>15</v>
      </c>
      <c r="M106" s="18"/>
      <c r="N106" s="18"/>
      <c r="O106" s="18"/>
      <c r="P106" s="18"/>
      <c r="Q106" s="13" t="s">
        <v>376</v>
      </c>
      <c r="R106" s="13" t="s">
        <v>381</v>
      </c>
      <c r="S106" s="19" t="s">
        <v>52</v>
      </c>
      <c r="T106" s="19" t="s">
        <v>1497</v>
      </c>
      <c r="U106" s="19" t="s">
        <v>140</v>
      </c>
      <c r="V106" s="19" t="s">
        <v>727</v>
      </c>
      <c r="W106" s="20"/>
      <c r="X106" s="20"/>
      <c r="Y106" s="17"/>
      <c r="Z106" s="13">
        <v>2</v>
      </c>
      <c r="AA106" s="15">
        <v>2012</v>
      </c>
      <c r="AB106" s="15" t="s">
        <v>16</v>
      </c>
      <c r="AC106" s="15" t="s">
        <v>16</v>
      </c>
      <c r="AD106" s="15" t="s">
        <v>16</v>
      </c>
      <c r="AE106" s="15" t="s">
        <v>22</v>
      </c>
      <c r="AF106" s="15" t="s">
        <v>16</v>
      </c>
      <c r="AG106" s="15" t="s">
        <v>16</v>
      </c>
      <c r="AH106" s="15" t="s">
        <v>16</v>
      </c>
      <c r="AI106" s="15" t="s">
        <v>22</v>
      </c>
      <c r="AJ106" s="15" t="s">
        <v>381</v>
      </c>
      <c r="AK106" s="15"/>
      <c r="AL106" s="15">
        <v>5</v>
      </c>
      <c r="AM106" s="15" t="s">
        <v>16</v>
      </c>
      <c r="AN106" s="15" t="s">
        <v>447</v>
      </c>
      <c r="AO106" s="15" t="s">
        <v>1498</v>
      </c>
      <c r="AP106" s="17"/>
      <c r="AQ106" s="15" t="s">
        <v>16</v>
      </c>
      <c r="AR106" s="15" t="s">
        <v>22</v>
      </c>
      <c r="AS106" s="15" t="s">
        <v>22</v>
      </c>
      <c r="AT106" s="15" t="s">
        <v>16</v>
      </c>
      <c r="AU106" s="15" t="s">
        <v>22</v>
      </c>
      <c r="AV106" s="15" t="s">
        <v>22</v>
      </c>
      <c r="AW106" s="15" t="s">
        <v>16</v>
      </c>
      <c r="AX106" s="15" t="s">
        <v>22</v>
      </c>
      <c r="AY106" s="15" t="s">
        <v>22</v>
      </c>
      <c r="AZ106" s="15" t="s">
        <v>16</v>
      </c>
      <c r="BA106" s="15" t="s">
        <v>16</v>
      </c>
      <c r="BB106" s="15" t="s">
        <v>16</v>
      </c>
      <c r="BC106" s="13">
        <v>1</v>
      </c>
      <c r="BD106" s="13">
        <v>3</v>
      </c>
      <c r="BE106" s="25">
        <v>4</v>
      </c>
      <c r="BF106" s="13">
        <v>20</v>
      </c>
      <c r="BG106" s="13">
        <v>9</v>
      </c>
      <c r="BH106" s="25">
        <v>29</v>
      </c>
      <c r="BI106" s="13">
        <v>19</v>
      </c>
      <c r="BJ106" s="13">
        <v>5</v>
      </c>
      <c r="BK106" s="25">
        <v>24</v>
      </c>
      <c r="BL106" s="13">
        <v>28</v>
      </c>
      <c r="BM106" s="13">
        <v>8</v>
      </c>
      <c r="BN106" s="25">
        <v>36</v>
      </c>
      <c r="BO106" s="13">
        <v>40</v>
      </c>
      <c r="BP106" s="13">
        <v>37</v>
      </c>
      <c r="BQ106" s="25">
        <v>77</v>
      </c>
      <c r="BR106" s="13">
        <v>52</v>
      </c>
      <c r="BS106" s="13">
        <v>50</v>
      </c>
      <c r="BT106" s="25">
        <v>102</v>
      </c>
      <c r="BU106" s="13">
        <v>60</v>
      </c>
      <c r="BV106" s="13">
        <v>64</v>
      </c>
      <c r="BW106" s="25">
        <v>124</v>
      </c>
      <c r="BX106" s="13">
        <v>55</v>
      </c>
      <c r="BY106" s="13">
        <v>60</v>
      </c>
      <c r="BZ106" s="25">
        <v>115</v>
      </c>
      <c r="CA106" s="13">
        <v>275</v>
      </c>
      <c r="CB106" s="13">
        <v>236</v>
      </c>
      <c r="CC106" s="25">
        <v>511</v>
      </c>
      <c r="CD106" s="13">
        <v>0</v>
      </c>
      <c r="CE106" s="13">
        <v>2</v>
      </c>
      <c r="CF106" s="25">
        <v>2</v>
      </c>
      <c r="CG106" s="13">
        <v>0</v>
      </c>
      <c r="CH106" s="13">
        <v>1</v>
      </c>
      <c r="CI106" s="25">
        <v>1</v>
      </c>
      <c r="CJ106" s="13">
        <v>6</v>
      </c>
      <c r="CK106" s="13">
        <v>7</v>
      </c>
      <c r="CL106" s="25">
        <v>13</v>
      </c>
      <c r="CM106" s="13">
        <v>0</v>
      </c>
      <c r="CN106" s="13">
        <v>0</v>
      </c>
      <c r="CO106" s="25">
        <v>0</v>
      </c>
      <c r="CP106" s="13">
        <v>0</v>
      </c>
      <c r="CQ106" s="13">
        <v>0</v>
      </c>
      <c r="CR106" s="25">
        <v>0</v>
      </c>
      <c r="CS106" s="13">
        <v>0</v>
      </c>
      <c r="CT106" s="13">
        <v>0</v>
      </c>
      <c r="CU106" s="25">
        <v>0</v>
      </c>
      <c r="CV106" s="13">
        <v>0</v>
      </c>
      <c r="CW106" s="13">
        <v>0</v>
      </c>
      <c r="CX106" s="25">
        <v>0</v>
      </c>
      <c r="CY106" s="13">
        <v>4</v>
      </c>
      <c r="CZ106" s="13">
        <v>2</v>
      </c>
      <c r="DA106" s="13">
        <v>2</v>
      </c>
      <c r="DB106" s="13">
        <v>2</v>
      </c>
      <c r="DC106" s="25">
        <v>4</v>
      </c>
      <c r="DD106" s="13">
        <v>0</v>
      </c>
      <c r="DE106" s="13">
        <v>0</v>
      </c>
      <c r="DF106" s="25">
        <v>0</v>
      </c>
      <c r="DG106" s="15">
        <v>138</v>
      </c>
      <c r="DH106" s="15">
        <v>517</v>
      </c>
      <c r="DI106" s="15">
        <v>138</v>
      </c>
      <c r="DJ106" s="15">
        <v>517</v>
      </c>
      <c r="DK106" s="15">
        <v>0</v>
      </c>
      <c r="DL106" s="15">
        <v>0</v>
      </c>
      <c r="DM106" s="15" t="s">
        <v>22</v>
      </c>
      <c r="DN106" s="15" t="s">
        <v>16</v>
      </c>
      <c r="DO106" s="15">
        <v>5</v>
      </c>
      <c r="DP106" s="15">
        <v>1</v>
      </c>
      <c r="DQ106" s="15">
        <v>6</v>
      </c>
      <c r="DR106" s="15">
        <v>3</v>
      </c>
      <c r="DS106" s="15">
        <v>11</v>
      </c>
      <c r="DT106" s="15">
        <v>4</v>
      </c>
      <c r="DU106" s="15">
        <v>1</v>
      </c>
      <c r="DV106" s="15" t="s">
        <v>16</v>
      </c>
      <c r="DW106" s="15" t="s">
        <v>16</v>
      </c>
      <c r="DX106" s="15" t="s">
        <v>22</v>
      </c>
      <c r="DY106" s="15" t="s">
        <v>22</v>
      </c>
      <c r="DZ106" s="15" t="s">
        <v>16</v>
      </c>
      <c r="EA106" s="15" t="s">
        <v>22</v>
      </c>
      <c r="EB106" s="15"/>
      <c r="EC106" s="15"/>
      <c r="ED106" s="15"/>
      <c r="EE106" s="15"/>
      <c r="EF106" s="15"/>
      <c r="EG106" s="15"/>
      <c r="EH106" s="15"/>
      <c r="EI106" s="15" t="s">
        <v>69</v>
      </c>
      <c r="EJ106" s="15" t="s">
        <v>16</v>
      </c>
      <c r="EK106" s="15" t="s">
        <v>75</v>
      </c>
      <c r="EL106" s="15" t="s">
        <v>76</v>
      </c>
      <c r="EM106" s="15" t="s">
        <v>79</v>
      </c>
      <c r="EN106" s="15" t="s">
        <v>16</v>
      </c>
      <c r="EO106" s="15" t="s">
        <v>83</v>
      </c>
      <c r="EP106" s="15" t="s">
        <v>16</v>
      </c>
      <c r="EQ106" s="15">
        <v>10</v>
      </c>
      <c r="ER106" s="15">
        <v>10</v>
      </c>
      <c r="ES106" s="15">
        <v>0</v>
      </c>
      <c r="ET106" s="15" t="s">
        <v>22</v>
      </c>
      <c r="EU106" s="15" t="s">
        <v>85</v>
      </c>
      <c r="EV106" s="15" t="s">
        <v>89</v>
      </c>
      <c r="EW106" s="15"/>
      <c r="EX106" s="15" t="s">
        <v>22</v>
      </c>
      <c r="EY106" s="15" t="s">
        <v>16</v>
      </c>
      <c r="EZ106" s="15" t="s">
        <v>22</v>
      </c>
      <c r="FA106" s="15" t="s">
        <v>22</v>
      </c>
      <c r="FB106" s="15" t="s">
        <v>22</v>
      </c>
      <c r="FC106" s="15" t="s">
        <v>22</v>
      </c>
      <c r="FD106" s="15" t="s">
        <v>22</v>
      </c>
      <c r="FE106" s="15" t="s">
        <v>22</v>
      </c>
      <c r="FF106" s="15" t="s">
        <v>22</v>
      </c>
      <c r="FG106" s="15" t="s">
        <v>22</v>
      </c>
      <c r="FH106" s="15" t="s">
        <v>79</v>
      </c>
      <c r="FI106" s="15" t="s">
        <v>78</v>
      </c>
      <c r="FJ106" s="13" t="s">
        <v>24</v>
      </c>
      <c r="FK106" s="13" t="s">
        <v>112</v>
      </c>
      <c r="FL106" s="13" t="s">
        <v>104</v>
      </c>
      <c r="FM106" s="13"/>
      <c r="FN106" s="13" t="s">
        <v>24</v>
      </c>
      <c r="FO106" s="13" t="s">
        <v>112</v>
      </c>
      <c r="FP106" s="13" t="s">
        <v>104</v>
      </c>
      <c r="FQ106" s="13"/>
      <c r="FR106" s="13" t="s">
        <v>353</v>
      </c>
      <c r="FS106" s="13" t="s">
        <v>361</v>
      </c>
      <c r="FT106" s="13" t="s">
        <v>356</v>
      </c>
      <c r="FU106" s="13" t="s">
        <v>370</v>
      </c>
      <c r="FV106" s="13" t="s">
        <v>364</v>
      </c>
      <c r="FW106" s="13" t="s">
        <v>374</v>
      </c>
      <c r="FX106" s="203" t="s">
        <v>26</v>
      </c>
      <c r="FY106" s="203" t="s">
        <v>1652</v>
      </c>
    </row>
    <row r="107" spans="1:181" ht="13.5" customHeight="1" x14ac:dyDescent="0.25">
      <c r="A107" s="14" t="s">
        <v>1577</v>
      </c>
      <c r="B107" s="14" t="s">
        <v>1678</v>
      </c>
      <c r="C107" s="15" t="s">
        <v>28</v>
      </c>
      <c r="D107" s="16"/>
      <c r="E107" s="17" t="s">
        <v>18</v>
      </c>
      <c r="F107" s="16"/>
      <c r="G107" s="14" t="s">
        <v>1689</v>
      </c>
      <c r="H107" s="14" t="s">
        <v>13</v>
      </c>
      <c r="I107" s="14" t="s">
        <v>14</v>
      </c>
      <c r="J107" s="14"/>
      <c r="K107" s="14"/>
      <c r="L107" s="14" t="s">
        <v>15</v>
      </c>
      <c r="M107" s="18"/>
      <c r="N107" s="18"/>
      <c r="O107" s="18"/>
      <c r="P107" s="18"/>
      <c r="Q107" s="13" t="s">
        <v>376</v>
      </c>
      <c r="R107" s="13" t="s">
        <v>389</v>
      </c>
      <c r="S107" s="19" t="s">
        <v>1447</v>
      </c>
      <c r="T107" s="19" t="s">
        <v>1447</v>
      </c>
      <c r="U107" s="19" t="s">
        <v>443</v>
      </c>
      <c r="V107" s="19" t="s">
        <v>876</v>
      </c>
      <c r="W107" s="20">
        <v>97.613699999999994</v>
      </c>
      <c r="X107" s="20">
        <v>23.879899999999999</v>
      </c>
      <c r="Y107" s="17" t="s">
        <v>53</v>
      </c>
      <c r="Z107" s="13">
        <v>4</v>
      </c>
      <c r="AA107" s="15">
        <v>2013</v>
      </c>
      <c r="AB107" s="15" t="s">
        <v>16</v>
      </c>
      <c r="AC107" s="15" t="s">
        <v>16</v>
      </c>
      <c r="AD107" s="15" t="s">
        <v>16</v>
      </c>
      <c r="AE107" s="15" t="s">
        <v>22</v>
      </c>
      <c r="AF107" s="15" t="s">
        <v>16</v>
      </c>
      <c r="AG107" s="15" t="s">
        <v>16</v>
      </c>
      <c r="AH107" s="15" t="s">
        <v>22</v>
      </c>
      <c r="AI107" s="15" t="s">
        <v>22</v>
      </c>
      <c r="AJ107" s="15" t="s">
        <v>1148</v>
      </c>
      <c r="AK107" s="15">
        <v>10</v>
      </c>
      <c r="AL107" s="15">
        <v>45</v>
      </c>
      <c r="AM107" s="15" t="s">
        <v>16</v>
      </c>
      <c r="AN107" s="15" t="s">
        <v>1574</v>
      </c>
      <c r="AO107" s="15" t="s">
        <v>1578</v>
      </c>
      <c r="AP107" s="17">
        <v>15208801800</v>
      </c>
      <c r="AQ107" s="15" t="s">
        <v>16</v>
      </c>
      <c r="AR107" s="15" t="s">
        <v>22</v>
      </c>
      <c r="AS107" s="15" t="s">
        <v>16</v>
      </c>
      <c r="AT107" s="15" t="s">
        <v>22</v>
      </c>
      <c r="AU107" s="15" t="s">
        <v>22</v>
      </c>
      <c r="AV107" s="15" t="s">
        <v>22</v>
      </c>
      <c r="AW107" s="15" t="s">
        <v>16</v>
      </c>
      <c r="AX107" s="15" t="s">
        <v>22</v>
      </c>
      <c r="AY107" s="15" t="s">
        <v>22</v>
      </c>
      <c r="AZ107" s="15" t="s">
        <v>16</v>
      </c>
      <c r="BA107" s="15" t="s">
        <v>16</v>
      </c>
      <c r="BB107" s="15" t="s">
        <v>16</v>
      </c>
      <c r="BC107" s="13">
        <v>3</v>
      </c>
      <c r="BD107" s="13">
        <v>3</v>
      </c>
      <c r="BE107" s="25">
        <v>6</v>
      </c>
      <c r="BF107" s="13">
        <v>5</v>
      </c>
      <c r="BG107" s="13">
        <v>15</v>
      </c>
      <c r="BH107" s="25">
        <v>20</v>
      </c>
      <c r="BI107" s="13">
        <v>26</v>
      </c>
      <c r="BJ107" s="13">
        <v>29</v>
      </c>
      <c r="BK107" s="25">
        <v>55</v>
      </c>
      <c r="BL107" s="13">
        <v>53</v>
      </c>
      <c r="BM107" s="13">
        <v>46</v>
      </c>
      <c r="BN107" s="25">
        <v>99</v>
      </c>
      <c r="BO107" s="13">
        <v>20</v>
      </c>
      <c r="BP107" s="13">
        <v>25</v>
      </c>
      <c r="BQ107" s="25">
        <v>45</v>
      </c>
      <c r="BR107" s="13">
        <v>45</v>
      </c>
      <c r="BS107" s="13">
        <v>64</v>
      </c>
      <c r="BT107" s="25">
        <v>109</v>
      </c>
      <c r="BU107" s="13">
        <v>35</v>
      </c>
      <c r="BV107" s="13">
        <v>52</v>
      </c>
      <c r="BW107" s="25">
        <v>87</v>
      </c>
      <c r="BX107" s="13">
        <v>13</v>
      </c>
      <c r="BY107" s="13">
        <v>10</v>
      </c>
      <c r="BZ107" s="25">
        <v>23</v>
      </c>
      <c r="CA107" s="13">
        <v>200</v>
      </c>
      <c r="CB107" s="13">
        <v>244</v>
      </c>
      <c r="CC107" s="25">
        <v>444</v>
      </c>
      <c r="CD107" s="13">
        <v>1</v>
      </c>
      <c r="CE107" s="13">
        <v>1</v>
      </c>
      <c r="CF107" s="25">
        <v>2</v>
      </c>
      <c r="CG107" s="13">
        <v>0</v>
      </c>
      <c r="CH107" s="13">
        <v>0</v>
      </c>
      <c r="CI107" s="25">
        <v>0</v>
      </c>
      <c r="CJ107" s="13">
        <v>0</v>
      </c>
      <c r="CK107" s="13">
        <v>0</v>
      </c>
      <c r="CL107" s="25">
        <v>0</v>
      </c>
      <c r="CM107" s="13">
        <v>1</v>
      </c>
      <c r="CN107" s="13">
        <v>0</v>
      </c>
      <c r="CO107" s="25">
        <v>1</v>
      </c>
      <c r="CP107" s="13">
        <v>3</v>
      </c>
      <c r="CQ107" s="13">
        <v>6</v>
      </c>
      <c r="CR107" s="25">
        <v>9</v>
      </c>
      <c r="CS107" s="13">
        <v>0</v>
      </c>
      <c r="CT107" s="13">
        <v>1</v>
      </c>
      <c r="CU107" s="25">
        <v>1</v>
      </c>
      <c r="CV107" s="13">
        <v>0</v>
      </c>
      <c r="CW107" s="13">
        <v>0</v>
      </c>
      <c r="CX107" s="25">
        <v>0</v>
      </c>
      <c r="CY107" s="13">
        <v>15</v>
      </c>
      <c r="CZ107" s="13">
        <v>30</v>
      </c>
      <c r="DA107" s="13">
        <v>0</v>
      </c>
      <c r="DB107" s="13">
        <v>1</v>
      </c>
      <c r="DC107" s="25">
        <v>1</v>
      </c>
      <c r="DD107" s="13">
        <v>0</v>
      </c>
      <c r="DE107" s="13">
        <v>0</v>
      </c>
      <c r="DF107" s="25">
        <v>0</v>
      </c>
      <c r="DG107" s="15">
        <v>114</v>
      </c>
      <c r="DH107" s="15">
        <v>444</v>
      </c>
      <c r="DI107" s="15">
        <v>114</v>
      </c>
      <c r="DJ107" s="15">
        <v>444</v>
      </c>
      <c r="DK107" s="15">
        <v>0</v>
      </c>
      <c r="DL107" s="15">
        <v>0</v>
      </c>
      <c r="DM107" s="15" t="s">
        <v>22</v>
      </c>
      <c r="DN107" s="15" t="s">
        <v>16</v>
      </c>
      <c r="DO107" s="15">
        <v>7</v>
      </c>
      <c r="DP107" s="15">
        <v>4</v>
      </c>
      <c r="DQ107" s="15">
        <v>0</v>
      </c>
      <c r="DR107" s="15">
        <v>0</v>
      </c>
      <c r="DS107" s="15">
        <v>7</v>
      </c>
      <c r="DT107" s="15">
        <v>4</v>
      </c>
      <c r="DU107" s="15">
        <v>0</v>
      </c>
      <c r="DV107" s="15" t="s">
        <v>16</v>
      </c>
      <c r="DW107" s="15" t="s">
        <v>22</v>
      </c>
      <c r="DX107" s="15" t="s">
        <v>22</v>
      </c>
      <c r="DY107" s="15" t="s">
        <v>22</v>
      </c>
      <c r="DZ107" s="15" t="s">
        <v>22</v>
      </c>
      <c r="EA107" s="15" t="s">
        <v>22</v>
      </c>
      <c r="EB107" s="15">
        <v>1</v>
      </c>
      <c r="EC107" s="15"/>
      <c r="ED107" s="15"/>
      <c r="EE107" s="15"/>
      <c r="EF107" s="15"/>
      <c r="EG107" s="15"/>
      <c r="EH107" s="15"/>
      <c r="EI107" s="15" t="s">
        <v>69</v>
      </c>
      <c r="EJ107" s="15" t="s">
        <v>22</v>
      </c>
      <c r="EK107" s="15" t="s">
        <v>75</v>
      </c>
      <c r="EL107" s="15" t="s">
        <v>79</v>
      </c>
      <c r="EM107" s="15" t="s">
        <v>76</v>
      </c>
      <c r="EN107" s="15" t="s">
        <v>16</v>
      </c>
      <c r="EO107" s="15" t="s">
        <v>83</v>
      </c>
      <c r="EP107" s="15" t="s">
        <v>22</v>
      </c>
      <c r="EQ107" s="15">
        <v>5</v>
      </c>
      <c r="ER107" s="15">
        <v>5</v>
      </c>
      <c r="ES107" s="15">
        <v>0</v>
      </c>
      <c r="ET107" s="15" t="s">
        <v>22</v>
      </c>
      <c r="EU107" s="15" t="s">
        <v>85</v>
      </c>
      <c r="EV107" s="15" t="s">
        <v>90</v>
      </c>
      <c r="EW107" s="15"/>
      <c r="EX107" s="15" t="s">
        <v>22</v>
      </c>
      <c r="EY107" s="15" t="s">
        <v>16</v>
      </c>
      <c r="EZ107" s="15" t="s">
        <v>22</v>
      </c>
      <c r="FA107" s="15" t="s">
        <v>22</v>
      </c>
      <c r="FB107" s="15" t="s">
        <v>22</v>
      </c>
      <c r="FC107" s="15" t="s">
        <v>22</v>
      </c>
      <c r="FD107" s="15" t="s">
        <v>22</v>
      </c>
      <c r="FE107" s="15" t="s">
        <v>22</v>
      </c>
      <c r="FF107" s="15" t="s">
        <v>22</v>
      </c>
      <c r="FG107" s="15" t="s">
        <v>22</v>
      </c>
      <c r="FH107" s="15" t="s">
        <v>79</v>
      </c>
      <c r="FI107" s="15" t="s">
        <v>79</v>
      </c>
      <c r="FJ107" s="13" t="s">
        <v>104</v>
      </c>
      <c r="FK107" s="13" t="s">
        <v>112</v>
      </c>
      <c r="FL107" s="13" t="s">
        <v>104</v>
      </c>
      <c r="FM107" s="13" t="s">
        <v>106</v>
      </c>
      <c r="FN107" s="13" t="s">
        <v>104</v>
      </c>
      <c r="FO107" s="13" t="s">
        <v>112</v>
      </c>
      <c r="FP107" s="13" t="s">
        <v>104</v>
      </c>
      <c r="FQ107" s="13" t="s">
        <v>106</v>
      </c>
      <c r="FR107" s="13" t="s">
        <v>353</v>
      </c>
      <c r="FS107" s="13"/>
      <c r="FT107" s="13" t="s">
        <v>355</v>
      </c>
      <c r="FU107" s="13"/>
      <c r="FV107" s="13" t="s">
        <v>369</v>
      </c>
      <c r="FW107" s="13"/>
      <c r="FX107" s="203"/>
      <c r="FY107" s="203"/>
    </row>
    <row r="108" spans="1:181" ht="13.5" customHeight="1" x14ac:dyDescent="0.25">
      <c r="A108" s="13" t="s">
        <v>1441</v>
      </c>
      <c r="B108" s="14" t="s">
        <v>1678</v>
      </c>
      <c r="C108" s="13" t="s">
        <v>28</v>
      </c>
      <c r="D108" s="13"/>
      <c r="E108" s="13" t="s">
        <v>18</v>
      </c>
      <c r="F108" s="13"/>
      <c r="G108" s="14" t="s">
        <v>1687</v>
      </c>
      <c r="H108" s="13" t="s">
        <v>13</v>
      </c>
      <c r="I108" s="13" t="s">
        <v>14</v>
      </c>
      <c r="J108" s="13"/>
      <c r="K108" s="13"/>
      <c r="L108" s="13"/>
      <c r="M108" s="13"/>
      <c r="N108" s="13"/>
      <c r="O108" s="13"/>
      <c r="P108" s="13"/>
      <c r="Q108" s="13" t="s">
        <v>376</v>
      </c>
      <c r="R108" s="13" t="s">
        <v>389</v>
      </c>
      <c r="S108" s="19" t="s">
        <v>1442</v>
      </c>
      <c r="T108" s="13" t="s">
        <v>1442</v>
      </c>
      <c r="U108" s="160" t="s">
        <v>770</v>
      </c>
      <c r="V108" s="13" t="s">
        <v>769</v>
      </c>
      <c r="W108" s="13">
        <v>96.808850000000007</v>
      </c>
      <c r="X108" s="13">
        <v>24.20645</v>
      </c>
      <c r="Y108" s="13" t="s">
        <v>53</v>
      </c>
      <c r="Z108" s="13">
        <v>7</v>
      </c>
      <c r="AA108" s="13">
        <v>2012</v>
      </c>
      <c r="AB108" s="13" t="s">
        <v>16</v>
      </c>
      <c r="AC108" s="13" t="s">
        <v>16</v>
      </c>
      <c r="AD108" s="13" t="s">
        <v>16</v>
      </c>
      <c r="AE108" s="13" t="s">
        <v>22</v>
      </c>
      <c r="AF108" s="13" t="s">
        <v>16</v>
      </c>
      <c r="AG108" s="13" t="s">
        <v>16</v>
      </c>
      <c r="AH108" s="13" t="s">
        <v>16</v>
      </c>
      <c r="AI108" s="13" t="s">
        <v>22</v>
      </c>
      <c r="AJ108" s="13" t="s">
        <v>1437</v>
      </c>
      <c r="AK108" s="13">
        <v>24</v>
      </c>
      <c r="AL108" s="13"/>
      <c r="AM108" s="13" t="s">
        <v>16</v>
      </c>
      <c r="AN108" s="13" t="s">
        <v>1438</v>
      </c>
      <c r="AO108" s="13" t="s">
        <v>1443</v>
      </c>
      <c r="AP108" s="13" t="s">
        <v>1440</v>
      </c>
      <c r="AQ108" s="13" t="s">
        <v>16</v>
      </c>
      <c r="AR108" s="13" t="s">
        <v>16</v>
      </c>
      <c r="AS108" s="13" t="s">
        <v>22</v>
      </c>
      <c r="AT108" s="13" t="s">
        <v>22</v>
      </c>
      <c r="AU108" s="13" t="s">
        <v>22</v>
      </c>
      <c r="AV108" s="13" t="s">
        <v>22</v>
      </c>
      <c r="AW108" s="13" t="s">
        <v>22</v>
      </c>
      <c r="AX108" s="13" t="s">
        <v>22</v>
      </c>
      <c r="AY108" s="13" t="s">
        <v>16</v>
      </c>
      <c r="AZ108" s="13" t="s">
        <v>22</v>
      </c>
      <c r="BA108" s="13" t="s">
        <v>16</v>
      </c>
      <c r="BB108" s="13" t="s">
        <v>22</v>
      </c>
      <c r="BC108" s="13">
        <v>0</v>
      </c>
      <c r="BD108" s="13">
        <v>0</v>
      </c>
      <c r="BE108" s="25">
        <v>0</v>
      </c>
      <c r="BF108" s="13">
        <v>0</v>
      </c>
      <c r="BG108" s="13">
        <v>0</v>
      </c>
      <c r="BH108" s="25">
        <v>0</v>
      </c>
      <c r="BI108" s="13">
        <v>0</v>
      </c>
      <c r="BJ108" s="13">
        <v>0</v>
      </c>
      <c r="BK108" s="25">
        <v>0</v>
      </c>
      <c r="BL108" s="13">
        <v>105</v>
      </c>
      <c r="BM108" s="13">
        <v>93</v>
      </c>
      <c r="BN108" s="25">
        <v>198</v>
      </c>
      <c r="BO108" s="13">
        <v>98</v>
      </c>
      <c r="BP108" s="13">
        <v>104</v>
      </c>
      <c r="BQ108" s="25">
        <v>202</v>
      </c>
      <c r="BR108" s="13">
        <v>0</v>
      </c>
      <c r="BS108" s="13">
        <v>0</v>
      </c>
      <c r="BT108" s="25">
        <v>0</v>
      </c>
      <c r="BU108" s="13">
        <v>0</v>
      </c>
      <c r="BV108" s="13">
        <v>0</v>
      </c>
      <c r="BW108" s="25">
        <v>0</v>
      </c>
      <c r="BX108" s="13">
        <v>0</v>
      </c>
      <c r="BY108" s="13">
        <v>0</v>
      </c>
      <c r="BZ108" s="25">
        <v>0</v>
      </c>
      <c r="CA108" s="13">
        <v>203</v>
      </c>
      <c r="CB108" s="13">
        <v>197</v>
      </c>
      <c r="CC108" s="25">
        <v>400</v>
      </c>
      <c r="CD108" s="13">
        <v>0</v>
      </c>
      <c r="CE108" s="13">
        <v>0</v>
      </c>
      <c r="CF108" s="25">
        <v>0</v>
      </c>
      <c r="CG108" s="13">
        <v>0</v>
      </c>
      <c r="CH108" s="13">
        <v>0</v>
      </c>
      <c r="CI108" s="25">
        <v>0</v>
      </c>
      <c r="CJ108" s="13">
        <v>0</v>
      </c>
      <c r="CK108" s="13">
        <v>0</v>
      </c>
      <c r="CL108" s="25">
        <v>0</v>
      </c>
      <c r="CM108" s="13">
        <v>0</v>
      </c>
      <c r="CN108" s="13">
        <v>0</v>
      </c>
      <c r="CO108" s="25">
        <v>0</v>
      </c>
      <c r="CP108" s="13">
        <v>0</v>
      </c>
      <c r="CQ108" s="13">
        <v>0</v>
      </c>
      <c r="CR108" s="25">
        <v>0</v>
      </c>
      <c r="CS108" s="13">
        <v>0</v>
      </c>
      <c r="CT108" s="13">
        <v>0</v>
      </c>
      <c r="CU108" s="25">
        <v>0</v>
      </c>
      <c r="CV108" s="13">
        <v>0</v>
      </c>
      <c r="CW108" s="13">
        <v>0</v>
      </c>
      <c r="CX108" s="25">
        <v>0</v>
      </c>
      <c r="CY108" s="13">
        <v>0</v>
      </c>
      <c r="CZ108" s="13">
        <v>0</v>
      </c>
      <c r="DA108" s="13">
        <v>0</v>
      </c>
      <c r="DB108" s="13">
        <v>0</v>
      </c>
      <c r="DC108" s="25">
        <v>0</v>
      </c>
      <c r="DD108" s="13">
        <v>0</v>
      </c>
      <c r="DE108" s="13">
        <v>0</v>
      </c>
      <c r="DF108" s="25">
        <v>0</v>
      </c>
      <c r="DG108" s="13">
        <v>98</v>
      </c>
      <c r="DH108" s="13">
        <v>400</v>
      </c>
      <c r="DI108" s="13">
        <v>0</v>
      </c>
      <c r="DJ108" s="13">
        <v>0</v>
      </c>
      <c r="DK108" s="13"/>
      <c r="DL108" s="13"/>
      <c r="DM108" s="13" t="s">
        <v>22</v>
      </c>
      <c r="DN108" s="13" t="s">
        <v>16</v>
      </c>
      <c r="DO108" s="13"/>
      <c r="DP108" s="13"/>
      <c r="DQ108" s="13">
        <v>4</v>
      </c>
      <c r="DR108" s="13">
        <v>3</v>
      </c>
      <c r="DS108" s="13">
        <v>4</v>
      </c>
      <c r="DT108" s="13">
        <v>3</v>
      </c>
      <c r="DU108" s="13">
        <v>1</v>
      </c>
      <c r="DV108" s="13" t="s">
        <v>16</v>
      </c>
      <c r="DW108" s="13" t="s">
        <v>22</v>
      </c>
      <c r="DX108" s="13" t="s">
        <v>22</v>
      </c>
      <c r="DY108" s="13" t="s">
        <v>22</v>
      </c>
      <c r="DZ108" s="13" t="s">
        <v>22</v>
      </c>
      <c r="EA108" s="13" t="s">
        <v>22</v>
      </c>
      <c r="EB108" s="13"/>
      <c r="EC108" s="13"/>
      <c r="ED108" s="13"/>
      <c r="EE108" s="13"/>
      <c r="EF108" s="13"/>
      <c r="EG108" s="13"/>
      <c r="EH108" s="13"/>
      <c r="EI108" s="13" t="s">
        <v>70</v>
      </c>
      <c r="EJ108" s="13" t="s">
        <v>22</v>
      </c>
      <c r="EK108" s="13" t="s">
        <v>75</v>
      </c>
      <c r="EL108" s="13" t="s">
        <v>76</v>
      </c>
      <c r="EM108" s="13" t="s">
        <v>76</v>
      </c>
      <c r="EN108" s="13" t="s">
        <v>16</v>
      </c>
      <c r="EO108" s="13" t="s">
        <v>83</v>
      </c>
      <c r="EP108" s="13" t="s">
        <v>16</v>
      </c>
      <c r="EQ108" s="13">
        <v>7</v>
      </c>
      <c r="ER108" s="13">
        <v>7</v>
      </c>
      <c r="ES108" s="13">
        <v>7</v>
      </c>
      <c r="ET108" s="13" t="s">
        <v>16</v>
      </c>
      <c r="EU108" s="13" t="s">
        <v>88</v>
      </c>
      <c r="EV108" s="13" t="s">
        <v>91</v>
      </c>
      <c r="EW108" s="13"/>
      <c r="EX108" s="13" t="s">
        <v>22</v>
      </c>
      <c r="EY108" s="13" t="s">
        <v>16</v>
      </c>
      <c r="EZ108" s="13" t="s">
        <v>16</v>
      </c>
      <c r="FA108" s="13" t="s">
        <v>16</v>
      </c>
      <c r="FB108" s="13" t="s">
        <v>16</v>
      </c>
      <c r="FC108" s="13" t="s">
        <v>16</v>
      </c>
      <c r="FD108" s="13" t="s">
        <v>16</v>
      </c>
      <c r="FE108" s="13" t="s">
        <v>16</v>
      </c>
      <c r="FF108" s="13" t="s">
        <v>16</v>
      </c>
      <c r="FG108" s="13" t="s">
        <v>22</v>
      </c>
      <c r="FH108" s="13" t="s">
        <v>76</v>
      </c>
      <c r="FI108" s="13" t="s">
        <v>76</v>
      </c>
      <c r="FJ108" s="13" t="s">
        <v>112</v>
      </c>
      <c r="FK108" s="13" t="s">
        <v>112</v>
      </c>
      <c r="FL108" s="13" t="s">
        <v>112</v>
      </c>
      <c r="FM108" s="13"/>
      <c r="FN108" s="13" t="s">
        <v>112</v>
      </c>
      <c r="FO108" s="13" t="s">
        <v>112</v>
      </c>
      <c r="FP108" s="13" t="s">
        <v>112</v>
      </c>
      <c r="FQ108" s="13"/>
      <c r="FR108" s="13" t="s">
        <v>354</v>
      </c>
      <c r="FS108" s="13" t="s">
        <v>362</v>
      </c>
      <c r="FT108" s="13" t="s">
        <v>359</v>
      </c>
      <c r="FU108" s="13" t="s">
        <v>355</v>
      </c>
      <c r="FV108" s="13" t="s">
        <v>369</v>
      </c>
      <c r="FW108" s="13" t="s">
        <v>363</v>
      </c>
      <c r="FX108" s="203"/>
      <c r="FY108" s="203"/>
    </row>
    <row r="109" spans="1:181" ht="13.5" customHeight="1" x14ac:dyDescent="0.25">
      <c r="A109" s="14" t="s">
        <v>1435</v>
      </c>
      <c r="B109" s="14" t="s">
        <v>1678</v>
      </c>
      <c r="C109" s="15" t="s">
        <v>28</v>
      </c>
      <c r="D109" s="16"/>
      <c r="E109" s="17" t="s">
        <v>18</v>
      </c>
      <c r="F109" s="16"/>
      <c r="G109" s="14" t="s">
        <v>1708</v>
      </c>
      <c r="H109" s="14" t="s">
        <v>13</v>
      </c>
      <c r="I109" s="14" t="s">
        <v>20</v>
      </c>
      <c r="J109" s="14"/>
      <c r="K109" s="14"/>
      <c r="L109" s="14"/>
      <c r="M109" s="18"/>
      <c r="N109" s="18"/>
      <c r="O109" s="18"/>
      <c r="P109" s="18"/>
      <c r="Q109" s="13" t="s">
        <v>376</v>
      </c>
      <c r="R109" s="13" t="s">
        <v>389</v>
      </c>
      <c r="S109" s="19" t="s">
        <v>1436</v>
      </c>
      <c r="T109" s="19" t="s">
        <v>1436</v>
      </c>
      <c r="U109" s="19" t="s">
        <v>773</v>
      </c>
      <c r="V109" s="19" t="s">
        <v>772</v>
      </c>
      <c r="W109" s="20">
        <v>96.808940000000007</v>
      </c>
      <c r="X109" s="20">
        <v>24.20635</v>
      </c>
      <c r="Y109" s="17" t="s">
        <v>53</v>
      </c>
      <c r="Z109" s="13">
        <v>7</v>
      </c>
      <c r="AA109" s="15">
        <v>2012</v>
      </c>
      <c r="AB109" s="15" t="s">
        <v>16</v>
      </c>
      <c r="AC109" s="15" t="s">
        <v>16</v>
      </c>
      <c r="AD109" s="15" t="s">
        <v>16</v>
      </c>
      <c r="AE109" s="15" t="s">
        <v>16</v>
      </c>
      <c r="AF109" s="15" t="s">
        <v>16</v>
      </c>
      <c r="AG109" s="15" t="s">
        <v>16</v>
      </c>
      <c r="AH109" s="15" t="s">
        <v>22</v>
      </c>
      <c r="AI109" s="15" t="s">
        <v>22</v>
      </c>
      <c r="AJ109" s="15" t="s">
        <v>1437</v>
      </c>
      <c r="AK109" s="15">
        <v>34</v>
      </c>
      <c r="AL109" s="15">
        <v>34</v>
      </c>
      <c r="AM109" s="15" t="s">
        <v>16</v>
      </c>
      <c r="AN109" s="15" t="s">
        <v>1438</v>
      </c>
      <c r="AO109" s="15" t="s">
        <v>1439</v>
      </c>
      <c r="AP109" s="17" t="s">
        <v>1440</v>
      </c>
      <c r="AQ109" s="15" t="s">
        <v>16</v>
      </c>
      <c r="AR109" s="15" t="s">
        <v>16</v>
      </c>
      <c r="AS109" s="15" t="s">
        <v>22</v>
      </c>
      <c r="AT109" s="15" t="s">
        <v>22</v>
      </c>
      <c r="AU109" s="15" t="s">
        <v>22</v>
      </c>
      <c r="AV109" s="15" t="s">
        <v>22</v>
      </c>
      <c r="AW109" s="15" t="s">
        <v>16</v>
      </c>
      <c r="AX109" s="15" t="s">
        <v>22</v>
      </c>
      <c r="AY109" s="15" t="s">
        <v>22</v>
      </c>
      <c r="AZ109" s="15" t="s">
        <v>22</v>
      </c>
      <c r="BA109" s="15" t="s">
        <v>16</v>
      </c>
      <c r="BB109" s="15" t="s">
        <v>22</v>
      </c>
      <c r="BC109" s="13">
        <v>10</v>
      </c>
      <c r="BD109" s="13">
        <v>15</v>
      </c>
      <c r="BE109" s="25">
        <v>25</v>
      </c>
      <c r="BF109" s="13">
        <v>31</v>
      </c>
      <c r="BG109" s="13">
        <v>34</v>
      </c>
      <c r="BH109" s="25">
        <v>65</v>
      </c>
      <c r="BI109" s="13">
        <v>36</v>
      </c>
      <c r="BJ109" s="13">
        <v>40</v>
      </c>
      <c r="BK109" s="25">
        <v>76</v>
      </c>
      <c r="BL109" s="13">
        <v>193</v>
      </c>
      <c r="BM109" s="13">
        <v>202</v>
      </c>
      <c r="BN109" s="25">
        <v>395</v>
      </c>
      <c r="BO109" s="13">
        <v>133</v>
      </c>
      <c r="BP109" s="13">
        <v>150</v>
      </c>
      <c r="BQ109" s="25">
        <v>283</v>
      </c>
      <c r="BR109" s="13">
        <v>67</v>
      </c>
      <c r="BS109" s="13">
        <v>73</v>
      </c>
      <c r="BT109" s="25">
        <v>140</v>
      </c>
      <c r="BU109" s="13">
        <v>39</v>
      </c>
      <c r="BV109" s="13">
        <v>46</v>
      </c>
      <c r="BW109" s="25">
        <v>85</v>
      </c>
      <c r="BX109" s="13">
        <v>33</v>
      </c>
      <c r="BY109" s="13">
        <v>42</v>
      </c>
      <c r="BZ109" s="25">
        <v>75</v>
      </c>
      <c r="CA109" s="13">
        <v>542</v>
      </c>
      <c r="CB109" s="13">
        <v>602</v>
      </c>
      <c r="CC109" s="25">
        <v>1144</v>
      </c>
      <c r="CD109" s="13">
        <v>0</v>
      </c>
      <c r="CE109" s="13">
        <v>2</v>
      </c>
      <c r="CF109" s="25">
        <v>2</v>
      </c>
      <c r="CG109" s="13">
        <v>4</v>
      </c>
      <c r="CH109" s="13">
        <v>5</v>
      </c>
      <c r="CI109" s="25">
        <v>9</v>
      </c>
      <c r="CJ109" s="13">
        <v>0</v>
      </c>
      <c r="CK109" s="13">
        <v>3</v>
      </c>
      <c r="CL109" s="25">
        <v>3</v>
      </c>
      <c r="CM109" s="13">
        <v>0</v>
      </c>
      <c r="CN109" s="13">
        <v>0</v>
      </c>
      <c r="CO109" s="25">
        <v>0</v>
      </c>
      <c r="CP109" s="13">
        <v>0</v>
      </c>
      <c r="CQ109" s="13">
        <v>0</v>
      </c>
      <c r="CR109" s="25">
        <v>0</v>
      </c>
      <c r="CS109" s="13">
        <v>1</v>
      </c>
      <c r="CT109" s="13">
        <v>1</v>
      </c>
      <c r="CU109" s="25">
        <v>2</v>
      </c>
      <c r="CV109" s="13">
        <v>5</v>
      </c>
      <c r="CW109" s="13">
        <v>22</v>
      </c>
      <c r="CX109" s="25">
        <v>27</v>
      </c>
      <c r="CY109" s="13">
        <v>7</v>
      </c>
      <c r="CZ109" s="13">
        <v>19</v>
      </c>
      <c r="DA109" s="13">
        <v>0</v>
      </c>
      <c r="DB109" s="13">
        <v>2</v>
      </c>
      <c r="DC109" s="25">
        <v>2</v>
      </c>
      <c r="DD109" s="13">
        <v>0</v>
      </c>
      <c r="DE109" s="13">
        <v>2</v>
      </c>
      <c r="DF109" s="25">
        <v>2</v>
      </c>
      <c r="DG109" s="15">
        <v>185</v>
      </c>
      <c r="DH109" s="15">
        <v>1144</v>
      </c>
      <c r="DI109" s="15">
        <v>0</v>
      </c>
      <c r="DJ109" s="15">
        <v>0</v>
      </c>
      <c r="DK109" s="15"/>
      <c r="DL109" s="15"/>
      <c r="DM109" s="15" t="s">
        <v>22</v>
      </c>
      <c r="DN109" s="15" t="s">
        <v>16</v>
      </c>
      <c r="DO109" s="15">
        <v>2</v>
      </c>
      <c r="DP109" s="15"/>
      <c r="DQ109" s="15">
        <v>5</v>
      </c>
      <c r="DR109" s="15">
        <v>2</v>
      </c>
      <c r="DS109" s="15">
        <v>7</v>
      </c>
      <c r="DT109" s="15">
        <v>2</v>
      </c>
      <c r="DU109" s="15">
        <v>1</v>
      </c>
      <c r="DV109" s="15" t="s">
        <v>16</v>
      </c>
      <c r="DW109" s="15" t="s">
        <v>22</v>
      </c>
      <c r="DX109" s="15" t="s">
        <v>22</v>
      </c>
      <c r="DY109" s="15" t="s">
        <v>22</v>
      </c>
      <c r="DZ109" s="15" t="s">
        <v>22</v>
      </c>
      <c r="EA109" s="15" t="s">
        <v>22</v>
      </c>
      <c r="EB109" s="15"/>
      <c r="EC109" s="15"/>
      <c r="ED109" s="15"/>
      <c r="EE109" s="15"/>
      <c r="EF109" s="15"/>
      <c r="EG109" s="15"/>
      <c r="EH109" s="15"/>
      <c r="EI109" s="15" t="s">
        <v>69</v>
      </c>
      <c r="EJ109" s="15" t="s">
        <v>16</v>
      </c>
      <c r="EK109" s="15" t="s">
        <v>75</v>
      </c>
      <c r="EL109" s="15" t="s">
        <v>76</v>
      </c>
      <c r="EM109" s="15" t="s">
        <v>76</v>
      </c>
      <c r="EN109" s="15" t="s">
        <v>16</v>
      </c>
      <c r="EO109" s="15" t="s">
        <v>83</v>
      </c>
      <c r="EP109" s="15" t="s">
        <v>22</v>
      </c>
      <c r="EQ109" s="15">
        <v>0</v>
      </c>
      <c r="ER109" s="15">
        <v>0</v>
      </c>
      <c r="ES109" s="15">
        <v>0</v>
      </c>
      <c r="ET109" s="15" t="s">
        <v>22</v>
      </c>
      <c r="EU109" s="15" t="s">
        <v>88</v>
      </c>
      <c r="EV109" s="15" t="s">
        <v>91</v>
      </c>
      <c r="EW109" s="15"/>
      <c r="EX109" s="15" t="s">
        <v>16</v>
      </c>
      <c r="EY109" s="15" t="s">
        <v>16</v>
      </c>
      <c r="EZ109" s="15" t="s">
        <v>16</v>
      </c>
      <c r="FA109" s="15" t="s">
        <v>22</v>
      </c>
      <c r="FB109" s="15" t="s">
        <v>16</v>
      </c>
      <c r="FC109" s="15" t="s">
        <v>1079</v>
      </c>
      <c r="FD109" s="15" t="s">
        <v>22</v>
      </c>
      <c r="FE109" s="15" t="s">
        <v>16</v>
      </c>
      <c r="FF109" s="15" t="s">
        <v>22</v>
      </c>
      <c r="FG109" s="15" t="s">
        <v>22</v>
      </c>
      <c r="FH109" s="15" t="s">
        <v>78</v>
      </c>
      <c r="FI109" s="15" t="s">
        <v>78</v>
      </c>
      <c r="FJ109" s="15" t="s">
        <v>104</v>
      </c>
      <c r="FK109" s="15" t="s">
        <v>24</v>
      </c>
      <c r="FL109" s="15" t="s">
        <v>104</v>
      </c>
      <c r="FM109" s="13" t="s">
        <v>24</v>
      </c>
      <c r="FN109" s="13" t="s">
        <v>112</v>
      </c>
      <c r="FO109" s="13" t="s">
        <v>112</v>
      </c>
      <c r="FP109" s="13" t="s">
        <v>104</v>
      </c>
      <c r="FQ109" s="13" t="s">
        <v>24</v>
      </c>
      <c r="FR109" s="13" t="s">
        <v>373</v>
      </c>
      <c r="FS109" s="13" t="s">
        <v>354</v>
      </c>
      <c r="FT109" s="13" t="s">
        <v>372</v>
      </c>
      <c r="FU109" s="13" t="s">
        <v>367</v>
      </c>
      <c r="FV109" s="13" t="s">
        <v>370</v>
      </c>
      <c r="FW109" s="13" t="s">
        <v>361</v>
      </c>
      <c r="FX109" s="203"/>
      <c r="FY109" s="203"/>
    </row>
    <row r="110" spans="1:181" ht="13.5" customHeight="1" x14ac:dyDescent="0.25">
      <c r="A110" s="14" t="s">
        <v>1479</v>
      </c>
      <c r="B110" s="14" t="s">
        <v>1678</v>
      </c>
      <c r="C110" s="15" t="s">
        <v>32</v>
      </c>
      <c r="D110" s="16"/>
      <c r="E110" s="17" t="s">
        <v>24</v>
      </c>
      <c r="F110" s="16" t="s">
        <v>1480</v>
      </c>
      <c r="G110" s="14" t="s">
        <v>1710</v>
      </c>
      <c r="H110" s="14" t="s">
        <v>24</v>
      </c>
      <c r="I110" s="14" t="s">
        <v>14</v>
      </c>
      <c r="J110" s="14"/>
      <c r="K110" s="14"/>
      <c r="L110" s="14" t="s">
        <v>24</v>
      </c>
      <c r="M110" s="18"/>
      <c r="N110" s="18"/>
      <c r="O110" s="18"/>
      <c r="P110" s="18"/>
      <c r="Q110" s="13" t="s">
        <v>395</v>
      </c>
      <c r="R110" s="13" t="s">
        <v>397</v>
      </c>
      <c r="S110" s="19" t="s">
        <v>1481</v>
      </c>
      <c r="T110" s="19" t="s">
        <v>1481</v>
      </c>
      <c r="U110" s="19" t="s">
        <v>1482</v>
      </c>
      <c r="V110" s="19" t="s">
        <v>1665</v>
      </c>
      <c r="W110" s="20">
        <v>98.129440000000002</v>
      </c>
      <c r="X110" s="20">
        <v>23.211770000000001</v>
      </c>
      <c r="Y110" s="17" t="s">
        <v>53</v>
      </c>
      <c r="Z110" s="13">
        <v>4</v>
      </c>
      <c r="AA110" s="15">
        <v>2013</v>
      </c>
      <c r="AB110" s="15" t="s">
        <v>16</v>
      </c>
      <c r="AC110" s="15" t="s">
        <v>16</v>
      </c>
      <c r="AD110" s="15" t="s">
        <v>16</v>
      </c>
      <c r="AE110" s="15" t="s">
        <v>22</v>
      </c>
      <c r="AF110" s="15" t="s">
        <v>16</v>
      </c>
      <c r="AG110" s="15" t="s">
        <v>16</v>
      </c>
      <c r="AH110" s="15" t="s">
        <v>16</v>
      </c>
      <c r="AI110" s="15" t="s">
        <v>22</v>
      </c>
      <c r="AJ110" s="15" t="s">
        <v>1484</v>
      </c>
      <c r="AK110" s="15">
        <v>50</v>
      </c>
      <c r="AL110" s="15">
        <v>120</v>
      </c>
      <c r="AM110" s="15" t="s">
        <v>16</v>
      </c>
      <c r="AN110" s="15" t="s">
        <v>1480</v>
      </c>
      <c r="AO110" s="15" t="s">
        <v>1485</v>
      </c>
      <c r="AP110" s="17" t="s">
        <v>1486</v>
      </c>
      <c r="AQ110" s="15" t="s">
        <v>16</v>
      </c>
      <c r="AR110" s="15" t="s">
        <v>22</v>
      </c>
      <c r="AS110" s="15" t="s">
        <v>22</v>
      </c>
      <c r="AT110" s="15" t="s">
        <v>16</v>
      </c>
      <c r="AU110" s="15" t="s">
        <v>22</v>
      </c>
      <c r="AV110" s="15" t="s">
        <v>22</v>
      </c>
      <c r="AW110" s="15" t="s">
        <v>16</v>
      </c>
      <c r="AX110" s="15" t="s">
        <v>22</v>
      </c>
      <c r="AY110" s="15" t="s">
        <v>22</v>
      </c>
      <c r="AZ110" s="15" t="s">
        <v>22</v>
      </c>
      <c r="BA110" s="15" t="s">
        <v>22</v>
      </c>
      <c r="BB110" s="15" t="s">
        <v>22</v>
      </c>
      <c r="BC110" s="13">
        <v>1</v>
      </c>
      <c r="BD110" s="13">
        <v>0</v>
      </c>
      <c r="BE110" s="25">
        <v>1</v>
      </c>
      <c r="BF110" s="13">
        <v>6</v>
      </c>
      <c r="BG110" s="13">
        <v>3</v>
      </c>
      <c r="BH110" s="25">
        <v>9</v>
      </c>
      <c r="BI110" s="13">
        <v>12</v>
      </c>
      <c r="BJ110" s="13">
        <v>20</v>
      </c>
      <c r="BK110" s="25">
        <v>32</v>
      </c>
      <c r="BL110" s="13">
        <v>18</v>
      </c>
      <c r="BM110" s="13">
        <v>17</v>
      </c>
      <c r="BN110" s="25">
        <v>35</v>
      </c>
      <c r="BO110" s="13">
        <v>23</v>
      </c>
      <c r="BP110" s="13">
        <v>18</v>
      </c>
      <c r="BQ110" s="25">
        <v>41</v>
      </c>
      <c r="BR110" s="13">
        <v>24</v>
      </c>
      <c r="BS110" s="13">
        <v>24</v>
      </c>
      <c r="BT110" s="25">
        <v>48</v>
      </c>
      <c r="BU110" s="13">
        <v>34</v>
      </c>
      <c r="BV110" s="13">
        <v>30</v>
      </c>
      <c r="BW110" s="25">
        <v>64</v>
      </c>
      <c r="BX110" s="13">
        <v>10</v>
      </c>
      <c r="BY110" s="13">
        <v>18</v>
      </c>
      <c r="BZ110" s="25">
        <v>28</v>
      </c>
      <c r="CA110" s="13">
        <v>128</v>
      </c>
      <c r="CB110" s="13">
        <v>130</v>
      </c>
      <c r="CC110" s="25">
        <v>258</v>
      </c>
      <c r="CD110" s="13">
        <v>0</v>
      </c>
      <c r="CE110" s="13">
        <v>0</v>
      </c>
      <c r="CF110" s="25">
        <v>0</v>
      </c>
      <c r="CG110" s="13">
        <v>0</v>
      </c>
      <c r="CH110" s="13">
        <v>0</v>
      </c>
      <c r="CI110" s="25">
        <v>0</v>
      </c>
      <c r="CJ110" s="13">
        <v>0</v>
      </c>
      <c r="CK110" s="13">
        <v>2</v>
      </c>
      <c r="CL110" s="25">
        <v>2</v>
      </c>
      <c r="CM110" s="13">
        <v>0</v>
      </c>
      <c r="CN110" s="13">
        <v>0</v>
      </c>
      <c r="CO110" s="25">
        <v>0</v>
      </c>
      <c r="CP110" s="13">
        <v>0</v>
      </c>
      <c r="CQ110" s="13">
        <v>0</v>
      </c>
      <c r="CR110" s="25">
        <v>0</v>
      </c>
      <c r="CS110" s="13">
        <v>1</v>
      </c>
      <c r="CT110" s="13">
        <v>1</v>
      </c>
      <c r="CU110" s="25">
        <v>2</v>
      </c>
      <c r="CV110" s="13">
        <v>0</v>
      </c>
      <c r="CW110" s="13">
        <v>0</v>
      </c>
      <c r="CX110" s="25">
        <v>0</v>
      </c>
      <c r="CY110" s="13">
        <v>3</v>
      </c>
      <c r="CZ110" s="13">
        <v>6</v>
      </c>
      <c r="DA110" s="13">
        <v>0</v>
      </c>
      <c r="DB110" s="13">
        <v>0</v>
      </c>
      <c r="DC110" s="25">
        <v>0</v>
      </c>
      <c r="DD110" s="13">
        <v>0</v>
      </c>
      <c r="DE110" s="13">
        <v>0</v>
      </c>
      <c r="DF110" s="25">
        <v>0</v>
      </c>
      <c r="DG110" s="15">
        <v>50</v>
      </c>
      <c r="DH110" s="15">
        <v>258</v>
      </c>
      <c r="DI110" s="15">
        <v>55</v>
      </c>
      <c r="DJ110" s="15">
        <v>273</v>
      </c>
      <c r="DK110" s="15">
        <v>1</v>
      </c>
      <c r="DL110" s="15">
        <v>4</v>
      </c>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3"/>
      <c r="FK110" s="13"/>
      <c r="FL110" s="13"/>
      <c r="FM110" s="13"/>
      <c r="FN110" s="13"/>
      <c r="FO110" s="13"/>
      <c r="FP110" s="13"/>
      <c r="FQ110" s="13"/>
      <c r="FR110" s="13"/>
      <c r="FS110" s="13"/>
      <c r="FT110" s="13"/>
      <c r="FU110" s="13"/>
      <c r="FV110" s="13"/>
      <c r="FW110" s="13"/>
      <c r="FX110" s="203"/>
      <c r="FY110" s="203"/>
    </row>
    <row r="111" spans="1:181" ht="13.5" customHeight="1" x14ac:dyDescent="0.25">
      <c r="A111" s="14" t="s">
        <v>1270</v>
      </c>
      <c r="B111" s="14" t="s">
        <v>1678</v>
      </c>
      <c r="C111" s="15" t="s">
        <v>23</v>
      </c>
      <c r="D111" s="16"/>
      <c r="E111" s="17" t="s">
        <v>18</v>
      </c>
      <c r="F111" s="16"/>
      <c r="G111" s="14" t="s">
        <v>1691</v>
      </c>
      <c r="H111" s="14" t="s">
        <v>13</v>
      </c>
      <c r="I111" s="14" t="s">
        <v>14</v>
      </c>
      <c r="J111" s="14"/>
      <c r="K111" s="14"/>
      <c r="L111" s="14" t="s">
        <v>15</v>
      </c>
      <c r="M111" s="18" t="s">
        <v>19</v>
      </c>
      <c r="N111" s="18" t="s">
        <v>20</v>
      </c>
      <c r="O111" s="18"/>
      <c r="P111" s="18"/>
      <c r="Q111" s="13" t="s">
        <v>395</v>
      </c>
      <c r="R111" s="13" t="s">
        <v>405</v>
      </c>
      <c r="S111" s="19" t="s">
        <v>52</v>
      </c>
      <c r="T111" s="19" t="s">
        <v>1267</v>
      </c>
      <c r="U111" s="19" t="s">
        <v>277</v>
      </c>
      <c r="V111" s="19" t="s">
        <v>840</v>
      </c>
      <c r="W111" s="20">
        <v>97.683499999999995</v>
      </c>
      <c r="X111" s="20">
        <v>23.831700000000001</v>
      </c>
      <c r="Y111" s="17" t="s">
        <v>52</v>
      </c>
      <c r="Z111" s="13">
        <v>12</v>
      </c>
      <c r="AA111" s="15">
        <v>2011</v>
      </c>
      <c r="AB111" s="15" t="s">
        <v>16</v>
      </c>
      <c r="AC111" s="15" t="s">
        <v>16</v>
      </c>
      <c r="AD111" s="15" t="s">
        <v>16</v>
      </c>
      <c r="AE111" s="15" t="s">
        <v>16</v>
      </c>
      <c r="AF111" s="15" t="s">
        <v>16</v>
      </c>
      <c r="AG111" s="15" t="s">
        <v>16</v>
      </c>
      <c r="AH111" s="15" t="s">
        <v>16</v>
      </c>
      <c r="AI111" s="15" t="s">
        <v>16</v>
      </c>
      <c r="AJ111" s="15" t="s">
        <v>1148</v>
      </c>
      <c r="AK111" s="15">
        <v>1</v>
      </c>
      <c r="AL111" s="15">
        <v>30</v>
      </c>
      <c r="AM111" s="15" t="s">
        <v>16</v>
      </c>
      <c r="AN111" s="15" t="s">
        <v>23</v>
      </c>
      <c r="AO111" s="15" t="s">
        <v>1271</v>
      </c>
      <c r="AP111" s="17">
        <v>18288183074</v>
      </c>
      <c r="AQ111" s="15" t="s">
        <v>16</v>
      </c>
      <c r="AR111" s="15" t="s">
        <v>22</v>
      </c>
      <c r="AS111" s="15" t="s">
        <v>16</v>
      </c>
      <c r="AT111" s="15" t="s">
        <v>22</v>
      </c>
      <c r="AU111" s="15" t="s">
        <v>22</v>
      </c>
      <c r="AV111" s="15" t="s">
        <v>22</v>
      </c>
      <c r="AW111" s="15" t="s">
        <v>22</v>
      </c>
      <c r="AX111" s="15" t="s">
        <v>16</v>
      </c>
      <c r="AY111" s="15" t="s">
        <v>22</v>
      </c>
      <c r="AZ111" s="15" t="s">
        <v>16</v>
      </c>
      <c r="BA111" s="15" t="s">
        <v>16</v>
      </c>
      <c r="BB111" s="15" t="s">
        <v>16</v>
      </c>
      <c r="BC111" s="13">
        <v>0</v>
      </c>
      <c r="BD111" s="13">
        <v>2</v>
      </c>
      <c r="BE111" s="25">
        <v>0</v>
      </c>
      <c r="BF111" s="13">
        <v>6</v>
      </c>
      <c r="BG111" s="13">
        <v>8</v>
      </c>
      <c r="BH111" s="25">
        <v>0</v>
      </c>
      <c r="BI111" s="13">
        <v>12</v>
      </c>
      <c r="BJ111" s="13">
        <v>8</v>
      </c>
      <c r="BK111" s="25">
        <v>0</v>
      </c>
      <c r="BL111" s="13">
        <v>49</v>
      </c>
      <c r="BM111" s="13">
        <v>53</v>
      </c>
      <c r="BN111" s="25">
        <v>0</v>
      </c>
      <c r="BO111" s="13">
        <v>31</v>
      </c>
      <c r="BP111" s="13">
        <v>41</v>
      </c>
      <c r="BQ111" s="25">
        <v>0</v>
      </c>
      <c r="BR111" s="13">
        <v>29</v>
      </c>
      <c r="BS111" s="13">
        <v>47</v>
      </c>
      <c r="BT111" s="25">
        <v>0</v>
      </c>
      <c r="BU111" s="13">
        <v>39</v>
      </c>
      <c r="BV111" s="13">
        <v>44</v>
      </c>
      <c r="BW111" s="25">
        <v>0</v>
      </c>
      <c r="BX111" s="13">
        <v>8</v>
      </c>
      <c r="BY111" s="13">
        <v>18</v>
      </c>
      <c r="BZ111" s="25">
        <v>0</v>
      </c>
      <c r="CA111" s="13">
        <v>174</v>
      </c>
      <c r="CB111" s="13">
        <v>221</v>
      </c>
      <c r="CC111" s="25">
        <v>395</v>
      </c>
      <c r="CD111" s="13">
        <v>2</v>
      </c>
      <c r="CE111" s="13">
        <v>2</v>
      </c>
      <c r="CF111" s="25">
        <v>4</v>
      </c>
      <c r="CG111" s="13">
        <v>0</v>
      </c>
      <c r="CH111" s="13">
        <v>0</v>
      </c>
      <c r="CI111" s="25">
        <v>0</v>
      </c>
      <c r="CJ111" s="13">
        <v>0</v>
      </c>
      <c r="CK111" s="13">
        <v>4</v>
      </c>
      <c r="CL111" s="25">
        <v>4</v>
      </c>
      <c r="CM111" s="13">
        <v>0</v>
      </c>
      <c r="CN111" s="13">
        <v>1</v>
      </c>
      <c r="CO111" s="25">
        <v>1</v>
      </c>
      <c r="CP111" s="13">
        <v>1</v>
      </c>
      <c r="CQ111" s="13">
        <v>1</v>
      </c>
      <c r="CR111" s="25">
        <v>2</v>
      </c>
      <c r="CS111" s="13">
        <v>1</v>
      </c>
      <c r="CT111" s="13">
        <v>4</v>
      </c>
      <c r="CU111" s="25">
        <v>5</v>
      </c>
      <c r="CV111" s="13">
        <v>1</v>
      </c>
      <c r="CW111" s="13">
        <v>3</v>
      </c>
      <c r="CX111" s="25">
        <v>4</v>
      </c>
      <c r="CY111" s="13">
        <v>2</v>
      </c>
      <c r="CZ111" s="13">
        <v>8</v>
      </c>
      <c r="DA111" s="13">
        <v>0</v>
      </c>
      <c r="DB111" s="13">
        <v>2</v>
      </c>
      <c r="DC111" s="25">
        <v>2</v>
      </c>
      <c r="DD111" s="13">
        <v>0</v>
      </c>
      <c r="DE111" s="13">
        <v>0</v>
      </c>
      <c r="DF111" s="25">
        <v>0</v>
      </c>
      <c r="DG111" s="15">
        <v>84</v>
      </c>
      <c r="DH111" s="15">
        <v>390</v>
      </c>
      <c r="DI111" s="15">
        <v>2</v>
      </c>
      <c r="DJ111" s="15">
        <v>13</v>
      </c>
      <c r="DK111" s="15">
        <v>11</v>
      </c>
      <c r="DL111" s="15">
        <v>54</v>
      </c>
      <c r="DM111" s="15" t="s">
        <v>16</v>
      </c>
      <c r="DN111" s="15" t="s">
        <v>16</v>
      </c>
      <c r="DO111" s="15">
        <v>3</v>
      </c>
      <c r="DP111" s="15">
        <v>4</v>
      </c>
      <c r="DQ111" s="15">
        <v>4</v>
      </c>
      <c r="DR111" s="15">
        <v>3</v>
      </c>
      <c r="DS111" s="15">
        <v>7</v>
      </c>
      <c r="DT111" s="15">
        <v>7</v>
      </c>
      <c r="DU111" s="15">
        <v>2</v>
      </c>
      <c r="DV111" s="15" t="s">
        <v>16</v>
      </c>
      <c r="DW111" s="15" t="s">
        <v>16</v>
      </c>
      <c r="DX111" s="15" t="s">
        <v>16</v>
      </c>
      <c r="DY111" s="15" t="s">
        <v>16</v>
      </c>
      <c r="DZ111" s="15" t="s">
        <v>16</v>
      </c>
      <c r="EA111" s="15" t="s">
        <v>22</v>
      </c>
      <c r="EB111" s="15">
        <v>1</v>
      </c>
      <c r="EC111" s="15"/>
      <c r="ED111" s="15"/>
      <c r="EE111" s="15"/>
      <c r="EF111" s="15">
        <v>1</v>
      </c>
      <c r="EG111" s="15">
        <v>1</v>
      </c>
      <c r="EH111" s="15">
        <v>1</v>
      </c>
      <c r="EI111" s="15" t="s">
        <v>70</v>
      </c>
      <c r="EJ111" s="15" t="s">
        <v>16</v>
      </c>
      <c r="EK111" s="15" t="s">
        <v>75</v>
      </c>
      <c r="EL111" s="15" t="s">
        <v>80</v>
      </c>
      <c r="EM111" s="15" t="s">
        <v>76</v>
      </c>
      <c r="EN111" s="15" t="s">
        <v>22</v>
      </c>
      <c r="EO111" s="15" t="s">
        <v>84</v>
      </c>
      <c r="EP111" s="15" t="s">
        <v>16</v>
      </c>
      <c r="EQ111" s="15">
        <v>3</v>
      </c>
      <c r="ER111" s="15">
        <v>3</v>
      </c>
      <c r="ES111" s="15">
        <v>0</v>
      </c>
      <c r="ET111" s="15" t="s">
        <v>16</v>
      </c>
      <c r="EU111" s="15" t="s">
        <v>86</v>
      </c>
      <c r="EV111" s="15" t="s">
        <v>89</v>
      </c>
      <c r="EW111" s="15"/>
      <c r="EX111" s="15" t="s">
        <v>22</v>
      </c>
      <c r="EY111" s="15" t="s">
        <v>16</v>
      </c>
      <c r="EZ111" s="15" t="s">
        <v>22</v>
      </c>
      <c r="FA111" s="15" t="s">
        <v>22</v>
      </c>
      <c r="FB111" s="15" t="s">
        <v>22</v>
      </c>
      <c r="FC111" s="15" t="s">
        <v>22</v>
      </c>
      <c r="FD111" s="15" t="s">
        <v>22</v>
      </c>
      <c r="FE111" s="15" t="s">
        <v>22</v>
      </c>
      <c r="FF111" s="15" t="s">
        <v>22</v>
      </c>
      <c r="FG111" s="15" t="s">
        <v>22</v>
      </c>
      <c r="FH111" s="15" t="s">
        <v>81</v>
      </c>
      <c r="FI111" s="15" t="s">
        <v>81</v>
      </c>
      <c r="FJ111" s="13" t="s">
        <v>24</v>
      </c>
      <c r="FK111" s="13" t="s">
        <v>112</v>
      </c>
      <c r="FL111" s="13" t="s">
        <v>104</v>
      </c>
      <c r="FM111" s="13" t="s">
        <v>106</v>
      </c>
      <c r="FN111" s="13" t="s">
        <v>24</v>
      </c>
      <c r="FO111" s="13" t="s">
        <v>112</v>
      </c>
      <c r="FP111" s="13" t="s">
        <v>104</v>
      </c>
      <c r="FQ111" s="13" t="s">
        <v>106</v>
      </c>
      <c r="FR111" s="13" t="s">
        <v>361</v>
      </c>
      <c r="FS111" s="13" t="s">
        <v>372</v>
      </c>
      <c r="FT111" s="13" t="s">
        <v>355</v>
      </c>
      <c r="FU111" s="13" t="s">
        <v>374</v>
      </c>
      <c r="FV111" s="13" t="s">
        <v>368</v>
      </c>
      <c r="FW111" s="13" t="s">
        <v>373</v>
      </c>
      <c r="FX111" s="203" t="s">
        <v>933</v>
      </c>
      <c r="FY111" s="203" t="s">
        <v>1637</v>
      </c>
    </row>
    <row r="112" spans="1:181" ht="13.5" customHeight="1" x14ac:dyDescent="0.25">
      <c r="A112" s="14" t="s">
        <v>1573</v>
      </c>
      <c r="B112" s="14" t="s">
        <v>1678</v>
      </c>
      <c r="C112" s="15" t="s">
        <v>28</v>
      </c>
      <c r="D112" s="16"/>
      <c r="E112" s="17" t="s">
        <v>18</v>
      </c>
      <c r="F112" s="16"/>
      <c r="G112" s="14" t="s">
        <v>1689</v>
      </c>
      <c r="H112" s="14" t="s">
        <v>19</v>
      </c>
      <c r="I112" s="14" t="s">
        <v>20</v>
      </c>
      <c r="J112" s="14"/>
      <c r="K112" s="14"/>
      <c r="L112" s="14" t="s">
        <v>15</v>
      </c>
      <c r="M112" s="18"/>
      <c r="N112" s="18"/>
      <c r="O112" s="18"/>
      <c r="P112" s="18"/>
      <c r="Q112" s="13" t="s">
        <v>395</v>
      </c>
      <c r="R112" s="13" t="s">
        <v>405</v>
      </c>
      <c r="S112" s="19" t="s">
        <v>52</v>
      </c>
      <c r="T112" s="19"/>
      <c r="U112" s="19" t="s">
        <v>278</v>
      </c>
      <c r="V112" s="19" t="s">
        <v>841</v>
      </c>
      <c r="W112" s="20">
        <v>97.685199999999995</v>
      </c>
      <c r="X112" s="20">
        <v>23.833100000000002</v>
      </c>
      <c r="Y112" s="17" t="s">
        <v>52</v>
      </c>
      <c r="Z112" s="13">
        <v>12</v>
      </c>
      <c r="AA112" s="15">
        <v>2011</v>
      </c>
      <c r="AB112" s="15" t="s">
        <v>16</v>
      </c>
      <c r="AC112" s="15" t="s">
        <v>16</v>
      </c>
      <c r="AD112" s="15" t="s">
        <v>16</v>
      </c>
      <c r="AE112" s="15" t="s">
        <v>22</v>
      </c>
      <c r="AF112" s="15" t="s">
        <v>22</v>
      </c>
      <c r="AG112" s="15" t="s">
        <v>22</v>
      </c>
      <c r="AH112" s="15" t="s">
        <v>22</v>
      </c>
      <c r="AI112" s="15" t="s">
        <v>22</v>
      </c>
      <c r="AJ112" s="15" t="s">
        <v>1437</v>
      </c>
      <c r="AK112" s="15"/>
      <c r="AL112" s="15">
        <v>30</v>
      </c>
      <c r="AM112" s="15" t="s">
        <v>16</v>
      </c>
      <c r="AN112" s="15" t="s">
        <v>1574</v>
      </c>
      <c r="AO112" s="15" t="s">
        <v>1575</v>
      </c>
      <c r="AP112" s="17" t="s">
        <v>1576</v>
      </c>
      <c r="AQ112" s="15" t="s">
        <v>16</v>
      </c>
      <c r="AR112" s="15" t="s">
        <v>16</v>
      </c>
      <c r="AS112" s="15" t="s">
        <v>22</v>
      </c>
      <c r="AT112" s="15" t="s">
        <v>22</v>
      </c>
      <c r="AU112" s="15" t="s">
        <v>22</v>
      </c>
      <c r="AV112" s="15" t="s">
        <v>22</v>
      </c>
      <c r="AW112" s="15" t="s">
        <v>22</v>
      </c>
      <c r="AX112" s="15" t="s">
        <v>16</v>
      </c>
      <c r="AY112" s="15" t="s">
        <v>22</v>
      </c>
      <c r="AZ112" s="15" t="s">
        <v>22</v>
      </c>
      <c r="BA112" s="15" t="s">
        <v>16</v>
      </c>
      <c r="BB112" s="15" t="s">
        <v>16</v>
      </c>
      <c r="BC112" s="13">
        <v>1</v>
      </c>
      <c r="BD112" s="13">
        <v>4</v>
      </c>
      <c r="BE112" s="25">
        <v>5</v>
      </c>
      <c r="BF112" s="13">
        <v>10</v>
      </c>
      <c r="BG112" s="13">
        <v>7</v>
      </c>
      <c r="BH112" s="25">
        <v>17</v>
      </c>
      <c r="BI112" s="13">
        <v>15</v>
      </c>
      <c r="BJ112" s="13">
        <v>17</v>
      </c>
      <c r="BK112" s="25">
        <v>32</v>
      </c>
      <c r="BL112" s="13">
        <v>47</v>
      </c>
      <c r="BM112" s="13">
        <v>37</v>
      </c>
      <c r="BN112" s="25">
        <v>84</v>
      </c>
      <c r="BO112" s="13">
        <v>17</v>
      </c>
      <c r="BP112" s="13">
        <v>16</v>
      </c>
      <c r="BQ112" s="25">
        <v>33</v>
      </c>
      <c r="BR112" s="13">
        <v>15</v>
      </c>
      <c r="BS112" s="13">
        <v>34</v>
      </c>
      <c r="BT112" s="25">
        <v>49</v>
      </c>
      <c r="BU112" s="13">
        <v>16</v>
      </c>
      <c r="BV112" s="13">
        <v>27</v>
      </c>
      <c r="BW112" s="25">
        <v>43</v>
      </c>
      <c r="BX112" s="13">
        <v>4</v>
      </c>
      <c r="BY112" s="13">
        <v>8</v>
      </c>
      <c r="BZ112" s="25">
        <v>12</v>
      </c>
      <c r="CA112" s="13">
        <v>125</v>
      </c>
      <c r="CB112" s="13">
        <v>150</v>
      </c>
      <c r="CC112" s="25">
        <v>275</v>
      </c>
      <c r="CD112" s="13">
        <v>1</v>
      </c>
      <c r="CE112" s="13">
        <v>1</v>
      </c>
      <c r="CF112" s="25">
        <v>2</v>
      </c>
      <c r="CG112" s="13">
        <v>0</v>
      </c>
      <c r="CH112" s="13">
        <v>0</v>
      </c>
      <c r="CI112" s="25">
        <v>0</v>
      </c>
      <c r="CJ112" s="13">
        <v>1</v>
      </c>
      <c r="CK112" s="13">
        <v>0</v>
      </c>
      <c r="CL112" s="25">
        <v>1</v>
      </c>
      <c r="CM112" s="13">
        <v>1</v>
      </c>
      <c r="CN112" s="13">
        <v>1</v>
      </c>
      <c r="CO112" s="25">
        <v>2</v>
      </c>
      <c r="CP112" s="13">
        <v>2</v>
      </c>
      <c r="CQ112" s="13">
        <v>0</v>
      </c>
      <c r="CR112" s="25">
        <v>2</v>
      </c>
      <c r="CS112" s="13">
        <v>0</v>
      </c>
      <c r="CT112" s="13">
        <v>0</v>
      </c>
      <c r="CU112" s="25">
        <v>0</v>
      </c>
      <c r="CV112" s="13">
        <v>1</v>
      </c>
      <c r="CW112" s="13">
        <v>2</v>
      </c>
      <c r="CX112" s="25">
        <v>3</v>
      </c>
      <c r="CY112" s="13">
        <v>4</v>
      </c>
      <c r="CZ112" s="13">
        <v>12</v>
      </c>
      <c r="DA112" s="13">
        <v>3</v>
      </c>
      <c r="DB112" s="13">
        <v>0</v>
      </c>
      <c r="DC112" s="25">
        <v>3</v>
      </c>
      <c r="DD112" s="13">
        <v>0</v>
      </c>
      <c r="DE112" s="13">
        <v>0</v>
      </c>
      <c r="DF112" s="25">
        <v>0</v>
      </c>
      <c r="DG112" s="15">
        <v>66</v>
      </c>
      <c r="DH112" s="15">
        <v>275</v>
      </c>
      <c r="DI112" s="15">
        <v>0</v>
      </c>
      <c r="DJ112" s="15">
        <v>0</v>
      </c>
      <c r="DK112" s="15">
        <v>25</v>
      </c>
      <c r="DL112" s="15">
        <v>112</v>
      </c>
      <c r="DM112" s="15" t="s">
        <v>22</v>
      </c>
      <c r="DN112" s="15" t="s">
        <v>16</v>
      </c>
      <c r="DO112" s="15">
        <v>4</v>
      </c>
      <c r="DP112" s="15">
        <v>1</v>
      </c>
      <c r="DQ112" s="15"/>
      <c r="DR112" s="15"/>
      <c r="DS112" s="15">
        <v>4</v>
      </c>
      <c r="DT112" s="15">
        <v>1</v>
      </c>
      <c r="DU112" s="15">
        <v>4</v>
      </c>
      <c r="DV112" s="15" t="s">
        <v>16</v>
      </c>
      <c r="DW112" s="15" t="s">
        <v>22</v>
      </c>
      <c r="DX112" s="15" t="s">
        <v>22</v>
      </c>
      <c r="DY112" s="15" t="s">
        <v>16</v>
      </c>
      <c r="DZ112" s="15" t="s">
        <v>22</v>
      </c>
      <c r="EA112" s="15" t="s">
        <v>22</v>
      </c>
      <c r="EB112" s="15"/>
      <c r="EC112" s="15"/>
      <c r="ED112" s="15"/>
      <c r="EE112" s="15"/>
      <c r="EF112" s="15"/>
      <c r="EG112" s="15"/>
      <c r="EH112" s="15"/>
      <c r="EI112" s="15" t="s">
        <v>70</v>
      </c>
      <c r="EJ112" s="15" t="s">
        <v>16</v>
      </c>
      <c r="EK112" s="15" t="s">
        <v>75</v>
      </c>
      <c r="EL112" s="15" t="s">
        <v>76</v>
      </c>
      <c r="EM112" s="15" t="s">
        <v>76</v>
      </c>
      <c r="EN112" s="15" t="s">
        <v>22</v>
      </c>
      <c r="EO112" s="15" t="s">
        <v>82</v>
      </c>
      <c r="EP112" s="15" t="s">
        <v>16</v>
      </c>
      <c r="EQ112" s="15">
        <v>3</v>
      </c>
      <c r="ER112" s="15">
        <v>3</v>
      </c>
      <c r="ES112" s="15">
        <v>3</v>
      </c>
      <c r="ET112" s="15" t="s">
        <v>16</v>
      </c>
      <c r="EU112" s="15" t="s">
        <v>86</v>
      </c>
      <c r="EV112" s="15" t="s">
        <v>89</v>
      </c>
      <c r="EW112" s="15"/>
      <c r="EX112" s="15" t="s">
        <v>22</v>
      </c>
      <c r="EY112" s="15" t="s">
        <v>22</v>
      </c>
      <c r="EZ112" s="15" t="s">
        <v>22</v>
      </c>
      <c r="FA112" s="15" t="s">
        <v>16</v>
      </c>
      <c r="FB112" s="15" t="s">
        <v>16</v>
      </c>
      <c r="FC112" s="15" t="s">
        <v>22</v>
      </c>
      <c r="FD112" s="15" t="s">
        <v>16</v>
      </c>
      <c r="FE112" s="15" t="s">
        <v>22</v>
      </c>
      <c r="FF112" s="15" t="s">
        <v>22</v>
      </c>
      <c r="FG112" s="15" t="s">
        <v>22</v>
      </c>
      <c r="FH112" s="15" t="s">
        <v>81</v>
      </c>
      <c r="FI112" s="15" t="s">
        <v>81</v>
      </c>
      <c r="FJ112" s="13" t="s">
        <v>24</v>
      </c>
      <c r="FK112" s="13" t="s">
        <v>112</v>
      </c>
      <c r="FL112" s="13" t="s">
        <v>104</v>
      </c>
      <c r="FM112" s="13" t="s">
        <v>106</v>
      </c>
      <c r="FN112" s="13" t="s">
        <v>24</v>
      </c>
      <c r="FO112" s="13" t="s">
        <v>112</v>
      </c>
      <c r="FP112" s="13" t="s">
        <v>104</v>
      </c>
      <c r="FQ112" s="13" t="s">
        <v>106</v>
      </c>
      <c r="FR112" s="13"/>
      <c r="FS112" s="13"/>
      <c r="FT112" s="13"/>
      <c r="FU112" s="13"/>
      <c r="FV112" s="13"/>
      <c r="FW112" s="13"/>
      <c r="FX112" s="203"/>
      <c r="FY112" s="203"/>
    </row>
    <row r="113" spans="1:181" ht="13.5" customHeight="1" x14ac:dyDescent="0.25">
      <c r="A113" s="14" t="s">
        <v>1266</v>
      </c>
      <c r="B113" s="14" t="s">
        <v>1678</v>
      </c>
      <c r="C113" s="15" t="s">
        <v>23</v>
      </c>
      <c r="D113" s="16"/>
      <c r="E113" s="17" t="s">
        <v>18</v>
      </c>
      <c r="F113" s="16"/>
      <c r="G113" s="14" t="s">
        <v>1691</v>
      </c>
      <c r="H113" s="14" t="s">
        <v>13</v>
      </c>
      <c r="I113" s="14" t="s">
        <v>14</v>
      </c>
      <c r="J113" s="14"/>
      <c r="K113" s="14"/>
      <c r="L113" s="14"/>
      <c r="M113" s="18" t="s">
        <v>13</v>
      </c>
      <c r="N113" s="18" t="s">
        <v>14</v>
      </c>
      <c r="O113" s="18"/>
      <c r="P113" s="18"/>
      <c r="Q113" s="13" t="s">
        <v>395</v>
      </c>
      <c r="R113" s="13" t="s">
        <v>405</v>
      </c>
      <c r="S113" s="19" t="s">
        <v>52</v>
      </c>
      <c r="T113" s="19" t="s">
        <v>1267</v>
      </c>
      <c r="U113" s="19" t="s">
        <v>276</v>
      </c>
      <c r="V113" s="19" t="s">
        <v>839</v>
      </c>
      <c r="W113" s="20">
        <v>97.6892</v>
      </c>
      <c r="X113" s="20">
        <v>23.833600000000001</v>
      </c>
      <c r="Y113" s="17" t="s">
        <v>52</v>
      </c>
      <c r="Z113" s="13">
        <v>12</v>
      </c>
      <c r="AA113" s="15">
        <v>2013</v>
      </c>
      <c r="AB113" s="15" t="s">
        <v>16</v>
      </c>
      <c r="AC113" s="15" t="s">
        <v>16</v>
      </c>
      <c r="AD113" s="15" t="s">
        <v>16</v>
      </c>
      <c r="AE113" s="15" t="s">
        <v>16</v>
      </c>
      <c r="AF113" s="15" t="s">
        <v>16</v>
      </c>
      <c r="AG113" s="15" t="s">
        <v>16</v>
      </c>
      <c r="AH113" s="15" t="s">
        <v>16</v>
      </c>
      <c r="AI113" s="15" t="s">
        <v>16</v>
      </c>
      <c r="AJ113" s="15" t="s">
        <v>1148</v>
      </c>
      <c r="AK113" s="15">
        <v>1</v>
      </c>
      <c r="AL113" s="15">
        <v>30</v>
      </c>
      <c r="AM113" s="15" t="s">
        <v>16</v>
      </c>
      <c r="AN113" s="15" t="s">
        <v>1268</v>
      </c>
      <c r="AO113" s="15" t="s">
        <v>1269</v>
      </c>
      <c r="AP113" s="17">
        <v>13887877445</v>
      </c>
      <c r="AQ113" s="15" t="s">
        <v>16</v>
      </c>
      <c r="AR113" s="15" t="s">
        <v>22</v>
      </c>
      <c r="AS113" s="15" t="s">
        <v>22</v>
      </c>
      <c r="AT113" s="15" t="s">
        <v>16</v>
      </c>
      <c r="AU113" s="15" t="s">
        <v>22</v>
      </c>
      <c r="AV113" s="15" t="s">
        <v>22</v>
      </c>
      <c r="AW113" s="15" t="s">
        <v>22</v>
      </c>
      <c r="AX113" s="15" t="s">
        <v>16</v>
      </c>
      <c r="AY113" s="15" t="s">
        <v>22</v>
      </c>
      <c r="AZ113" s="15" t="s">
        <v>16</v>
      </c>
      <c r="BA113" s="15" t="s">
        <v>16</v>
      </c>
      <c r="BB113" s="15" t="s">
        <v>16</v>
      </c>
      <c r="BC113" s="13">
        <v>5</v>
      </c>
      <c r="BD113" s="13">
        <v>3</v>
      </c>
      <c r="BE113" s="25">
        <v>0</v>
      </c>
      <c r="BF113" s="13">
        <v>7</v>
      </c>
      <c r="BG113" s="13">
        <v>8</v>
      </c>
      <c r="BH113" s="25">
        <v>0</v>
      </c>
      <c r="BI113" s="13">
        <v>17</v>
      </c>
      <c r="BJ113" s="13">
        <v>12</v>
      </c>
      <c r="BK113" s="25">
        <v>0</v>
      </c>
      <c r="BL113" s="13">
        <v>33</v>
      </c>
      <c r="BM113" s="13">
        <v>25</v>
      </c>
      <c r="BN113" s="25">
        <v>0</v>
      </c>
      <c r="BO113" s="13">
        <v>28</v>
      </c>
      <c r="BP113" s="13">
        <v>15</v>
      </c>
      <c r="BQ113" s="25">
        <v>0</v>
      </c>
      <c r="BR113" s="13">
        <v>35</v>
      </c>
      <c r="BS113" s="13">
        <v>30</v>
      </c>
      <c r="BT113" s="25">
        <v>0</v>
      </c>
      <c r="BU113" s="13">
        <v>39</v>
      </c>
      <c r="BV113" s="13">
        <v>30</v>
      </c>
      <c r="BW113" s="25">
        <v>0</v>
      </c>
      <c r="BX113" s="13">
        <v>8</v>
      </c>
      <c r="BY113" s="13">
        <v>7</v>
      </c>
      <c r="BZ113" s="25">
        <v>0</v>
      </c>
      <c r="CA113" s="13">
        <v>172</v>
      </c>
      <c r="CB113" s="13">
        <v>130</v>
      </c>
      <c r="CC113" s="25">
        <v>302</v>
      </c>
      <c r="CD113" s="13">
        <v>1</v>
      </c>
      <c r="CE113" s="13">
        <v>0</v>
      </c>
      <c r="CF113" s="25">
        <v>1</v>
      </c>
      <c r="CG113" s="13">
        <v>0</v>
      </c>
      <c r="CH113" s="13">
        <v>1</v>
      </c>
      <c r="CI113" s="25">
        <v>1</v>
      </c>
      <c r="CJ113" s="13">
        <v>4</v>
      </c>
      <c r="CK113" s="13">
        <v>0</v>
      </c>
      <c r="CL113" s="25">
        <v>4</v>
      </c>
      <c r="CM113" s="13">
        <v>2</v>
      </c>
      <c r="CN113" s="13">
        <v>2</v>
      </c>
      <c r="CO113" s="25">
        <v>4</v>
      </c>
      <c r="CP113" s="13">
        <v>0</v>
      </c>
      <c r="CQ113" s="13">
        <v>0</v>
      </c>
      <c r="CR113" s="25">
        <v>0</v>
      </c>
      <c r="CS113" s="13">
        <v>0</v>
      </c>
      <c r="CT113" s="13">
        <v>0</v>
      </c>
      <c r="CU113" s="25">
        <v>0</v>
      </c>
      <c r="CV113" s="13">
        <v>2</v>
      </c>
      <c r="CW113" s="13">
        <v>10</v>
      </c>
      <c r="CX113" s="25">
        <v>12</v>
      </c>
      <c r="CY113" s="13">
        <v>5</v>
      </c>
      <c r="CZ113" s="13">
        <v>12</v>
      </c>
      <c r="DA113" s="13">
        <v>3</v>
      </c>
      <c r="DB113" s="13">
        <v>3</v>
      </c>
      <c r="DC113" s="25">
        <v>6</v>
      </c>
      <c r="DD113" s="13">
        <v>0</v>
      </c>
      <c r="DE113" s="13">
        <v>0</v>
      </c>
      <c r="DF113" s="25">
        <v>0</v>
      </c>
      <c r="DG113" s="15">
        <v>78</v>
      </c>
      <c r="DH113" s="15">
        <v>302</v>
      </c>
      <c r="DI113" s="15">
        <v>0</v>
      </c>
      <c r="DJ113" s="15">
        <v>0</v>
      </c>
      <c r="DK113" s="15">
        <v>16</v>
      </c>
      <c r="DL113" s="15">
        <v>76</v>
      </c>
      <c r="DM113" s="15" t="s">
        <v>22</v>
      </c>
      <c r="DN113" s="15" t="s">
        <v>16</v>
      </c>
      <c r="DO113" s="15">
        <v>5</v>
      </c>
      <c r="DP113" s="15">
        <v>2</v>
      </c>
      <c r="DQ113" s="15">
        <v>2</v>
      </c>
      <c r="DR113" s="15">
        <v>0</v>
      </c>
      <c r="DS113" s="15">
        <v>7</v>
      </c>
      <c r="DT113" s="15">
        <v>2</v>
      </c>
      <c r="DU113" s="15">
        <v>5</v>
      </c>
      <c r="DV113" s="15" t="s">
        <v>16</v>
      </c>
      <c r="DW113" s="15" t="s">
        <v>16</v>
      </c>
      <c r="DX113" s="15" t="s">
        <v>22</v>
      </c>
      <c r="DY113" s="15" t="s">
        <v>22</v>
      </c>
      <c r="DZ113" s="15" t="s">
        <v>22</v>
      </c>
      <c r="EA113" s="15" t="s">
        <v>22</v>
      </c>
      <c r="EB113" s="15">
        <v>1</v>
      </c>
      <c r="EC113" s="15">
        <v>3</v>
      </c>
      <c r="ED113" s="15">
        <v>1</v>
      </c>
      <c r="EE113" s="15">
        <v>0</v>
      </c>
      <c r="EF113" s="15">
        <v>1</v>
      </c>
      <c r="EG113" s="15">
        <v>2</v>
      </c>
      <c r="EH113" s="15">
        <v>2</v>
      </c>
      <c r="EI113" s="15" t="s">
        <v>71</v>
      </c>
      <c r="EJ113" s="15" t="s">
        <v>16</v>
      </c>
      <c r="EK113" s="15" t="s">
        <v>75</v>
      </c>
      <c r="EL113" s="15" t="s">
        <v>1979</v>
      </c>
      <c r="EM113" s="15" t="s">
        <v>1979</v>
      </c>
      <c r="EN113" s="15" t="s">
        <v>22</v>
      </c>
      <c r="EO113" s="15" t="s">
        <v>24</v>
      </c>
      <c r="EP113" s="15" t="s">
        <v>22</v>
      </c>
      <c r="EQ113" s="15">
        <v>0</v>
      </c>
      <c r="ER113" s="15">
        <v>0</v>
      </c>
      <c r="ES113" s="15">
        <v>0</v>
      </c>
      <c r="ET113" s="15" t="s">
        <v>16</v>
      </c>
      <c r="EU113" s="15" t="s">
        <v>88</v>
      </c>
      <c r="EV113" s="15" t="s">
        <v>89</v>
      </c>
      <c r="EW113" s="15"/>
      <c r="EX113" s="15" t="s">
        <v>22</v>
      </c>
      <c r="EY113" s="15" t="s">
        <v>16</v>
      </c>
      <c r="EZ113" s="15" t="s">
        <v>22</v>
      </c>
      <c r="FA113" s="15" t="s">
        <v>22</v>
      </c>
      <c r="FB113" s="15" t="s">
        <v>22</v>
      </c>
      <c r="FC113" s="15" t="s">
        <v>22</v>
      </c>
      <c r="FD113" s="15" t="s">
        <v>22</v>
      </c>
      <c r="FE113" s="15" t="s">
        <v>22</v>
      </c>
      <c r="FF113" s="15" t="s">
        <v>22</v>
      </c>
      <c r="FG113" s="15" t="s">
        <v>22</v>
      </c>
      <c r="FH113" s="15" t="s">
        <v>78</v>
      </c>
      <c r="FI113" s="15" t="s">
        <v>78</v>
      </c>
      <c r="FJ113" s="13" t="s">
        <v>104</v>
      </c>
      <c r="FK113" s="13" t="s">
        <v>24</v>
      </c>
      <c r="FL113" s="13" t="s">
        <v>104</v>
      </c>
      <c r="FM113" s="13" t="s">
        <v>24</v>
      </c>
      <c r="FN113" s="13" t="s">
        <v>104</v>
      </c>
      <c r="FO113" s="13" t="s">
        <v>24</v>
      </c>
      <c r="FP113" s="13" t="s">
        <v>104</v>
      </c>
      <c r="FQ113" s="13" t="s">
        <v>24</v>
      </c>
      <c r="FR113" s="13" t="s">
        <v>355</v>
      </c>
      <c r="FS113" s="13" t="s">
        <v>358</v>
      </c>
      <c r="FT113" s="13" t="s">
        <v>360</v>
      </c>
      <c r="FU113" s="13" t="s">
        <v>360</v>
      </c>
      <c r="FV113" s="13" t="s">
        <v>364</v>
      </c>
      <c r="FW113" s="13" t="s">
        <v>355</v>
      </c>
      <c r="FX113" s="203" t="s">
        <v>933</v>
      </c>
      <c r="FY113" s="203" t="s">
        <v>1637</v>
      </c>
    </row>
    <row r="114" spans="1:181" ht="13.5" customHeight="1" x14ac:dyDescent="0.25">
      <c r="A114" s="14" t="s">
        <v>1102</v>
      </c>
      <c r="B114" s="14" t="s">
        <v>1678</v>
      </c>
      <c r="C114" s="15" t="s">
        <v>26</v>
      </c>
      <c r="D114" s="16"/>
      <c r="E114" s="17"/>
      <c r="F114" s="16"/>
      <c r="G114" s="14" t="s">
        <v>1706</v>
      </c>
      <c r="H114" s="14" t="s">
        <v>13</v>
      </c>
      <c r="I114" s="14" t="s">
        <v>14</v>
      </c>
      <c r="J114" s="14"/>
      <c r="K114" s="14"/>
      <c r="L114" s="14"/>
      <c r="M114" s="18"/>
      <c r="N114" s="18"/>
      <c r="O114" s="18"/>
      <c r="P114" s="18"/>
      <c r="Q114" s="13" t="s">
        <v>395</v>
      </c>
      <c r="R114" s="13" t="s">
        <v>406</v>
      </c>
      <c r="S114" s="19" t="s">
        <v>1351</v>
      </c>
      <c r="T114" s="19" t="s">
        <v>1352</v>
      </c>
      <c r="U114" s="19" t="s">
        <v>201</v>
      </c>
      <c r="V114" s="19" t="s">
        <v>758</v>
      </c>
      <c r="W114" s="20">
        <v>98.220614999999995</v>
      </c>
      <c r="X114" s="20">
        <v>23.400155999999999</v>
      </c>
      <c r="Y114" s="17" t="s">
        <v>53</v>
      </c>
      <c r="Z114" s="13">
        <v>9</v>
      </c>
      <c r="AA114" s="15">
        <v>2011</v>
      </c>
      <c r="AB114" s="15" t="s">
        <v>16</v>
      </c>
      <c r="AC114" s="15" t="s">
        <v>16</v>
      </c>
      <c r="AD114" s="15" t="s">
        <v>16</v>
      </c>
      <c r="AE114" s="15" t="s">
        <v>22</v>
      </c>
      <c r="AF114" s="15" t="s">
        <v>16</v>
      </c>
      <c r="AG114" s="15" t="s">
        <v>16</v>
      </c>
      <c r="AH114" s="15" t="s">
        <v>16</v>
      </c>
      <c r="AI114" s="15" t="s">
        <v>22</v>
      </c>
      <c r="AJ114" s="15" t="s">
        <v>406</v>
      </c>
      <c r="AK114" s="15">
        <v>44</v>
      </c>
      <c r="AL114" s="15">
        <v>150</v>
      </c>
      <c r="AM114" s="15" t="s">
        <v>16</v>
      </c>
      <c r="AN114" s="15" t="s">
        <v>1104</v>
      </c>
      <c r="AO114" s="15" t="s">
        <v>1105</v>
      </c>
      <c r="AP114" s="17" t="s">
        <v>1353</v>
      </c>
      <c r="AQ114" s="15" t="s">
        <v>16</v>
      </c>
      <c r="AR114" s="15" t="s">
        <v>16</v>
      </c>
      <c r="AS114" s="15" t="s">
        <v>22</v>
      </c>
      <c r="AT114" s="15" t="s">
        <v>22</v>
      </c>
      <c r="AU114" s="15" t="s">
        <v>22</v>
      </c>
      <c r="AV114" s="15" t="s">
        <v>22</v>
      </c>
      <c r="AW114" s="15" t="s">
        <v>22</v>
      </c>
      <c r="AX114" s="15" t="s">
        <v>22</v>
      </c>
      <c r="AY114" s="15" t="s">
        <v>16</v>
      </c>
      <c r="AZ114" s="15" t="s">
        <v>16</v>
      </c>
      <c r="BA114" s="15" t="s">
        <v>16</v>
      </c>
      <c r="BB114" s="15" t="s">
        <v>16</v>
      </c>
      <c r="BC114" s="13">
        <v>6</v>
      </c>
      <c r="BD114" s="13">
        <v>4</v>
      </c>
      <c r="BE114" s="25">
        <v>10</v>
      </c>
      <c r="BF114" s="13">
        <v>5</v>
      </c>
      <c r="BG114" s="13">
        <v>5</v>
      </c>
      <c r="BH114" s="25">
        <v>10</v>
      </c>
      <c r="BI114" s="13">
        <v>17</v>
      </c>
      <c r="BJ114" s="13">
        <v>14</v>
      </c>
      <c r="BK114" s="25">
        <v>31</v>
      </c>
      <c r="BL114" s="13">
        <v>26</v>
      </c>
      <c r="BM114" s="13">
        <v>33</v>
      </c>
      <c r="BN114" s="25">
        <v>59</v>
      </c>
      <c r="BO114" s="13">
        <v>25</v>
      </c>
      <c r="BP114" s="13">
        <v>15</v>
      </c>
      <c r="BQ114" s="25">
        <v>40</v>
      </c>
      <c r="BR114" s="13">
        <v>19</v>
      </c>
      <c r="BS114" s="13">
        <v>24</v>
      </c>
      <c r="BT114" s="25">
        <v>43</v>
      </c>
      <c r="BU114" s="13">
        <v>25</v>
      </c>
      <c r="BV114" s="13">
        <v>17</v>
      </c>
      <c r="BW114" s="25">
        <v>42</v>
      </c>
      <c r="BX114" s="13">
        <v>7</v>
      </c>
      <c r="BY114" s="13">
        <v>9</v>
      </c>
      <c r="BZ114" s="25">
        <v>16</v>
      </c>
      <c r="CA114" s="13">
        <v>130</v>
      </c>
      <c r="CB114" s="13">
        <v>121</v>
      </c>
      <c r="CC114" s="25">
        <v>251</v>
      </c>
      <c r="CD114" s="13">
        <v>1</v>
      </c>
      <c r="CE114" s="13">
        <v>0</v>
      </c>
      <c r="CF114" s="25">
        <v>1</v>
      </c>
      <c r="CG114" s="13">
        <v>0</v>
      </c>
      <c r="CH114" s="13">
        <v>0</v>
      </c>
      <c r="CI114" s="25">
        <v>0</v>
      </c>
      <c r="CJ114" s="13">
        <v>4</v>
      </c>
      <c r="CK114" s="13">
        <v>3</v>
      </c>
      <c r="CL114" s="25">
        <v>7</v>
      </c>
      <c r="CM114" s="13">
        <v>1</v>
      </c>
      <c r="CN114" s="13">
        <v>1</v>
      </c>
      <c r="CO114" s="25">
        <v>2</v>
      </c>
      <c r="CP114" s="13">
        <v>0</v>
      </c>
      <c r="CQ114" s="13">
        <v>0</v>
      </c>
      <c r="CR114" s="25">
        <v>0</v>
      </c>
      <c r="CS114" s="13">
        <v>7</v>
      </c>
      <c r="CT114" s="13">
        <v>14</v>
      </c>
      <c r="CU114" s="25">
        <v>21</v>
      </c>
      <c r="CV114" s="13">
        <v>1</v>
      </c>
      <c r="CW114" s="13">
        <v>1</v>
      </c>
      <c r="CX114" s="25">
        <v>2</v>
      </c>
      <c r="CY114" s="13">
        <v>5</v>
      </c>
      <c r="CZ114" s="13">
        <v>17</v>
      </c>
      <c r="DA114" s="13">
        <v>0</v>
      </c>
      <c r="DB114" s="13">
        <v>0</v>
      </c>
      <c r="DC114" s="25">
        <v>0</v>
      </c>
      <c r="DD114" s="13">
        <v>0</v>
      </c>
      <c r="DE114" s="13">
        <v>0</v>
      </c>
      <c r="DF114" s="25">
        <v>0</v>
      </c>
      <c r="DG114" s="15">
        <v>47</v>
      </c>
      <c r="DH114" s="15">
        <v>260</v>
      </c>
      <c r="DI114" s="15">
        <v>0</v>
      </c>
      <c r="DJ114" s="15">
        <v>0</v>
      </c>
      <c r="DK114" s="15"/>
      <c r="DL114" s="15"/>
      <c r="DM114" s="15" t="s">
        <v>22</v>
      </c>
      <c r="DN114" s="15" t="s">
        <v>16</v>
      </c>
      <c r="DO114" s="15">
        <v>0</v>
      </c>
      <c r="DP114" s="15">
        <v>0</v>
      </c>
      <c r="DQ114" s="15">
        <v>4</v>
      </c>
      <c r="DR114" s="15">
        <v>3</v>
      </c>
      <c r="DS114" s="15">
        <v>0</v>
      </c>
      <c r="DT114" s="15">
        <v>0</v>
      </c>
      <c r="DU114" s="15">
        <v>2</v>
      </c>
      <c r="DV114" s="15" t="s">
        <v>22</v>
      </c>
      <c r="DW114" s="15" t="s">
        <v>22</v>
      </c>
      <c r="DX114" s="15" t="s">
        <v>22</v>
      </c>
      <c r="DY114" s="15" t="s">
        <v>22</v>
      </c>
      <c r="DZ114" s="15" t="s">
        <v>16</v>
      </c>
      <c r="EA114" s="15" t="s">
        <v>22</v>
      </c>
      <c r="EB114" s="15"/>
      <c r="EC114" s="15">
        <v>0.25</v>
      </c>
      <c r="ED114" s="15">
        <v>1</v>
      </c>
      <c r="EE114" s="15"/>
      <c r="EF114" s="15"/>
      <c r="EG114" s="15">
        <v>0.1875</v>
      </c>
      <c r="EH114" s="15">
        <v>0.1875</v>
      </c>
      <c r="EI114" s="15"/>
      <c r="EJ114" s="15" t="s">
        <v>22</v>
      </c>
      <c r="EK114" s="15" t="s">
        <v>74</v>
      </c>
      <c r="EL114" s="15" t="s">
        <v>81</v>
      </c>
      <c r="EM114" s="15"/>
      <c r="EN114" s="15"/>
      <c r="EO114" s="15" t="s">
        <v>83</v>
      </c>
      <c r="EP114" s="15" t="s">
        <v>22</v>
      </c>
      <c r="EQ114" s="15">
        <v>0</v>
      </c>
      <c r="ER114" s="15">
        <v>0</v>
      </c>
      <c r="ES114" s="15">
        <v>0</v>
      </c>
      <c r="ET114" s="15" t="s">
        <v>22</v>
      </c>
      <c r="EU114" s="15" t="s">
        <v>85</v>
      </c>
      <c r="EV114" s="15" t="s">
        <v>91</v>
      </c>
      <c r="EW114" s="15"/>
      <c r="EX114" s="15" t="s">
        <v>22</v>
      </c>
      <c r="EY114" s="15" t="s">
        <v>22</v>
      </c>
      <c r="EZ114" s="15" t="s">
        <v>16</v>
      </c>
      <c r="FA114" s="15" t="s">
        <v>22</v>
      </c>
      <c r="FB114" s="15" t="s">
        <v>22</v>
      </c>
      <c r="FC114" s="15" t="s">
        <v>22</v>
      </c>
      <c r="FD114" s="15" t="s">
        <v>22</v>
      </c>
      <c r="FE114" s="15" t="s">
        <v>22</v>
      </c>
      <c r="FF114" s="15" t="s">
        <v>22</v>
      </c>
      <c r="FG114" s="15" t="s">
        <v>22</v>
      </c>
      <c r="FH114" s="15" t="s">
        <v>80</v>
      </c>
      <c r="FI114" s="15" t="s">
        <v>80</v>
      </c>
      <c r="FJ114" s="15" t="s">
        <v>104</v>
      </c>
      <c r="FK114" s="15" t="s">
        <v>112</v>
      </c>
      <c r="FL114" s="15" t="s">
        <v>104</v>
      </c>
      <c r="FM114" s="13" t="s">
        <v>112</v>
      </c>
      <c r="FN114" s="13" t="s">
        <v>104</v>
      </c>
      <c r="FO114" s="13" t="s">
        <v>112</v>
      </c>
      <c r="FP114" s="13" t="s">
        <v>104</v>
      </c>
      <c r="FQ114" s="13" t="s">
        <v>112</v>
      </c>
      <c r="FR114" s="13" t="s">
        <v>356</v>
      </c>
      <c r="FS114" s="13"/>
      <c r="FT114" s="13" t="s">
        <v>24</v>
      </c>
      <c r="FU114" s="13"/>
      <c r="FV114" s="13" t="s">
        <v>357</v>
      </c>
      <c r="FW114" s="13"/>
      <c r="FX114" s="203" t="s">
        <v>933</v>
      </c>
      <c r="FY114" s="203"/>
    </row>
    <row r="115" spans="1:181" ht="13.5" customHeight="1" x14ac:dyDescent="0.25">
      <c r="A115" s="14" t="s">
        <v>1258</v>
      </c>
      <c r="B115" s="14" t="s">
        <v>1678</v>
      </c>
      <c r="C115" s="15" t="s">
        <v>26</v>
      </c>
      <c r="D115" s="16"/>
      <c r="E115" s="17" t="s">
        <v>12</v>
      </c>
      <c r="F115" s="16"/>
      <c r="G115" s="14" t="s">
        <v>1702</v>
      </c>
      <c r="H115" s="14" t="s">
        <v>13</v>
      </c>
      <c r="I115" s="14" t="s">
        <v>20</v>
      </c>
      <c r="J115" s="14"/>
      <c r="K115" s="14"/>
      <c r="L115" s="14" t="s">
        <v>15</v>
      </c>
      <c r="M115" s="18" t="s">
        <v>13</v>
      </c>
      <c r="N115" s="18" t="s">
        <v>20</v>
      </c>
      <c r="O115" s="18"/>
      <c r="P115" s="18"/>
      <c r="Q115" s="13" t="s">
        <v>395</v>
      </c>
      <c r="R115" s="13" t="s">
        <v>406</v>
      </c>
      <c r="S115" s="19" t="s">
        <v>1524</v>
      </c>
      <c r="T115" s="19" t="s">
        <v>1525</v>
      </c>
      <c r="U115" s="19" t="s">
        <v>203</v>
      </c>
      <c r="V115" s="19" t="s">
        <v>761</v>
      </c>
      <c r="W115" s="20">
        <v>97.490750000000006</v>
      </c>
      <c r="X115" s="20">
        <v>23.413948999999999</v>
      </c>
      <c r="Y115" s="17" t="s">
        <v>53</v>
      </c>
      <c r="Z115" s="13">
        <v>12</v>
      </c>
      <c r="AA115" s="15">
        <v>2011</v>
      </c>
      <c r="AB115" s="15" t="s">
        <v>16</v>
      </c>
      <c r="AC115" s="15" t="s">
        <v>16</v>
      </c>
      <c r="AD115" s="15" t="s">
        <v>16</v>
      </c>
      <c r="AE115" s="15" t="s">
        <v>22</v>
      </c>
      <c r="AF115" s="15" t="s">
        <v>16</v>
      </c>
      <c r="AG115" s="15" t="s">
        <v>16</v>
      </c>
      <c r="AH115" s="15" t="s">
        <v>16</v>
      </c>
      <c r="AI115" s="15" t="s">
        <v>22</v>
      </c>
      <c r="AJ115" s="15" t="s">
        <v>406</v>
      </c>
      <c r="AK115" s="15">
        <v>27</v>
      </c>
      <c r="AL115" s="15">
        <v>120</v>
      </c>
      <c r="AM115" s="15" t="s">
        <v>16</v>
      </c>
      <c r="AN115" s="15" t="s">
        <v>1259</v>
      </c>
      <c r="AO115" s="15" t="s">
        <v>1260</v>
      </c>
      <c r="AP115" s="17" t="s">
        <v>1526</v>
      </c>
      <c r="AQ115" s="15" t="s">
        <v>16</v>
      </c>
      <c r="AR115" s="15" t="s">
        <v>22</v>
      </c>
      <c r="AS115" s="15" t="s">
        <v>22</v>
      </c>
      <c r="AT115" s="15" t="s">
        <v>16</v>
      </c>
      <c r="AU115" s="15" t="s">
        <v>22</v>
      </c>
      <c r="AV115" s="15" t="s">
        <v>22</v>
      </c>
      <c r="AW115" s="15" t="s">
        <v>22</v>
      </c>
      <c r="AX115" s="15" t="s">
        <v>22</v>
      </c>
      <c r="AY115" s="15" t="s">
        <v>16</v>
      </c>
      <c r="AZ115" s="15" t="s">
        <v>22</v>
      </c>
      <c r="BA115" s="15" t="s">
        <v>16</v>
      </c>
      <c r="BB115" s="15" t="s">
        <v>16</v>
      </c>
      <c r="BC115" s="13">
        <v>0</v>
      </c>
      <c r="BD115" s="13">
        <v>1</v>
      </c>
      <c r="BE115" s="25">
        <v>0</v>
      </c>
      <c r="BF115" s="13">
        <v>0</v>
      </c>
      <c r="BG115" s="13">
        <v>2</v>
      </c>
      <c r="BH115" s="25">
        <v>0</v>
      </c>
      <c r="BI115" s="13">
        <v>16</v>
      </c>
      <c r="BJ115" s="13">
        <v>21</v>
      </c>
      <c r="BK115" s="25">
        <v>0</v>
      </c>
      <c r="BL115" s="13">
        <v>48</v>
      </c>
      <c r="BM115" s="13">
        <v>51</v>
      </c>
      <c r="BN115" s="25">
        <v>0</v>
      </c>
      <c r="BO115" s="13">
        <v>15</v>
      </c>
      <c r="BP115" s="13">
        <v>19</v>
      </c>
      <c r="BQ115" s="25">
        <v>0</v>
      </c>
      <c r="BR115" s="13">
        <v>3</v>
      </c>
      <c r="BS115" s="13">
        <v>40</v>
      </c>
      <c r="BT115" s="25">
        <v>0</v>
      </c>
      <c r="BU115" s="13">
        <v>30</v>
      </c>
      <c r="BV115" s="13">
        <v>88</v>
      </c>
      <c r="BW115" s="25">
        <v>0</v>
      </c>
      <c r="BX115" s="13">
        <v>9</v>
      </c>
      <c r="BY115" s="13">
        <v>5</v>
      </c>
      <c r="BZ115" s="25">
        <v>0</v>
      </c>
      <c r="CA115" s="13">
        <v>121</v>
      </c>
      <c r="CB115" s="13">
        <v>227</v>
      </c>
      <c r="CC115" s="25">
        <v>348</v>
      </c>
      <c r="CD115" s="13">
        <v>2</v>
      </c>
      <c r="CE115" s="13">
        <v>1</v>
      </c>
      <c r="CF115" s="25">
        <v>3</v>
      </c>
      <c r="CG115" s="13">
        <v>0</v>
      </c>
      <c r="CH115" s="13">
        <v>2</v>
      </c>
      <c r="CI115" s="25">
        <v>2</v>
      </c>
      <c r="CJ115" s="13">
        <v>0</v>
      </c>
      <c r="CK115" s="13">
        <v>0</v>
      </c>
      <c r="CL115" s="25">
        <v>0</v>
      </c>
      <c r="CM115" s="13">
        <v>7</v>
      </c>
      <c r="CN115" s="13">
        <v>15</v>
      </c>
      <c r="CO115" s="25">
        <v>22</v>
      </c>
      <c r="CP115" s="13">
        <v>0</v>
      </c>
      <c r="CQ115" s="13">
        <v>0</v>
      </c>
      <c r="CR115" s="25">
        <v>0</v>
      </c>
      <c r="CS115" s="13">
        <v>1</v>
      </c>
      <c r="CT115" s="13">
        <v>2</v>
      </c>
      <c r="CU115" s="25">
        <v>3</v>
      </c>
      <c r="CV115" s="13">
        <v>0</v>
      </c>
      <c r="CW115" s="13">
        <v>5</v>
      </c>
      <c r="CX115" s="25">
        <v>5</v>
      </c>
      <c r="CY115" s="13">
        <v>7</v>
      </c>
      <c r="CZ115" s="13">
        <v>1</v>
      </c>
      <c r="DA115" s="13">
        <v>0</v>
      </c>
      <c r="DB115" s="13">
        <v>1</v>
      </c>
      <c r="DC115" s="25">
        <v>1</v>
      </c>
      <c r="DD115" s="13">
        <v>0</v>
      </c>
      <c r="DE115" s="13">
        <v>0</v>
      </c>
      <c r="DF115" s="25">
        <v>0</v>
      </c>
      <c r="DG115" s="15">
        <v>79</v>
      </c>
      <c r="DH115" s="15">
        <v>276</v>
      </c>
      <c r="DI115" s="15">
        <v>3</v>
      </c>
      <c r="DJ115" s="15">
        <v>11</v>
      </c>
      <c r="DK115" s="15">
        <v>2</v>
      </c>
      <c r="DL115" s="15">
        <v>8</v>
      </c>
      <c r="DM115" s="15" t="s">
        <v>22</v>
      </c>
      <c r="DN115" s="15" t="s">
        <v>16</v>
      </c>
      <c r="DO115" s="15">
        <v>1</v>
      </c>
      <c r="DP115" s="15">
        <v>2</v>
      </c>
      <c r="DQ115" s="15">
        <v>5</v>
      </c>
      <c r="DR115" s="15">
        <v>3</v>
      </c>
      <c r="DS115" s="15">
        <v>6</v>
      </c>
      <c r="DT115" s="15">
        <v>5</v>
      </c>
      <c r="DU115" s="15">
        <v>1</v>
      </c>
      <c r="DV115" s="15" t="s">
        <v>16</v>
      </c>
      <c r="DW115" s="15" t="s">
        <v>22</v>
      </c>
      <c r="DX115" s="15" t="s">
        <v>16</v>
      </c>
      <c r="DY115" s="15" t="s">
        <v>22</v>
      </c>
      <c r="DZ115" s="15" t="s">
        <v>22</v>
      </c>
      <c r="EA115" s="15" t="s">
        <v>22</v>
      </c>
      <c r="EB115" s="15">
        <v>0.25</v>
      </c>
      <c r="EC115" s="15">
        <v>0.5</v>
      </c>
      <c r="ED115" s="15">
        <v>0.25</v>
      </c>
      <c r="EE115" s="15">
        <v>0.3</v>
      </c>
      <c r="EF115" s="15">
        <v>0.3</v>
      </c>
      <c r="EG115" s="15">
        <v>0.5</v>
      </c>
      <c r="EH115" s="15">
        <v>0.5</v>
      </c>
      <c r="EI115" s="15" t="s">
        <v>69</v>
      </c>
      <c r="EJ115" s="15" t="s">
        <v>22</v>
      </c>
      <c r="EK115" s="15" t="s">
        <v>75</v>
      </c>
      <c r="EL115" s="15" t="s">
        <v>80</v>
      </c>
      <c r="EM115" s="15" t="s">
        <v>1979</v>
      </c>
      <c r="EN115" s="15"/>
      <c r="EO115" s="15" t="s">
        <v>83</v>
      </c>
      <c r="EP115" s="15" t="s">
        <v>22</v>
      </c>
      <c r="EQ115" s="15">
        <v>0</v>
      </c>
      <c r="ER115" s="15">
        <v>0</v>
      </c>
      <c r="ES115" s="15">
        <v>4</v>
      </c>
      <c r="ET115" s="15" t="s">
        <v>22</v>
      </c>
      <c r="EU115" s="15" t="s">
        <v>85</v>
      </c>
      <c r="EV115" s="15" t="s">
        <v>89</v>
      </c>
      <c r="EW115" s="15"/>
      <c r="EX115" s="15" t="s">
        <v>22</v>
      </c>
      <c r="EY115" s="15" t="s">
        <v>22</v>
      </c>
      <c r="EZ115" s="15" t="s">
        <v>16</v>
      </c>
      <c r="FA115" s="15" t="s">
        <v>22</v>
      </c>
      <c r="FB115" s="15" t="s">
        <v>16</v>
      </c>
      <c r="FC115" s="15" t="s">
        <v>16</v>
      </c>
      <c r="FD115" s="15" t="s">
        <v>22</v>
      </c>
      <c r="FE115" s="15" t="s">
        <v>22</v>
      </c>
      <c r="FF115" s="15" t="s">
        <v>16</v>
      </c>
      <c r="FG115" s="15" t="s">
        <v>22</v>
      </c>
      <c r="FH115" s="15" t="s">
        <v>79</v>
      </c>
      <c r="FI115" s="15" t="s">
        <v>79</v>
      </c>
      <c r="FJ115" s="13" t="s">
        <v>104</v>
      </c>
      <c r="FK115" s="13" t="s">
        <v>24</v>
      </c>
      <c r="FL115" s="13" t="s">
        <v>104</v>
      </c>
      <c r="FM115" s="13" t="s">
        <v>106</v>
      </c>
      <c r="FN115" s="13" t="s">
        <v>110</v>
      </c>
      <c r="FO115" s="13" t="s">
        <v>24</v>
      </c>
      <c r="FP115" s="13" t="s">
        <v>104</v>
      </c>
      <c r="FQ115" s="13" t="s">
        <v>106</v>
      </c>
      <c r="FR115" s="13" t="s">
        <v>373</v>
      </c>
      <c r="FS115" s="13"/>
      <c r="FT115" s="13" t="s">
        <v>356</v>
      </c>
      <c r="FU115" s="13"/>
      <c r="FV115" s="13" t="s">
        <v>367</v>
      </c>
      <c r="FW115" s="13"/>
      <c r="FX115" s="203" t="s">
        <v>933</v>
      </c>
      <c r="FY115" s="203" t="s">
        <v>1660</v>
      </c>
    </row>
    <row r="116" spans="1:181" ht="13.5" customHeight="1" x14ac:dyDescent="0.25">
      <c r="A116" s="14" t="s">
        <v>1487</v>
      </c>
      <c r="B116" s="14" t="s">
        <v>1678</v>
      </c>
      <c r="C116" s="15" t="s">
        <v>32</v>
      </c>
      <c r="D116" s="16" t="s">
        <v>1473</v>
      </c>
      <c r="E116" s="17" t="s">
        <v>18</v>
      </c>
      <c r="F116" s="16"/>
      <c r="G116" s="14" t="s">
        <v>1711</v>
      </c>
      <c r="H116" s="14" t="s">
        <v>13</v>
      </c>
      <c r="I116" s="14" t="s">
        <v>14</v>
      </c>
      <c r="J116" s="14"/>
      <c r="K116" s="14"/>
      <c r="L116" s="14" t="s">
        <v>15</v>
      </c>
      <c r="M116" s="18"/>
      <c r="N116" s="18"/>
      <c r="O116" s="18"/>
      <c r="P116" s="18"/>
      <c r="Q116" s="13" t="s">
        <v>395</v>
      </c>
      <c r="R116" s="13" t="s">
        <v>414</v>
      </c>
      <c r="S116" s="19" t="s">
        <v>52</v>
      </c>
      <c r="T116" s="19" t="s">
        <v>1488</v>
      </c>
      <c r="U116" s="19" t="s">
        <v>212</v>
      </c>
      <c r="V116" s="19" t="s">
        <v>776</v>
      </c>
      <c r="W116" s="20"/>
      <c r="X116" s="20"/>
      <c r="Y116" s="17" t="s">
        <v>52</v>
      </c>
      <c r="Z116" s="13">
        <v>4</v>
      </c>
      <c r="AA116" s="15">
        <v>2012</v>
      </c>
      <c r="AB116" s="15" t="s">
        <v>16</v>
      </c>
      <c r="AC116" s="15" t="s">
        <v>16</v>
      </c>
      <c r="AD116" s="15" t="s">
        <v>16</v>
      </c>
      <c r="AE116" s="15" t="s">
        <v>22</v>
      </c>
      <c r="AF116" s="15" t="s">
        <v>16</v>
      </c>
      <c r="AG116" s="15" t="s">
        <v>16</v>
      </c>
      <c r="AH116" s="15" t="s">
        <v>16</v>
      </c>
      <c r="AI116" s="15" t="s">
        <v>22</v>
      </c>
      <c r="AJ116" s="15" t="s">
        <v>414</v>
      </c>
      <c r="AK116" s="15">
        <v>0.25</v>
      </c>
      <c r="AL116" s="15">
        <v>15</v>
      </c>
      <c r="AM116" s="15" t="s">
        <v>16</v>
      </c>
      <c r="AN116" s="15" t="s">
        <v>1476</v>
      </c>
      <c r="AO116" s="15" t="s">
        <v>1489</v>
      </c>
      <c r="AP116" s="17" t="s">
        <v>1490</v>
      </c>
      <c r="AQ116" s="15" t="s">
        <v>16</v>
      </c>
      <c r="AR116" s="15" t="s">
        <v>22</v>
      </c>
      <c r="AS116" s="15" t="s">
        <v>22</v>
      </c>
      <c r="AT116" s="15" t="s">
        <v>16</v>
      </c>
      <c r="AU116" s="15" t="s">
        <v>22</v>
      </c>
      <c r="AV116" s="15" t="s">
        <v>22</v>
      </c>
      <c r="AW116" s="15" t="s">
        <v>22</v>
      </c>
      <c r="AX116" s="15" t="s">
        <v>16</v>
      </c>
      <c r="AY116" s="15" t="s">
        <v>22</v>
      </c>
      <c r="AZ116" s="15" t="s">
        <v>22</v>
      </c>
      <c r="BA116" s="15" t="s">
        <v>16</v>
      </c>
      <c r="BB116" s="15" t="s">
        <v>16</v>
      </c>
      <c r="BC116" s="13">
        <v>0</v>
      </c>
      <c r="BD116" s="13">
        <v>0</v>
      </c>
      <c r="BE116" s="25">
        <v>0</v>
      </c>
      <c r="BF116" s="13">
        <v>5</v>
      </c>
      <c r="BG116" s="13">
        <v>3</v>
      </c>
      <c r="BH116" s="25">
        <v>8</v>
      </c>
      <c r="BI116" s="13">
        <v>3</v>
      </c>
      <c r="BJ116" s="13">
        <v>7</v>
      </c>
      <c r="BK116" s="25">
        <v>10</v>
      </c>
      <c r="BL116" s="13">
        <v>20</v>
      </c>
      <c r="BM116" s="13">
        <v>13</v>
      </c>
      <c r="BN116" s="25">
        <v>33</v>
      </c>
      <c r="BO116" s="13">
        <v>14</v>
      </c>
      <c r="BP116" s="13">
        <v>15</v>
      </c>
      <c r="BQ116" s="25">
        <v>29</v>
      </c>
      <c r="BR116" s="13">
        <v>16</v>
      </c>
      <c r="BS116" s="13">
        <v>25</v>
      </c>
      <c r="BT116" s="25">
        <v>41</v>
      </c>
      <c r="BU116" s="13">
        <v>18</v>
      </c>
      <c r="BV116" s="13">
        <v>27</v>
      </c>
      <c r="BW116" s="25">
        <v>45</v>
      </c>
      <c r="BX116" s="13">
        <v>7</v>
      </c>
      <c r="BY116" s="13">
        <v>10</v>
      </c>
      <c r="BZ116" s="25">
        <v>17</v>
      </c>
      <c r="CA116" s="13">
        <v>83</v>
      </c>
      <c r="CB116" s="13">
        <v>100</v>
      </c>
      <c r="CC116" s="25">
        <v>183</v>
      </c>
      <c r="CD116" s="13">
        <v>0</v>
      </c>
      <c r="CE116" s="13">
        <v>2</v>
      </c>
      <c r="CF116" s="25">
        <v>2</v>
      </c>
      <c r="CG116" s="13">
        <v>1</v>
      </c>
      <c r="CH116" s="13">
        <v>0</v>
      </c>
      <c r="CI116" s="25">
        <v>1</v>
      </c>
      <c r="CJ116" s="13">
        <v>0</v>
      </c>
      <c r="CK116" s="13">
        <v>1</v>
      </c>
      <c r="CL116" s="25">
        <v>1</v>
      </c>
      <c r="CM116" s="13">
        <v>0</v>
      </c>
      <c r="CN116" s="13">
        <v>0</v>
      </c>
      <c r="CO116" s="25">
        <v>0</v>
      </c>
      <c r="CP116" s="13">
        <v>1</v>
      </c>
      <c r="CQ116" s="13">
        <v>2</v>
      </c>
      <c r="CR116" s="25">
        <v>3</v>
      </c>
      <c r="CS116" s="13">
        <v>0</v>
      </c>
      <c r="CT116" s="13">
        <v>0</v>
      </c>
      <c r="CU116" s="25">
        <v>0</v>
      </c>
      <c r="CV116" s="13">
        <v>1</v>
      </c>
      <c r="CW116" s="13">
        <v>2</v>
      </c>
      <c r="CX116" s="25">
        <v>3</v>
      </c>
      <c r="CY116" s="13">
        <v>2</v>
      </c>
      <c r="CZ116" s="13">
        <v>5</v>
      </c>
      <c r="DA116" s="13">
        <v>0</v>
      </c>
      <c r="DB116" s="13">
        <v>0</v>
      </c>
      <c r="DC116" s="25">
        <v>0</v>
      </c>
      <c r="DD116" s="13">
        <v>1</v>
      </c>
      <c r="DE116" s="13">
        <v>0</v>
      </c>
      <c r="DF116" s="25">
        <v>1</v>
      </c>
      <c r="DG116" s="15">
        <v>43</v>
      </c>
      <c r="DH116" s="15">
        <v>183</v>
      </c>
      <c r="DI116" s="15">
        <v>3</v>
      </c>
      <c r="DJ116" s="15">
        <v>11</v>
      </c>
      <c r="DK116" s="15">
        <v>0</v>
      </c>
      <c r="DL116" s="15">
        <v>0</v>
      </c>
      <c r="DM116" s="15" t="s">
        <v>22</v>
      </c>
      <c r="DN116" s="15" t="s">
        <v>16</v>
      </c>
      <c r="DO116" s="15">
        <v>5</v>
      </c>
      <c r="DP116" s="15">
        <v>2</v>
      </c>
      <c r="DQ116" s="15">
        <v>17</v>
      </c>
      <c r="DR116" s="15">
        <v>3</v>
      </c>
      <c r="DS116" s="15">
        <v>22</v>
      </c>
      <c r="DT116" s="15">
        <v>5</v>
      </c>
      <c r="DU116" s="15">
        <v>0</v>
      </c>
      <c r="DV116" s="15" t="s">
        <v>16</v>
      </c>
      <c r="DW116" s="15" t="s">
        <v>16</v>
      </c>
      <c r="DX116" s="15" t="s">
        <v>22</v>
      </c>
      <c r="DY116" s="15" t="s">
        <v>22</v>
      </c>
      <c r="DZ116" s="15" t="s">
        <v>16</v>
      </c>
      <c r="EA116" s="15" t="s">
        <v>22</v>
      </c>
      <c r="EB116" s="15">
        <v>0.25</v>
      </c>
      <c r="EC116" s="15"/>
      <c r="ED116" s="15">
        <v>0.25</v>
      </c>
      <c r="EE116" s="15">
        <v>0.125</v>
      </c>
      <c r="EF116" s="15"/>
      <c r="EG116" s="15">
        <v>0.125</v>
      </c>
      <c r="EH116" s="15">
        <v>0.125</v>
      </c>
      <c r="EI116" s="15" t="s">
        <v>69</v>
      </c>
      <c r="EJ116" s="15" t="s">
        <v>16</v>
      </c>
      <c r="EK116" s="15" t="s">
        <v>75</v>
      </c>
      <c r="EL116" s="15" t="s">
        <v>80</v>
      </c>
      <c r="EM116" s="15" t="s">
        <v>76</v>
      </c>
      <c r="EN116" s="15" t="s">
        <v>16</v>
      </c>
      <c r="EO116" s="15" t="s">
        <v>83</v>
      </c>
      <c r="EP116" s="15" t="s">
        <v>22</v>
      </c>
      <c r="EQ116" s="15">
        <v>0</v>
      </c>
      <c r="ER116" s="15">
        <v>0</v>
      </c>
      <c r="ES116" s="15">
        <v>0</v>
      </c>
      <c r="ET116" s="15" t="s">
        <v>22</v>
      </c>
      <c r="EU116" s="15" t="s">
        <v>85</v>
      </c>
      <c r="EV116" s="15" t="s">
        <v>89</v>
      </c>
      <c r="EW116" s="15"/>
      <c r="EX116" s="15" t="s">
        <v>16</v>
      </c>
      <c r="EY116" s="15" t="s">
        <v>16</v>
      </c>
      <c r="EZ116" s="15" t="s">
        <v>16</v>
      </c>
      <c r="FA116" s="15" t="s">
        <v>22</v>
      </c>
      <c r="FB116" s="15" t="s">
        <v>16</v>
      </c>
      <c r="FC116" s="15" t="s">
        <v>22</v>
      </c>
      <c r="FD116" s="15" t="s">
        <v>22</v>
      </c>
      <c r="FE116" s="15" t="s">
        <v>22</v>
      </c>
      <c r="FF116" s="15" t="s">
        <v>22</v>
      </c>
      <c r="FG116" s="15" t="s">
        <v>22</v>
      </c>
      <c r="FH116" s="15" t="s">
        <v>81</v>
      </c>
      <c r="FI116" s="15" t="s">
        <v>80</v>
      </c>
      <c r="FJ116" s="13" t="s">
        <v>104</v>
      </c>
      <c r="FK116" s="13" t="s">
        <v>106</v>
      </c>
      <c r="FL116" s="13" t="s">
        <v>104</v>
      </c>
      <c r="FM116" s="13" t="s">
        <v>106</v>
      </c>
      <c r="FN116" s="13" t="s">
        <v>104</v>
      </c>
      <c r="FO116" s="13" t="s">
        <v>106</v>
      </c>
      <c r="FP116" s="13" t="s">
        <v>104</v>
      </c>
      <c r="FQ116" s="13" t="s">
        <v>106</v>
      </c>
      <c r="FR116" s="13" t="s">
        <v>366</v>
      </c>
      <c r="FS116" s="13" t="s">
        <v>374</v>
      </c>
      <c r="FT116" s="13" t="s">
        <v>367</v>
      </c>
      <c r="FU116" s="13" t="s">
        <v>364</v>
      </c>
      <c r="FV116" s="13" t="s">
        <v>372</v>
      </c>
      <c r="FW116" s="13" t="s">
        <v>365</v>
      </c>
      <c r="FX116" s="203" t="s">
        <v>933</v>
      </c>
      <c r="FY116" s="203" t="s">
        <v>933</v>
      </c>
    </row>
    <row r="117" spans="1:181" ht="13.5" customHeight="1" x14ac:dyDescent="0.25">
      <c r="A117" s="14" t="s">
        <v>1261</v>
      </c>
      <c r="B117" s="14" t="s">
        <v>1678</v>
      </c>
      <c r="C117" s="15" t="s">
        <v>26</v>
      </c>
      <c r="D117" s="16"/>
      <c r="E117" s="17" t="s">
        <v>12</v>
      </c>
      <c r="F117" s="16"/>
      <c r="G117" s="14" t="s">
        <v>1709</v>
      </c>
      <c r="H117" s="14" t="s">
        <v>13</v>
      </c>
      <c r="I117" s="14" t="s">
        <v>14</v>
      </c>
      <c r="J117" s="14"/>
      <c r="K117" s="14"/>
      <c r="L117" s="14" t="s">
        <v>15</v>
      </c>
      <c r="M117" s="18"/>
      <c r="N117" s="18"/>
      <c r="O117" s="18"/>
      <c r="P117" s="18"/>
      <c r="Q117" s="13" t="s">
        <v>395</v>
      </c>
      <c r="R117" s="13" t="s">
        <v>404</v>
      </c>
      <c r="S117" s="19" t="s">
        <v>1527</v>
      </c>
      <c r="T117" s="19" t="s">
        <v>1528</v>
      </c>
      <c r="U117" s="19" t="s">
        <v>245</v>
      </c>
      <c r="V117" s="19" t="s">
        <v>811</v>
      </c>
      <c r="W117" s="20"/>
      <c r="X117" s="20"/>
      <c r="Y117" s="17" t="s">
        <v>52</v>
      </c>
      <c r="Z117" s="13">
        <v>7</v>
      </c>
      <c r="AA117" s="15">
        <v>2012</v>
      </c>
      <c r="AB117" s="15" t="s">
        <v>16</v>
      </c>
      <c r="AC117" s="15" t="s">
        <v>16</v>
      </c>
      <c r="AD117" s="15" t="s">
        <v>16</v>
      </c>
      <c r="AE117" s="15" t="s">
        <v>22</v>
      </c>
      <c r="AF117" s="15" t="s">
        <v>16</v>
      </c>
      <c r="AG117" s="15" t="s">
        <v>16</v>
      </c>
      <c r="AH117" s="15" t="s">
        <v>16</v>
      </c>
      <c r="AI117" s="15" t="s">
        <v>22</v>
      </c>
      <c r="AJ117" s="15" t="s">
        <v>1263</v>
      </c>
      <c r="AK117" s="15">
        <v>0.25</v>
      </c>
      <c r="AL117" s="15">
        <v>3</v>
      </c>
      <c r="AM117" s="15" t="s">
        <v>16</v>
      </c>
      <c r="AN117" s="15" t="s">
        <v>1264</v>
      </c>
      <c r="AO117" s="15" t="s">
        <v>1265</v>
      </c>
      <c r="AP117" s="17" t="s">
        <v>1529</v>
      </c>
      <c r="AQ117" s="15" t="s">
        <v>16</v>
      </c>
      <c r="AR117" s="15" t="s">
        <v>22</v>
      </c>
      <c r="AS117" s="15" t="s">
        <v>22</v>
      </c>
      <c r="AT117" s="15" t="s">
        <v>16</v>
      </c>
      <c r="AU117" s="15" t="s">
        <v>22</v>
      </c>
      <c r="AV117" s="15" t="s">
        <v>22</v>
      </c>
      <c r="AW117" s="15" t="s">
        <v>22</v>
      </c>
      <c r="AX117" s="15" t="s">
        <v>22</v>
      </c>
      <c r="AY117" s="15" t="s">
        <v>16</v>
      </c>
      <c r="AZ117" s="15" t="s">
        <v>22</v>
      </c>
      <c r="BA117" s="15" t="s">
        <v>16</v>
      </c>
      <c r="BB117" s="15" t="s">
        <v>16</v>
      </c>
      <c r="BC117" s="13">
        <v>6</v>
      </c>
      <c r="BD117" s="13">
        <v>0</v>
      </c>
      <c r="BE117" s="25">
        <v>0</v>
      </c>
      <c r="BF117" s="13">
        <v>1</v>
      </c>
      <c r="BG117" s="13">
        <v>4</v>
      </c>
      <c r="BH117" s="25">
        <v>0</v>
      </c>
      <c r="BI117" s="13">
        <v>6</v>
      </c>
      <c r="BJ117" s="13">
        <v>6</v>
      </c>
      <c r="BK117" s="25">
        <v>0</v>
      </c>
      <c r="BL117" s="13">
        <v>10</v>
      </c>
      <c r="BM117" s="13">
        <v>17</v>
      </c>
      <c r="BN117" s="25">
        <v>0</v>
      </c>
      <c r="BO117" s="13">
        <v>4</v>
      </c>
      <c r="BP117" s="13">
        <v>5</v>
      </c>
      <c r="BQ117" s="25">
        <v>0</v>
      </c>
      <c r="BR117" s="13">
        <v>4</v>
      </c>
      <c r="BS117" s="13">
        <v>10</v>
      </c>
      <c r="BT117" s="25">
        <v>0</v>
      </c>
      <c r="BU117" s="13">
        <v>6</v>
      </c>
      <c r="BV117" s="13">
        <v>15</v>
      </c>
      <c r="BW117" s="25">
        <v>0</v>
      </c>
      <c r="BX117" s="13">
        <v>2</v>
      </c>
      <c r="BY117" s="13">
        <v>3</v>
      </c>
      <c r="BZ117" s="25">
        <v>0</v>
      </c>
      <c r="CA117" s="13">
        <v>39</v>
      </c>
      <c r="CB117" s="13">
        <v>60</v>
      </c>
      <c r="CC117" s="25">
        <v>99</v>
      </c>
      <c r="CD117" s="13">
        <v>0</v>
      </c>
      <c r="CE117" s="13">
        <v>1</v>
      </c>
      <c r="CF117" s="25">
        <v>1</v>
      </c>
      <c r="CG117" s="13">
        <v>1</v>
      </c>
      <c r="CH117" s="13">
        <v>0</v>
      </c>
      <c r="CI117" s="25">
        <v>1</v>
      </c>
      <c r="CJ117" s="13">
        <v>1</v>
      </c>
      <c r="CK117" s="13">
        <v>2</v>
      </c>
      <c r="CL117" s="25">
        <v>3</v>
      </c>
      <c r="CM117" s="13">
        <v>0</v>
      </c>
      <c r="CN117" s="13">
        <v>0</v>
      </c>
      <c r="CO117" s="25">
        <v>0</v>
      </c>
      <c r="CP117" s="13">
        <v>0</v>
      </c>
      <c r="CQ117" s="13">
        <v>0</v>
      </c>
      <c r="CR117" s="25">
        <v>0</v>
      </c>
      <c r="CS117" s="13">
        <v>0</v>
      </c>
      <c r="CT117" s="13">
        <v>0</v>
      </c>
      <c r="CU117" s="25">
        <v>0</v>
      </c>
      <c r="CV117" s="13">
        <v>0</v>
      </c>
      <c r="CW117" s="13">
        <v>6</v>
      </c>
      <c r="CX117" s="25">
        <v>6</v>
      </c>
      <c r="CY117" s="13">
        <v>2</v>
      </c>
      <c r="CZ117" s="13">
        <v>3</v>
      </c>
      <c r="DA117" s="13">
        <v>6</v>
      </c>
      <c r="DB117" s="13">
        <v>0</v>
      </c>
      <c r="DC117" s="25">
        <v>6</v>
      </c>
      <c r="DD117" s="13">
        <v>1</v>
      </c>
      <c r="DE117" s="13">
        <v>1</v>
      </c>
      <c r="DF117" s="25">
        <v>2</v>
      </c>
      <c r="DG117" s="15">
        <v>27</v>
      </c>
      <c r="DH117" s="15">
        <v>99</v>
      </c>
      <c r="DI117" s="15">
        <v>0</v>
      </c>
      <c r="DJ117" s="15">
        <v>0</v>
      </c>
      <c r="DK117" s="15">
        <v>0</v>
      </c>
      <c r="DL117" s="15">
        <v>0</v>
      </c>
      <c r="DM117" s="15" t="s">
        <v>22</v>
      </c>
      <c r="DN117" s="15" t="s">
        <v>16</v>
      </c>
      <c r="DO117" s="15">
        <v>3</v>
      </c>
      <c r="DP117" s="15">
        <v>0</v>
      </c>
      <c r="DQ117" s="15">
        <v>7</v>
      </c>
      <c r="DR117" s="15">
        <v>1</v>
      </c>
      <c r="DS117" s="15">
        <v>10</v>
      </c>
      <c r="DT117" s="15">
        <v>1</v>
      </c>
      <c r="DU117" s="15">
        <v>2</v>
      </c>
      <c r="DV117" s="15" t="s">
        <v>16</v>
      </c>
      <c r="DW117" s="15" t="s">
        <v>16</v>
      </c>
      <c r="DX117" s="15" t="s">
        <v>16</v>
      </c>
      <c r="DY117" s="15" t="s">
        <v>16</v>
      </c>
      <c r="DZ117" s="15" t="s">
        <v>16</v>
      </c>
      <c r="EA117" s="15" t="s">
        <v>22</v>
      </c>
      <c r="EB117" s="15">
        <v>0.25</v>
      </c>
      <c r="EC117" s="15"/>
      <c r="ED117" s="15">
        <v>0.75</v>
      </c>
      <c r="EE117" s="15"/>
      <c r="EF117" s="15">
        <v>0.25</v>
      </c>
      <c r="EG117" s="15">
        <v>2</v>
      </c>
      <c r="EH117" s="15">
        <v>2</v>
      </c>
      <c r="EI117" s="15" t="s">
        <v>70</v>
      </c>
      <c r="EJ117" s="15" t="s">
        <v>16</v>
      </c>
      <c r="EK117" s="15" t="s">
        <v>74</v>
      </c>
      <c r="EL117" s="15" t="s">
        <v>81</v>
      </c>
      <c r="EM117" s="15" t="s">
        <v>76</v>
      </c>
      <c r="EN117" s="15"/>
      <c r="EO117" s="15" t="s">
        <v>83</v>
      </c>
      <c r="EP117" s="15" t="s">
        <v>22</v>
      </c>
      <c r="EQ117" s="15">
        <v>3</v>
      </c>
      <c r="ER117" s="15">
        <v>2</v>
      </c>
      <c r="ES117" s="15">
        <v>0</v>
      </c>
      <c r="ET117" s="15" t="s">
        <v>16</v>
      </c>
      <c r="EU117" s="15" t="s">
        <v>86</v>
      </c>
      <c r="EV117" s="15" t="s">
        <v>89</v>
      </c>
      <c r="EW117" s="15"/>
      <c r="EX117" s="15" t="s">
        <v>22</v>
      </c>
      <c r="EY117" s="15" t="s">
        <v>16</v>
      </c>
      <c r="EZ117" s="15" t="s">
        <v>16</v>
      </c>
      <c r="FA117" s="15" t="s">
        <v>22</v>
      </c>
      <c r="FB117" s="15" t="s">
        <v>22</v>
      </c>
      <c r="FC117" s="15" t="s">
        <v>22</v>
      </c>
      <c r="FD117" s="15" t="s">
        <v>22</v>
      </c>
      <c r="FE117" s="15" t="s">
        <v>22</v>
      </c>
      <c r="FF117" s="15" t="s">
        <v>22</v>
      </c>
      <c r="FG117" s="15" t="s">
        <v>22</v>
      </c>
      <c r="FH117" s="15" t="s">
        <v>81</v>
      </c>
      <c r="FI117" s="15" t="s">
        <v>81</v>
      </c>
      <c r="FJ117" s="13" t="s">
        <v>104</v>
      </c>
      <c r="FK117" s="13" t="s">
        <v>106</v>
      </c>
      <c r="FL117" s="13" t="s">
        <v>104</v>
      </c>
      <c r="FM117" s="13" t="s">
        <v>106</v>
      </c>
      <c r="FN117" s="13" t="s">
        <v>104</v>
      </c>
      <c r="FO117" s="13" t="s">
        <v>106</v>
      </c>
      <c r="FP117" s="13" t="s">
        <v>104</v>
      </c>
      <c r="FQ117" s="13" t="s">
        <v>106</v>
      </c>
      <c r="FR117" s="13" t="s">
        <v>361</v>
      </c>
      <c r="FS117" s="13" t="s">
        <v>356</v>
      </c>
      <c r="FT117" s="13" t="s">
        <v>353</v>
      </c>
      <c r="FU117" s="13" t="s">
        <v>353</v>
      </c>
      <c r="FV117" s="13" t="s">
        <v>355</v>
      </c>
      <c r="FW117" s="13"/>
      <c r="FX117" s="203" t="s">
        <v>933</v>
      </c>
      <c r="FY117" s="203"/>
    </row>
    <row r="118" spans="1:181" ht="13.5" customHeight="1" x14ac:dyDescent="0.25">
      <c r="A118" s="14" t="s">
        <v>1472</v>
      </c>
      <c r="B118" s="14" t="s">
        <v>1678</v>
      </c>
      <c r="C118" s="15" t="s">
        <v>32</v>
      </c>
      <c r="D118" s="16" t="s">
        <v>1473</v>
      </c>
      <c r="E118" s="17" t="s">
        <v>18</v>
      </c>
      <c r="F118" s="16"/>
      <c r="G118" s="14" t="s">
        <v>1715</v>
      </c>
      <c r="H118" s="14" t="s">
        <v>13</v>
      </c>
      <c r="I118" s="14" t="s">
        <v>14</v>
      </c>
      <c r="J118" s="14"/>
      <c r="K118" s="14"/>
      <c r="L118" s="14" t="s">
        <v>15</v>
      </c>
      <c r="M118" s="18"/>
      <c r="N118" s="18"/>
      <c r="O118" s="18"/>
      <c r="P118" s="18"/>
      <c r="Q118" s="13" t="s">
        <v>395</v>
      </c>
      <c r="R118" s="13" t="s">
        <v>410</v>
      </c>
      <c r="S118" s="19" t="s">
        <v>52</v>
      </c>
      <c r="T118" s="19" t="s">
        <v>1474</v>
      </c>
      <c r="U118" s="19" t="s">
        <v>1475</v>
      </c>
      <c r="V118" s="19" t="s">
        <v>845</v>
      </c>
      <c r="W118" s="20"/>
      <c r="X118" s="20"/>
      <c r="Y118" s="17" t="s">
        <v>52</v>
      </c>
      <c r="Z118" s="13">
        <v>4</v>
      </c>
      <c r="AA118" s="15">
        <v>2012</v>
      </c>
      <c r="AB118" s="15" t="s">
        <v>16</v>
      </c>
      <c r="AC118" s="15" t="s">
        <v>16</v>
      </c>
      <c r="AD118" s="15" t="s">
        <v>16</v>
      </c>
      <c r="AE118" s="15" t="s">
        <v>22</v>
      </c>
      <c r="AF118" s="15" t="s">
        <v>16</v>
      </c>
      <c r="AG118" s="15" t="s">
        <v>16</v>
      </c>
      <c r="AH118" s="15" t="s">
        <v>16</v>
      </c>
      <c r="AI118" s="15" t="s">
        <v>22</v>
      </c>
      <c r="AJ118" s="15" t="s">
        <v>410</v>
      </c>
      <c r="AK118" s="15">
        <v>0.25</v>
      </c>
      <c r="AL118" s="15">
        <v>15</v>
      </c>
      <c r="AM118" s="15" t="s">
        <v>16</v>
      </c>
      <c r="AN118" s="15" t="s">
        <v>1476</v>
      </c>
      <c r="AO118" s="15" t="s">
        <v>1477</v>
      </c>
      <c r="AP118" s="17" t="s">
        <v>1478</v>
      </c>
      <c r="AQ118" s="15" t="s">
        <v>16</v>
      </c>
      <c r="AR118" s="15" t="s">
        <v>22</v>
      </c>
      <c r="AS118" s="15" t="s">
        <v>22</v>
      </c>
      <c r="AT118" s="15" t="s">
        <v>16</v>
      </c>
      <c r="AU118" s="15" t="s">
        <v>22</v>
      </c>
      <c r="AV118" s="15" t="s">
        <v>22</v>
      </c>
      <c r="AW118" s="15" t="s">
        <v>22</v>
      </c>
      <c r="AX118" s="15" t="s">
        <v>16</v>
      </c>
      <c r="AY118" s="15" t="s">
        <v>22</v>
      </c>
      <c r="AZ118" s="15" t="s">
        <v>22</v>
      </c>
      <c r="BA118" s="15" t="s">
        <v>16</v>
      </c>
      <c r="BB118" s="15" t="s">
        <v>16</v>
      </c>
      <c r="BC118" s="13">
        <v>0</v>
      </c>
      <c r="BD118" s="13">
        <v>0</v>
      </c>
      <c r="BE118" s="25">
        <v>0</v>
      </c>
      <c r="BF118" s="13">
        <v>4</v>
      </c>
      <c r="BG118" s="13">
        <v>1</v>
      </c>
      <c r="BH118" s="25">
        <v>5</v>
      </c>
      <c r="BI118" s="13">
        <v>6</v>
      </c>
      <c r="BJ118" s="13">
        <v>7</v>
      </c>
      <c r="BK118" s="25">
        <v>13</v>
      </c>
      <c r="BL118" s="13">
        <v>9</v>
      </c>
      <c r="BM118" s="13">
        <v>11</v>
      </c>
      <c r="BN118" s="25">
        <v>20</v>
      </c>
      <c r="BO118" s="13">
        <v>1</v>
      </c>
      <c r="BP118" s="13">
        <v>6</v>
      </c>
      <c r="BQ118" s="25">
        <v>7</v>
      </c>
      <c r="BR118" s="13">
        <v>2</v>
      </c>
      <c r="BS118" s="13">
        <v>8</v>
      </c>
      <c r="BT118" s="25">
        <v>10</v>
      </c>
      <c r="BU118" s="13">
        <v>3</v>
      </c>
      <c r="BV118" s="13">
        <v>6</v>
      </c>
      <c r="BW118" s="25">
        <v>9</v>
      </c>
      <c r="BX118" s="13">
        <v>1</v>
      </c>
      <c r="BY118" s="13">
        <v>1</v>
      </c>
      <c r="BZ118" s="25">
        <v>2</v>
      </c>
      <c r="CA118" s="13">
        <v>26</v>
      </c>
      <c r="CB118" s="13">
        <v>40</v>
      </c>
      <c r="CC118" s="25">
        <v>66</v>
      </c>
      <c r="CD118" s="13">
        <v>0</v>
      </c>
      <c r="CE118" s="13">
        <v>1</v>
      </c>
      <c r="CF118" s="25">
        <v>1</v>
      </c>
      <c r="CG118" s="13">
        <v>0</v>
      </c>
      <c r="CH118" s="13">
        <v>0</v>
      </c>
      <c r="CI118" s="25">
        <v>0</v>
      </c>
      <c r="CJ118" s="13">
        <v>0</v>
      </c>
      <c r="CK118" s="13">
        <v>0</v>
      </c>
      <c r="CL118" s="25">
        <v>0</v>
      </c>
      <c r="CM118" s="13">
        <v>0</v>
      </c>
      <c r="CN118" s="13">
        <v>0</v>
      </c>
      <c r="CO118" s="25">
        <v>0</v>
      </c>
      <c r="CP118" s="13">
        <v>0</v>
      </c>
      <c r="CQ118" s="13">
        <v>0</v>
      </c>
      <c r="CR118" s="25">
        <v>0</v>
      </c>
      <c r="CS118" s="13">
        <v>0</v>
      </c>
      <c r="CT118" s="13">
        <v>0</v>
      </c>
      <c r="CU118" s="25">
        <v>0</v>
      </c>
      <c r="CV118" s="13">
        <v>0</v>
      </c>
      <c r="CW118" s="13">
        <v>0</v>
      </c>
      <c r="CX118" s="25">
        <v>0</v>
      </c>
      <c r="CY118" s="13">
        <v>0</v>
      </c>
      <c r="CZ118" s="13">
        <v>8</v>
      </c>
      <c r="DA118" s="13">
        <v>0</v>
      </c>
      <c r="DB118" s="13">
        <v>0</v>
      </c>
      <c r="DC118" s="25">
        <v>0</v>
      </c>
      <c r="DD118" s="13">
        <v>0</v>
      </c>
      <c r="DE118" s="13">
        <v>0</v>
      </c>
      <c r="DF118" s="25">
        <v>0</v>
      </c>
      <c r="DG118" s="15">
        <v>16</v>
      </c>
      <c r="DH118" s="15">
        <v>66</v>
      </c>
      <c r="DI118" s="15">
        <v>1</v>
      </c>
      <c r="DJ118" s="15">
        <v>4</v>
      </c>
      <c r="DK118" s="15">
        <v>1</v>
      </c>
      <c r="DL118" s="15">
        <v>8</v>
      </c>
      <c r="DM118" s="15" t="s">
        <v>22</v>
      </c>
      <c r="DN118" s="15" t="s">
        <v>16</v>
      </c>
      <c r="DO118" s="15">
        <v>1</v>
      </c>
      <c r="DP118" s="15">
        <v>1</v>
      </c>
      <c r="DQ118" s="15">
        <v>9</v>
      </c>
      <c r="DR118" s="15">
        <v>1</v>
      </c>
      <c r="DS118" s="15">
        <v>10</v>
      </c>
      <c r="DT118" s="15">
        <v>2</v>
      </c>
      <c r="DU118" s="15">
        <v>2</v>
      </c>
      <c r="DV118" s="15" t="s">
        <v>16</v>
      </c>
      <c r="DW118" s="15" t="s">
        <v>16</v>
      </c>
      <c r="DX118" s="15" t="s">
        <v>22</v>
      </c>
      <c r="DY118" s="15" t="s">
        <v>22</v>
      </c>
      <c r="DZ118" s="15" t="s">
        <v>22</v>
      </c>
      <c r="EA118" s="15" t="s">
        <v>22</v>
      </c>
      <c r="EB118" s="15">
        <v>0.25</v>
      </c>
      <c r="EC118" s="15"/>
      <c r="ED118" s="15">
        <v>0.25</v>
      </c>
      <c r="EE118" s="15"/>
      <c r="EF118" s="15"/>
      <c r="EG118" s="15">
        <v>0.5</v>
      </c>
      <c r="EH118" s="15">
        <v>0.5</v>
      </c>
      <c r="EI118" s="15" t="s">
        <v>69</v>
      </c>
      <c r="EJ118" s="15" t="s">
        <v>16</v>
      </c>
      <c r="EK118" s="15" t="s">
        <v>75</v>
      </c>
      <c r="EL118" s="15" t="s">
        <v>81</v>
      </c>
      <c r="EM118" s="15" t="s">
        <v>76</v>
      </c>
      <c r="EN118" s="15" t="s">
        <v>16</v>
      </c>
      <c r="EO118" s="15" t="s">
        <v>83</v>
      </c>
      <c r="EP118" s="15" t="s">
        <v>22</v>
      </c>
      <c r="EQ118" s="15">
        <v>2</v>
      </c>
      <c r="ER118" s="15">
        <v>2</v>
      </c>
      <c r="ES118" s="15">
        <v>0</v>
      </c>
      <c r="ET118" s="15" t="s">
        <v>22</v>
      </c>
      <c r="EU118" s="15" t="s">
        <v>86</v>
      </c>
      <c r="EV118" s="15" t="s">
        <v>89</v>
      </c>
      <c r="EW118" s="15"/>
      <c r="EX118" s="15" t="s">
        <v>22</v>
      </c>
      <c r="EY118" s="15" t="s">
        <v>16</v>
      </c>
      <c r="EZ118" s="15" t="s">
        <v>16</v>
      </c>
      <c r="FA118" s="15" t="s">
        <v>22</v>
      </c>
      <c r="FB118" s="15" t="s">
        <v>16</v>
      </c>
      <c r="FC118" s="15" t="s">
        <v>22</v>
      </c>
      <c r="FD118" s="15" t="s">
        <v>22</v>
      </c>
      <c r="FE118" s="15" t="s">
        <v>22</v>
      </c>
      <c r="FF118" s="15" t="s">
        <v>22</v>
      </c>
      <c r="FG118" s="15" t="s">
        <v>22</v>
      </c>
      <c r="FH118" s="15" t="s">
        <v>81</v>
      </c>
      <c r="FI118" s="15" t="s">
        <v>81</v>
      </c>
      <c r="FJ118" s="13" t="s">
        <v>104</v>
      </c>
      <c r="FK118" s="13" t="s">
        <v>24</v>
      </c>
      <c r="FL118" s="13" t="s">
        <v>104</v>
      </c>
      <c r="FM118" s="13" t="s">
        <v>106</v>
      </c>
      <c r="FN118" s="13" t="s">
        <v>104</v>
      </c>
      <c r="FO118" s="13" t="s">
        <v>106</v>
      </c>
      <c r="FP118" s="13" t="s">
        <v>104</v>
      </c>
      <c r="FQ118" s="13" t="s">
        <v>106</v>
      </c>
      <c r="FR118" s="13" t="s">
        <v>369</v>
      </c>
      <c r="FS118" s="13" t="s">
        <v>369</v>
      </c>
      <c r="FT118" s="13" t="s">
        <v>373</v>
      </c>
      <c r="FU118" s="13" t="s">
        <v>374</v>
      </c>
      <c r="FV118" s="13" t="s">
        <v>364</v>
      </c>
      <c r="FW118" s="13" t="s">
        <v>373</v>
      </c>
      <c r="FX118" s="203" t="s">
        <v>26</v>
      </c>
      <c r="FY118" s="203" t="s">
        <v>933</v>
      </c>
    </row>
    <row r="119" spans="1:181" ht="13.5" customHeight="1" x14ac:dyDescent="0.25">
      <c r="A119" s="14" t="s">
        <v>1106</v>
      </c>
      <c r="B119" s="14" t="s">
        <v>1678</v>
      </c>
      <c r="C119" s="15" t="s">
        <v>26</v>
      </c>
      <c r="D119" s="16"/>
      <c r="E119" s="17" t="s">
        <v>24</v>
      </c>
      <c r="F119" s="16"/>
      <c r="G119" s="14" t="s">
        <v>1710</v>
      </c>
      <c r="H119" s="14" t="s">
        <v>13</v>
      </c>
      <c r="I119" s="14" t="s">
        <v>14</v>
      </c>
      <c r="J119" s="14"/>
      <c r="K119" s="14"/>
      <c r="L119" s="14" t="s">
        <v>27</v>
      </c>
      <c r="M119" s="18"/>
      <c r="N119" s="18"/>
      <c r="O119" s="18"/>
      <c r="P119" s="18"/>
      <c r="Q119" s="13" t="s">
        <v>395</v>
      </c>
      <c r="R119" s="13" t="s">
        <v>406</v>
      </c>
      <c r="S119" s="19" t="s">
        <v>1349</v>
      </c>
      <c r="T119" s="19" t="s">
        <v>1350</v>
      </c>
      <c r="U119" s="19" t="s">
        <v>197</v>
      </c>
      <c r="V119" s="19" t="s">
        <v>754</v>
      </c>
      <c r="W119" s="20"/>
      <c r="X119" s="20"/>
      <c r="Y119" s="17" t="s">
        <v>53</v>
      </c>
      <c r="Z119" s="13">
        <v>1</v>
      </c>
      <c r="AA119" s="15">
        <v>2013</v>
      </c>
      <c r="AB119" s="15" t="s">
        <v>16</v>
      </c>
      <c r="AC119" s="15" t="s">
        <v>16</v>
      </c>
      <c r="AD119" s="15" t="s">
        <v>16</v>
      </c>
      <c r="AE119" s="15" t="s">
        <v>22</v>
      </c>
      <c r="AF119" s="15" t="s">
        <v>22</v>
      </c>
      <c r="AG119" s="15" t="s">
        <v>22</v>
      </c>
      <c r="AH119" s="15" t="s">
        <v>22</v>
      </c>
      <c r="AI119" s="15" t="s">
        <v>22</v>
      </c>
      <c r="AJ119" s="15" t="s">
        <v>406</v>
      </c>
      <c r="AK119" s="15">
        <v>7</v>
      </c>
      <c r="AL119" s="15">
        <v>120</v>
      </c>
      <c r="AM119" s="15" t="s">
        <v>16</v>
      </c>
      <c r="AN119" s="15" t="s">
        <v>1107</v>
      </c>
      <c r="AO119" s="15" t="s">
        <v>1108</v>
      </c>
      <c r="AP119" s="17"/>
      <c r="AQ119" s="15" t="s">
        <v>16</v>
      </c>
      <c r="AR119" s="15" t="s">
        <v>22</v>
      </c>
      <c r="AS119" s="15" t="s">
        <v>16</v>
      </c>
      <c r="AT119" s="15" t="s">
        <v>22</v>
      </c>
      <c r="AU119" s="15" t="s">
        <v>22</v>
      </c>
      <c r="AV119" s="15" t="s">
        <v>22</v>
      </c>
      <c r="AW119" s="15" t="s">
        <v>22</v>
      </c>
      <c r="AX119" s="15" t="s">
        <v>22</v>
      </c>
      <c r="AY119" s="15" t="s">
        <v>16</v>
      </c>
      <c r="AZ119" s="15" t="s">
        <v>22</v>
      </c>
      <c r="BA119" s="15" t="s">
        <v>16</v>
      </c>
      <c r="BB119" s="15" t="s">
        <v>16</v>
      </c>
      <c r="BC119" s="13">
        <v>4</v>
      </c>
      <c r="BD119" s="13">
        <v>8</v>
      </c>
      <c r="BE119" s="25">
        <v>12</v>
      </c>
      <c r="BF119" s="13">
        <v>12</v>
      </c>
      <c r="BG119" s="13">
        <v>11</v>
      </c>
      <c r="BH119" s="25">
        <v>23</v>
      </c>
      <c r="BI119" s="13">
        <v>18</v>
      </c>
      <c r="BJ119" s="13">
        <v>18</v>
      </c>
      <c r="BK119" s="25">
        <v>36</v>
      </c>
      <c r="BL119" s="13">
        <v>44</v>
      </c>
      <c r="BM119" s="13">
        <v>39</v>
      </c>
      <c r="BN119" s="25">
        <v>83</v>
      </c>
      <c r="BO119" s="13">
        <v>43</v>
      </c>
      <c r="BP119" s="13">
        <v>23</v>
      </c>
      <c r="BQ119" s="25">
        <v>66</v>
      </c>
      <c r="BR119" s="13">
        <v>58</v>
      </c>
      <c r="BS119" s="13">
        <v>61</v>
      </c>
      <c r="BT119" s="25">
        <v>119</v>
      </c>
      <c r="BU119" s="13">
        <v>38</v>
      </c>
      <c r="BV119" s="13">
        <v>50</v>
      </c>
      <c r="BW119" s="25">
        <v>88</v>
      </c>
      <c r="BX119" s="13">
        <v>13</v>
      </c>
      <c r="BY119" s="13">
        <v>13</v>
      </c>
      <c r="BZ119" s="25">
        <v>26</v>
      </c>
      <c r="CA119" s="13">
        <v>230</v>
      </c>
      <c r="CB119" s="13">
        <v>223</v>
      </c>
      <c r="CC119" s="25">
        <v>453</v>
      </c>
      <c r="CD119" s="13">
        <v>0</v>
      </c>
      <c r="CE119" s="13">
        <v>0</v>
      </c>
      <c r="CF119" s="25">
        <v>0</v>
      </c>
      <c r="CG119" s="13">
        <v>0</v>
      </c>
      <c r="CH119" s="13">
        <v>0</v>
      </c>
      <c r="CI119" s="25">
        <v>0</v>
      </c>
      <c r="CJ119" s="13">
        <v>0</v>
      </c>
      <c r="CK119" s="13">
        <v>0</v>
      </c>
      <c r="CL119" s="25">
        <v>0</v>
      </c>
      <c r="CM119" s="13">
        <v>0</v>
      </c>
      <c r="CN119" s="13">
        <v>0</v>
      </c>
      <c r="CO119" s="25">
        <v>0</v>
      </c>
      <c r="CP119" s="13">
        <v>0</v>
      </c>
      <c r="CQ119" s="13">
        <v>0</v>
      </c>
      <c r="CR119" s="25">
        <v>0</v>
      </c>
      <c r="CS119" s="13">
        <v>0</v>
      </c>
      <c r="CT119" s="13">
        <v>0</v>
      </c>
      <c r="CU119" s="25">
        <v>0</v>
      </c>
      <c r="CV119" s="13">
        <v>0</v>
      </c>
      <c r="CW119" s="13">
        <v>0</v>
      </c>
      <c r="CX119" s="25">
        <v>0</v>
      </c>
      <c r="CY119" s="13">
        <v>5</v>
      </c>
      <c r="CZ119" s="13">
        <v>7</v>
      </c>
      <c r="DA119" s="13">
        <v>1</v>
      </c>
      <c r="DB119" s="13">
        <v>2</v>
      </c>
      <c r="DC119" s="25">
        <v>3</v>
      </c>
      <c r="DD119" s="13">
        <v>2</v>
      </c>
      <c r="DE119" s="13">
        <v>2</v>
      </c>
      <c r="DF119" s="25">
        <v>4</v>
      </c>
      <c r="DG119" s="15">
        <v>86</v>
      </c>
      <c r="DH119" s="15">
        <v>453</v>
      </c>
      <c r="DI119" s="15">
        <v>86</v>
      </c>
      <c r="DJ119" s="15">
        <v>453</v>
      </c>
      <c r="DK119" s="15">
        <v>86</v>
      </c>
      <c r="DL119" s="15">
        <v>453</v>
      </c>
      <c r="DM119" s="15" t="s">
        <v>22</v>
      </c>
      <c r="DN119" s="15" t="s">
        <v>16</v>
      </c>
      <c r="DO119" s="15">
        <v>3</v>
      </c>
      <c r="DP119" s="15">
        <v>2</v>
      </c>
      <c r="DQ119" s="15">
        <v>1</v>
      </c>
      <c r="DR119" s="15">
        <v>0</v>
      </c>
      <c r="DS119" s="15">
        <v>4</v>
      </c>
      <c r="DT119" s="15">
        <v>2</v>
      </c>
      <c r="DU119" s="15">
        <v>0</v>
      </c>
      <c r="DV119" s="15" t="s">
        <v>16</v>
      </c>
      <c r="DW119" s="15" t="s">
        <v>16</v>
      </c>
      <c r="DX119" s="15" t="s">
        <v>22</v>
      </c>
      <c r="DY119" s="15" t="s">
        <v>16</v>
      </c>
      <c r="DZ119" s="15" t="s">
        <v>16</v>
      </c>
      <c r="EA119" s="15" t="s">
        <v>22</v>
      </c>
      <c r="EB119" s="15"/>
      <c r="EC119" s="15"/>
      <c r="ED119" s="15"/>
      <c r="EE119" s="15"/>
      <c r="EF119" s="15"/>
      <c r="EG119" s="15"/>
      <c r="EH119" s="15"/>
      <c r="EI119" s="15" t="s">
        <v>69</v>
      </c>
      <c r="EJ119" s="15" t="s">
        <v>22</v>
      </c>
      <c r="EK119" s="15" t="s">
        <v>75</v>
      </c>
      <c r="EL119" s="15" t="s">
        <v>80</v>
      </c>
      <c r="EM119" s="15" t="s">
        <v>1979</v>
      </c>
      <c r="EN119" s="15" t="s">
        <v>22</v>
      </c>
      <c r="EO119" s="15" t="s">
        <v>83</v>
      </c>
      <c r="EP119" s="15" t="s">
        <v>1084</v>
      </c>
      <c r="EQ119" s="15">
        <v>10</v>
      </c>
      <c r="ER119" s="15">
        <v>10</v>
      </c>
      <c r="ES119" s="15">
        <v>0</v>
      </c>
      <c r="ET119" s="15" t="s">
        <v>22</v>
      </c>
      <c r="EU119" s="15" t="s">
        <v>88</v>
      </c>
      <c r="EV119" s="15" t="s">
        <v>90</v>
      </c>
      <c r="EW119" s="15"/>
      <c r="EX119" s="15" t="s">
        <v>22</v>
      </c>
      <c r="EY119" s="15" t="s">
        <v>1084</v>
      </c>
      <c r="EZ119" s="15" t="s">
        <v>22</v>
      </c>
      <c r="FA119" s="15" t="s">
        <v>22</v>
      </c>
      <c r="FB119" s="15" t="s">
        <v>1084</v>
      </c>
      <c r="FC119" s="15" t="s">
        <v>22</v>
      </c>
      <c r="FD119" s="15" t="s">
        <v>22</v>
      </c>
      <c r="FE119" s="15" t="s">
        <v>22</v>
      </c>
      <c r="FF119" s="15" t="s">
        <v>22</v>
      </c>
      <c r="FG119" s="15" t="s">
        <v>22</v>
      </c>
      <c r="FH119" s="15" t="s">
        <v>79</v>
      </c>
      <c r="FI119" s="15" t="s">
        <v>78</v>
      </c>
      <c r="FJ119" s="15" t="s">
        <v>104</v>
      </c>
      <c r="FK119" s="15" t="s">
        <v>24</v>
      </c>
      <c r="FL119" s="15" t="s">
        <v>104</v>
      </c>
      <c r="FM119" s="13" t="s">
        <v>112</v>
      </c>
      <c r="FN119" s="13" t="s">
        <v>104</v>
      </c>
      <c r="FO119" s="13" t="s">
        <v>112</v>
      </c>
      <c r="FP119" s="13" t="s">
        <v>104</v>
      </c>
      <c r="FQ119" s="13" t="s">
        <v>24</v>
      </c>
      <c r="FR119" s="13" t="s">
        <v>356</v>
      </c>
      <c r="FS119" s="13" t="s">
        <v>356</v>
      </c>
      <c r="FT119" s="13" t="s">
        <v>369</v>
      </c>
      <c r="FU119" s="13" t="s">
        <v>353</v>
      </c>
      <c r="FV119" s="13" t="s">
        <v>373</v>
      </c>
      <c r="FW119" s="13" t="s">
        <v>373</v>
      </c>
      <c r="FX119" s="203"/>
      <c r="FY119" s="203"/>
    </row>
    <row r="120" spans="1:181" ht="13.5" customHeight="1" x14ac:dyDescent="0.25">
      <c r="A120" s="14" t="s">
        <v>1254</v>
      </c>
      <c r="B120" s="14" t="s">
        <v>1678</v>
      </c>
      <c r="C120" s="15" t="s">
        <v>23</v>
      </c>
      <c r="D120" s="16"/>
      <c r="E120" s="17" t="s">
        <v>24</v>
      </c>
      <c r="F120" s="16" t="s">
        <v>23</v>
      </c>
      <c r="G120" s="14" t="s">
        <v>1707</v>
      </c>
      <c r="H120" s="14" t="s">
        <v>13</v>
      </c>
      <c r="I120" s="14" t="s">
        <v>14</v>
      </c>
      <c r="J120" s="14"/>
      <c r="K120" s="14"/>
      <c r="L120" s="14" t="s">
        <v>25</v>
      </c>
      <c r="M120" s="18" t="s">
        <v>19</v>
      </c>
      <c r="N120" s="18" t="s">
        <v>14</v>
      </c>
      <c r="O120" s="18"/>
      <c r="P120" s="18"/>
      <c r="Q120" s="13" t="s">
        <v>395</v>
      </c>
      <c r="R120" s="13" t="s">
        <v>406</v>
      </c>
      <c r="S120" s="19" t="s">
        <v>52</v>
      </c>
      <c r="T120" s="19" t="s">
        <v>1255</v>
      </c>
      <c r="U120" s="19" t="s">
        <v>198</v>
      </c>
      <c r="V120" s="19" t="s">
        <v>755</v>
      </c>
      <c r="W120" s="20">
        <v>97.554308000000006</v>
      </c>
      <c r="X120" s="20">
        <v>23.271719000000001</v>
      </c>
      <c r="Y120" s="17" t="s">
        <v>52</v>
      </c>
      <c r="Z120" s="13">
        <v>12</v>
      </c>
      <c r="AA120" s="15">
        <v>2012</v>
      </c>
      <c r="AB120" s="15" t="s">
        <v>16</v>
      </c>
      <c r="AC120" s="15" t="s">
        <v>16</v>
      </c>
      <c r="AD120" s="15" t="s">
        <v>16</v>
      </c>
      <c r="AE120" s="15" t="s">
        <v>22</v>
      </c>
      <c r="AF120" s="15" t="s">
        <v>16</v>
      </c>
      <c r="AG120" s="15" t="s">
        <v>16</v>
      </c>
      <c r="AH120" s="15" t="s">
        <v>16</v>
      </c>
      <c r="AI120" s="15" t="s">
        <v>22</v>
      </c>
      <c r="AJ120" s="15" t="s">
        <v>406</v>
      </c>
      <c r="AK120" s="15">
        <v>0</v>
      </c>
      <c r="AL120" s="15">
        <v>0</v>
      </c>
      <c r="AM120" s="15" t="s">
        <v>16</v>
      </c>
      <c r="AN120" s="15" t="s">
        <v>1256</v>
      </c>
      <c r="AO120" s="15" t="s">
        <v>1257</v>
      </c>
      <c r="AP120" s="17" t="s">
        <v>1523</v>
      </c>
      <c r="AQ120" s="15" t="s">
        <v>16</v>
      </c>
      <c r="AR120" s="15" t="s">
        <v>22</v>
      </c>
      <c r="AS120" s="15" t="s">
        <v>22</v>
      </c>
      <c r="AT120" s="15" t="s">
        <v>22</v>
      </c>
      <c r="AU120" s="15" t="s">
        <v>22</v>
      </c>
      <c r="AV120" s="15" t="s">
        <v>22</v>
      </c>
      <c r="AW120" s="15" t="s">
        <v>22</v>
      </c>
      <c r="AX120" s="15" t="s">
        <v>16</v>
      </c>
      <c r="AY120" s="15" t="s">
        <v>22</v>
      </c>
      <c r="AZ120" s="15" t="s">
        <v>16</v>
      </c>
      <c r="BA120" s="15" t="s">
        <v>16</v>
      </c>
      <c r="BB120" s="15" t="s">
        <v>16</v>
      </c>
      <c r="BC120" s="13">
        <v>4</v>
      </c>
      <c r="BD120" s="13">
        <v>1</v>
      </c>
      <c r="BE120" s="25">
        <v>0</v>
      </c>
      <c r="BF120" s="13">
        <v>19</v>
      </c>
      <c r="BG120" s="13">
        <v>17</v>
      </c>
      <c r="BH120" s="25">
        <v>0</v>
      </c>
      <c r="BI120" s="13">
        <v>8</v>
      </c>
      <c r="BJ120" s="13">
        <v>9</v>
      </c>
      <c r="BK120" s="25">
        <v>0</v>
      </c>
      <c r="BL120" s="13">
        <v>76</v>
      </c>
      <c r="BM120" s="13">
        <v>66</v>
      </c>
      <c r="BN120" s="25">
        <v>0</v>
      </c>
      <c r="BO120" s="13">
        <v>32</v>
      </c>
      <c r="BP120" s="13">
        <v>22</v>
      </c>
      <c r="BQ120" s="25">
        <v>0</v>
      </c>
      <c r="BR120" s="13">
        <v>14</v>
      </c>
      <c r="BS120" s="13">
        <v>43</v>
      </c>
      <c r="BT120" s="25">
        <v>0</v>
      </c>
      <c r="BU120" s="13">
        <v>17</v>
      </c>
      <c r="BV120" s="13">
        <v>35</v>
      </c>
      <c r="BW120" s="25">
        <v>0</v>
      </c>
      <c r="BX120" s="13">
        <v>1</v>
      </c>
      <c r="BY120" s="13">
        <v>18</v>
      </c>
      <c r="BZ120" s="25">
        <v>0</v>
      </c>
      <c r="CA120" s="13">
        <v>171</v>
      </c>
      <c r="CB120" s="13">
        <v>211</v>
      </c>
      <c r="CC120" s="25">
        <v>382</v>
      </c>
      <c r="CD120" s="13">
        <v>3</v>
      </c>
      <c r="CE120" s="13">
        <v>0</v>
      </c>
      <c r="CF120" s="25">
        <v>3</v>
      </c>
      <c r="CG120" s="13">
        <v>0</v>
      </c>
      <c r="CH120" s="13">
        <v>0</v>
      </c>
      <c r="CI120" s="25">
        <v>0</v>
      </c>
      <c r="CJ120" s="13">
        <v>2</v>
      </c>
      <c r="CK120" s="13">
        <v>5</v>
      </c>
      <c r="CL120" s="25">
        <v>7</v>
      </c>
      <c r="CM120" s="13">
        <v>12</v>
      </c>
      <c r="CN120" s="13">
        <v>18</v>
      </c>
      <c r="CO120" s="25">
        <v>30</v>
      </c>
      <c r="CP120" s="13">
        <v>0</v>
      </c>
      <c r="CQ120" s="13">
        <v>0</v>
      </c>
      <c r="CR120" s="25">
        <v>0</v>
      </c>
      <c r="CS120" s="13">
        <v>0</v>
      </c>
      <c r="CT120" s="13">
        <v>2</v>
      </c>
      <c r="CU120" s="25">
        <v>2</v>
      </c>
      <c r="CV120" s="13">
        <v>2</v>
      </c>
      <c r="CW120" s="13">
        <v>2</v>
      </c>
      <c r="CX120" s="25">
        <v>4</v>
      </c>
      <c r="CY120" s="13">
        <v>6</v>
      </c>
      <c r="CZ120" s="13">
        <v>24</v>
      </c>
      <c r="DA120" s="13">
        <v>2</v>
      </c>
      <c r="DB120" s="13">
        <v>2</v>
      </c>
      <c r="DC120" s="25">
        <v>4</v>
      </c>
      <c r="DD120" s="13">
        <v>1</v>
      </c>
      <c r="DE120" s="13">
        <v>1</v>
      </c>
      <c r="DF120" s="25">
        <v>2</v>
      </c>
      <c r="DG120" s="15">
        <v>87</v>
      </c>
      <c r="DH120" s="15">
        <v>382</v>
      </c>
      <c r="DI120" s="15">
        <v>87</v>
      </c>
      <c r="DJ120" s="15">
        <v>382</v>
      </c>
      <c r="DK120" s="15">
        <v>17</v>
      </c>
      <c r="DL120" s="15">
        <v>68</v>
      </c>
      <c r="DM120" s="15" t="s">
        <v>22</v>
      </c>
      <c r="DN120" s="15" t="s">
        <v>16</v>
      </c>
      <c r="DO120" s="15">
        <v>2</v>
      </c>
      <c r="DP120" s="15">
        <v>2</v>
      </c>
      <c r="DQ120" s="15">
        <v>5</v>
      </c>
      <c r="DR120" s="15">
        <v>3</v>
      </c>
      <c r="DS120" s="15">
        <v>7</v>
      </c>
      <c r="DT120" s="15">
        <v>5</v>
      </c>
      <c r="DU120" s="15">
        <v>1</v>
      </c>
      <c r="DV120" s="15" t="s">
        <v>16</v>
      </c>
      <c r="DW120" s="15" t="s">
        <v>16</v>
      </c>
      <c r="DX120" s="15" t="s">
        <v>16</v>
      </c>
      <c r="DY120" s="15" t="s">
        <v>22</v>
      </c>
      <c r="DZ120" s="15" t="s">
        <v>16</v>
      </c>
      <c r="EA120" s="15" t="s">
        <v>22</v>
      </c>
      <c r="EB120" s="15"/>
      <c r="EC120" s="15"/>
      <c r="ED120" s="15"/>
      <c r="EE120" s="15"/>
      <c r="EF120" s="15"/>
      <c r="EG120" s="15"/>
      <c r="EH120" s="15"/>
      <c r="EI120" s="15" t="s">
        <v>69</v>
      </c>
      <c r="EJ120" s="15" t="s">
        <v>16</v>
      </c>
      <c r="EK120" s="15" t="s">
        <v>75</v>
      </c>
      <c r="EL120" s="15" t="s">
        <v>76</v>
      </c>
      <c r="EM120" s="15" t="s">
        <v>76</v>
      </c>
      <c r="EN120" s="15" t="s">
        <v>16</v>
      </c>
      <c r="EO120" s="15" t="s">
        <v>82</v>
      </c>
      <c r="EP120" s="15" t="s">
        <v>16</v>
      </c>
      <c r="EQ120" s="15">
        <v>4</v>
      </c>
      <c r="ER120" s="15">
        <v>5</v>
      </c>
      <c r="ES120" s="15">
        <v>0</v>
      </c>
      <c r="ET120" s="15" t="s">
        <v>22</v>
      </c>
      <c r="EU120" s="15" t="s">
        <v>88</v>
      </c>
      <c r="EV120" s="15" t="s">
        <v>89</v>
      </c>
      <c r="EW120" s="15"/>
      <c r="EX120" s="15" t="s">
        <v>16</v>
      </c>
      <c r="EY120" s="15" t="s">
        <v>16</v>
      </c>
      <c r="EZ120" s="15" t="s">
        <v>22</v>
      </c>
      <c r="FA120" s="15" t="s">
        <v>22</v>
      </c>
      <c r="FB120" s="15" t="s">
        <v>16</v>
      </c>
      <c r="FC120" s="15" t="s">
        <v>22</v>
      </c>
      <c r="FD120" s="15" t="s">
        <v>16</v>
      </c>
      <c r="FE120" s="15" t="s">
        <v>22</v>
      </c>
      <c r="FF120" s="15" t="s">
        <v>16</v>
      </c>
      <c r="FG120" s="15" t="s">
        <v>22</v>
      </c>
      <c r="FH120" s="15" t="s">
        <v>80</v>
      </c>
      <c r="FI120" s="15" t="s">
        <v>79</v>
      </c>
      <c r="FJ120" s="13" t="s">
        <v>104</v>
      </c>
      <c r="FK120" s="13" t="s">
        <v>24</v>
      </c>
      <c r="FL120" s="13" t="s">
        <v>104</v>
      </c>
      <c r="FM120" s="13" t="s">
        <v>24</v>
      </c>
      <c r="FN120" s="13" t="s">
        <v>104</v>
      </c>
      <c r="FO120" s="13" t="s">
        <v>24</v>
      </c>
      <c r="FP120" s="13" t="s">
        <v>104</v>
      </c>
      <c r="FQ120" s="13" t="s">
        <v>24</v>
      </c>
      <c r="FR120" s="13" t="s">
        <v>355</v>
      </c>
      <c r="FS120" s="13" t="s">
        <v>373</v>
      </c>
      <c r="FT120" s="13" t="s">
        <v>373</v>
      </c>
      <c r="FU120" s="13" t="s">
        <v>355</v>
      </c>
      <c r="FV120" s="13" t="s">
        <v>354</v>
      </c>
      <c r="FW120" s="13" t="s">
        <v>372</v>
      </c>
      <c r="FX120" s="203" t="s">
        <v>933</v>
      </c>
      <c r="FY120" s="193"/>
    </row>
    <row r="121" spans="1:181" ht="13.5" customHeight="1" x14ac:dyDescent="0.25">
      <c r="A121" s="14" t="s">
        <v>1134</v>
      </c>
      <c r="B121" s="14" t="s">
        <v>1678</v>
      </c>
      <c r="C121" s="15" t="s">
        <v>26</v>
      </c>
      <c r="D121" s="16"/>
      <c r="E121" s="17" t="s">
        <v>12</v>
      </c>
      <c r="F121" s="16"/>
      <c r="G121" s="14" t="s">
        <v>1707</v>
      </c>
      <c r="H121" s="14" t="s">
        <v>13</v>
      </c>
      <c r="I121" s="14" t="s">
        <v>14</v>
      </c>
      <c r="J121" s="14"/>
      <c r="K121" s="14"/>
      <c r="L121" s="14" t="s">
        <v>25</v>
      </c>
      <c r="M121" s="18" t="s">
        <v>19</v>
      </c>
      <c r="N121" s="18" t="s">
        <v>20</v>
      </c>
      <c r="O121" s="18"/>
      <c r="P121" s="18"/>
      <c r="Q121" s="13" t="s">
        <v>395</v>
      </c>
      <c r="R121" s="13" t="s">
        <v>406</v>
      </c>
      <c r="S121" s="19" t="s">
        <v>52</v>
      </c>
      <c r="T121" s="19" t="s">
        <v>1135</v>
      </c>
      <c r="U121" s="19" t="s">
        <v>199</v>
      </c>
      <c r="V121" s="19" t="s">
        <v>756</v>
      </c>
      <c r="W121" s="20">
        <v>97.565616000000006</v>
      </c>
      <c r="X121" s="20">
        <v>23.273361000000001</v>
      </c>
      <c r="Y121" s="17" t="s">
        <v>52</v>
      </c>
      <c r="Z121" s="13">
        <v>12</v>
      </c>
      <c r="AA121" s="15">
        <v>2012</v>
      </c>
      <c r="AB121" s="15" t="s">
        <v>16</v>
      </c>
      <c r="AC121" s="15" t="s">
        <v>16</v>
      </c>
      <c r="AD121" s="15" t="s">
        <v>16</v>
      </c>
      <c r="AE121" s="15" t="s">
        <v>22</v>
      </c>
      <c r="AF121" s="15" t="s">
        <v>16</v>
      </c>
      <c r="AG121" s="15" t="s">
        <v>16</v>
      </c>
      <c r="AH121" s="15" t="s">
        <v>16</v>
      </c>
      <c r="AI121" s="15" t="s">
        <v>22</v>
      </c>
      <c r="AJ121" s="15" t="s">
        <v>406</v>
      </c>
      <c r="AK121" s="15"/>
      <c r="AL121" s="15"/>
      <c r="AM121" s="15" t="s">
        <v>16</v>
      </c>
      <c r="AN121" s="15" t="s">
        <v>1136</v>
      </c>
      <c r="AO121" s="15" t="s">
        <v>1137</v>
      </c>
      <c r="AP121" s="17" t="s">
        <v>1138</v>
      </c>
      <c r="AQ121" s="15" t="s">
        <v>16</v>
      </c>
      <c r="AR121" s="15" t="s">
        <v>16</v>
      </c>
      <c r="AS121" s="15" t="s">
        <v>22</v>
      </c>
      <c r="AT121" s="15" t="s">
        <v>22</v>
      </c>
      <c r="AU121" s="15" t="s">
        <v>22</v>
      </c>
      <c r="AV121" s="15" t="s">
        <v>22</v>
      </c>
      <c r="AW121" s="15" t="s">
        <v>16</v>
      </c>
      <c r="AX121" s="15" t="s">
        <v>22</v>
      </c>
      <c r="AY121" s="15" t="s">
        <v>22</v>
      </c>
      <c r="AZ121" s="15" t="s">
        <v>16</v>
      </c>
      <c r="BA121" s="15" t="s">
        <v>16</v>
      </c>
      <c r="BB121" s="15" t="s">
        <v>16</v>
      </c>
      <c r="BC121" s="13">
        <v>3</v>
      </c>
      <c r="BD121" s="13">
        <v>1</v>
      </c>
      <c r="BE121" s="25">
        <v>4</v>
      </c>
      <c r="BF121" s="13">
        <v>3</v>
      </c>
      <c r="BG121" s="13">
        <v>6</v>
      </c>
      <c r="BH121" s="25">
        <v>9</v>
      </c>
      <c r="BI121" s="13">
        <v>9</v>
      </c>
      <c r="BJ121" s="13">
        <v>10</v>
      </c>
      <c r="BK121" s="25">
        <v>19</v>
      </c>
      <c r="BL121" s="13">
        <v>19</v>
      </c>
      <c r="BM121" s="13">
        <v>22</v>
      </c>
      <c r="BN121" s="25">
        <v>41</v>
      </c>
      <c r="BO121" s="13">
        <v>10</v>
      </c>
      <c r="BP121" s="13">
        <v>9</v>
      </c>
      <c r="BQ121" s="25">
        <v>19</v>
      </c>
      <c r="BR121" s="13">
        <v>9</v>
      </c>
      <c r="BS121" s="13">
        <v>19</v>
      </c>
      <c r="BT121" s="25">
        <v>28</v>
      </c>
      <c r="BU121" s="13">
        <v>17</v>
      </c>
      <c r="BV121" s="13">
        <v>17</v>
      </c>
      <c r="BW121" s="25">
        <v>34</v>
      </c>
      <c r="BX121" s="13">
        <v>8</v>
      </c>
      <c r="BY121" s="13">
        <v>10</v>
      </c>
      <c r="BZ121" s="25">
        <v>18</v>
      </c>
      <c r="CA121" s="13">
        <v>78</v>
      </c>
      <c r="CB121" s="13">
        <v>94</v>
      </c>
      <c r="CC121" s="25">
        <v>172</v>
      </c>
      <c r="CD121" s="13">
        <v>0</v>
      </c>
      <c r="CE121" s="13">
        <v>1</v>
      </c>
      <c r="CF121" s="25">
        <v>1</v>
      </c>
      <c r="CG121" s="13">
        <v>0</v>
      </c>
      <c r="CH121" s="13">
        <v>0</v>
      </c>
      <c r="CI121" s="25">
        <v>0</v>
      </c>
      <c r="CJ121" s="13">
        <v>1</v>
      </c>
      <c r="CK121" s="13">
        <v>1</v>
      </c>
      <c r="CL121" s="25">
        <v>2</v>
      </c>
      <c r="CM121" s="13">
        <v>0</v>
      </c>
      <c r="CN121" s="13">
        <v>0</v>
      </c>
      <c r="CO121" s="25">
        <v>0</v>
      </c>
      <c r="CP121" s="13">
        <v>0</v>
      </c>
      <c r="CQ121" s="13">
        <v>0</v>
      </c>
      <c r="CR121" s="25">
        <v>0</v>
      </c>
      <c r="CS121" s="13">
        <v>1</v>
      </c>
      <c r="CT121" s="13">
        <v>2</v>
      </c>
      <c r="CU121" s="25">
        <v>3</v>
      </c>
      <c r="CV121" s="13">
        <v>2</v>
      </c>
      <c r="CW121" s="13">
        <v>0</v>
      </c>
      <c r="CX121" s="25">
        <v>2</v>
      </c>
      <c r="CY121" s="13">
        <v>5</v>
      </c>
      <c r="CZ121" s="13">
        <v>4</v>
      </c>
      <c r="DA121" s="13">
        <v>3</v>
      </c>
      <c r="DB121" s="13">
        <v>2</v>
      </c>
      <c r="DC121" s="25">
        <v>5</v>
      </c>
      <c r="DD121" s="13">
        <v>0</v>
      </c>
      <c r="DE121" s="13">
        <v>1</v>
      </c>
      <c r="DF121" s="25">
        <v>1</v>
      </c>
      <c r="DG121" s="15">
        <v>41</v>
      </c>
      <c r="DH121" s="15">
        <v>172</v>
      </c>
      <c r="DI121" s="15">
        <v>0</v>
      </c>
      <c r="DJ121" s="15">
        <v>20</v>
      </c>
      <c r="DK121" s="15">
        <v>7</v>
      </c>
      <c r="DL121" s="15">
        <v>0</v>
      </c>
      <c r="DM121" s="15" t="s">
        <v>16</v>
      </c>
      <c r="DN121" s="15" t="s">
        <v>16</v>
      </c>
      <c r="DO121" s="15">
        <v>5</v>
      </c>
      <c r="DP121" s="15">
        <v>2</v>
      </c>
      <c r="DQ121" s="15">
        <v>0</v>
      </c>
      <c r="DR121" s="15">
        <v>0</v>
      </c>
      <c r="DS121" s="15">
        <v>5</v>
      </c>
      <c r="DT121" s="15">
        <v>2</v>
      </c>
      <c r="DU121" s="15">
        <v>0</v>
      </c>
      <c r="DV121" s="15" t="s">
        <v>16</v>
      </c>
      <c r="DW121" s="15" t="s">
        <v>16</v>
      </c>
      <c r="DX121" s="15" t="s">
        <v>16</v>
      </c>
      <c r="DY121" s="15" t="s">
        <v>16</v>
      </c>
      <c r="DZ121" s="15" t="s">
        <v>16</v>
      </c>
      <c r="EA121" s="15" t="s">
        <v>22</v>
      </c>
      <c r="EB121" s="15">
        <v>1</v>
      </c>
      <c r="EC121" s="15"/>
      <c r="ED121" s="15"/>
      <c r="EE121" s="15"/>
      <c r="EF121" s="15"/>
      <c r="EG121" s="15"/>
      <c r="EH121" s="15"/>
      <c r="EI121" s="15" t="s">
        <v>69</v>
      </c>
      <c r="EJ121" s="15" t="s">
        <v>22</v>
      </c>
      <c r="EK121" s="15" t="s">
        <v>75</v>
      </c>
      <c r="EL121" s="15" t="s">
        <v>76</v>
      </c>
      <c r="EM121" s="15" t="s">
        <v>76</v>
      </c>
      <c r="EN121" s="15" t="s">
        <v>16</v>
      </c>
      <c r="EO121" s="15" t="s">
        <v>83</v>
      </c>
      <c r="EP121" s="15" t="s">
        <v>16</v>
      </c>
      <c r="EQ121" s="15">
        <v>5</v>
      </c>
      <c r="ER121" s="15">
        <v>5</v>
      </c>
      <c r="ES121" s="15">
        <v>0</v>
      </c>
      <c r="ET121" s="15" t="s">
        <v>22</v>
      </c>
      <c r="EU121" s="15" t="s">
        <v>85</v>
      </c>
      <c r="EV121" s="15" t="s">
        <v>89</v>
      </c>
      <c r="EW121" s="15"/>
      <c r="EX121" s="15" t="s">
        <v>22</v>
      </c>
      <c r="EY121" s="15" t="s">
        <v>16</v>
      </c>
      <c r="EZ121" s="15" t="s">
        <v>16</v>
      </c>
      <c r="FA121" s="15" t="s">
        <v>22</v>
      </c>
      <c r="FB121" s="15" t="s">
        <v>16</v>
      </c>
      <c r="FC121" s="15" t="s">
        <v>16</v>
      </c>
      <c r="FD121" s="15" t="s">
        <v>16</v>
      </c>
      <c r="FE121" s="15" t="s">
        <v>22</v>
      </c>
      <c r="FF121" s="15" t="s">
        <v>22</v>
      </c>
      <c r="FG121" s="15" t="s">
        <v>22</v>
      </c>
      <c r="FH121" s="15" t="s">
        <v>79</v>
      </c>
      <c r="FI121" s="15" t="s">
        <v>80</v>
      </c>
      <c r="FJ121" s="15" t="s">
        <v>104</v>
      </c>
      <c r="FK121" s="15" t="s">
        <v>110</v>
      </c>
      <c r="FL121" s="15" t="s">
        <v>104</v>
      </c>
      <c r="FM121" s="13" t="s">
        <v>106</v>
      </c>
      <c r="FN121" s="13" t="s">
        <v>104</v>
      </c>
      <c r="FO121" s="13" t="s">
        <v>112</v>
      </c>
      <c r="FP121" s="13" t="s">
        <v>104</v>
      </c>
      <c r="FQ121" s="13" t="s">
        <v>106</v>
      </c>
      <c r="FR121" s="13" t="s">
        <v>355</v>
      </c>
      <c r="FS121" s="13" t="s">
        <v>361</v>
      </c>
      <c r="FT121" s="13" t="s">
        <v>374</v>
      </c>
      <c r="FU121" s="13" t="s">
        <v>355</v>
      </c>
      <c r="FV121" s="13" t="s">
        <v>370</v>
      </c>
      <c r="FW121" s="13"/>
      <c r="FX121" s="203"/>
      <c r="FY121" s="203"/>
    </row>
    <row r="122" spans="1:181" ht="13.5" customHeight="1" x14ac:dyDescent="0.25">
      <c r="A122" s="14" t="s">
        <v>1096</v>
      </c>
      <c r="B122" s="14" t="s">
        <v>1678</v>
      </c>
      <c r="C122" s="15" t="s">
        <v>23</v>
      </c>
      <c r="D122" s="16"/>
      <c r="E122" s="17" t="s">
        <v>24</v>
      </c>
      <c r="F122" s="16"/>
      <c r="G122" s="14" t="s">
        <v>1709</v>
      </c>
      <c r="H122" s="14" t="s">
        <v>13</v>
      </c>
      <c r="I122" s="14" t="s">
        <v>14</v>
      </c>
      <c r="J122" s="14"/>
      <c r="K122" s="14"/>
      <c r="L122" s="14" t="s">
        <v>15</v>
      </c>
      <c r="M122" s="18" t="s">
        <v>19</v>
      </c>
      <c r="N122" s="18" t="s">
        <v>14</v>
      </c>
      <c r="O122" s="18"/>
      <c r="P122" s="18"/>
      <c r="Q122" s="13" t="s">
        <v>395</v>
      </c>
      <c r="R122" s="13" t="s">
        <v>406</v>
      </c>
      <c r="S122" s="19" t="s">
        <v>1347</v>
      </c>
      <c r="T122" s="19" t="s">
        <v>1347</v>
      </c>
      <c r="U122" s="19" t="s">
        <v>200</v>
      </c>
      <c r="V122" s="19" t="s">
        <v>757</v>
      </c>
      <c r="W122" s="20">
        <v>97.474305999999999</v>
      </c>
      <c r="X122" s="20">
        <v>23.352518</v>
      </c>
      <c r="Y122" s="17" t="s">
        <v>53</v>
      </c>
      <c r="Z122" s="13">
        <v>1</v>
      </c>
      <c r="AA122" s="15">
        <v>2013</v>
      </c>
      <c r="AB122" s="15" t="s">
        <v>16</v>
      </c>
      <c r="AC122" s="15" t="s">
        <v>16</v>
      </c>
      <c r="AD122" s="15" t="s">
        <v>16</v>
      </c>
      <c r="AE122" s="15" t="s">
        <v>22</v>
      </c>
      <c r="AF122" s="15" t="s">
        <v>16</v>
      </c>
      <c r="AG122" s="15" t="s">
        <v>16</v>
      </c>
      <c r="AH122" s="15" t="s">
        <v>16</v>
      </c>
      <c r="AI122" s="15" t="s">
        <v>22</v>
      </c>
      <c r="AJ122" s="15" t="s">
        <v>406</v>
      </c>
      <c r="AK122" s="15">
        <v>20</v>
      </c>
      <c r="AL122" s="15">
        <v>60</v>
      </c>
      <c r="AM122" s="15" t="s">
        <v>16</v>
      </c>
      <c r="AN122" s="15" t="s">
        <v>1090</v>
      </c>
      <c r="AO122" s="15" t="s">
        <v>1098</v>
      </c>
      <c r="AP122" s="17" t="s">
        <v>1348</v>
      </c>
      <c r="AQ122" s="15" t="s">
        <v>16</v>
      </c>
      <c r="AR122" s="15" t="s">
        <v>16</v>
      </c>
      <c r="AS122" s="15" t="s">
        <v>22</v>
      </c>
      <c r="AT122" s="15" t="s">
        <v>22</v>
      </c>
      <c r="AU122" s="15" t="s">
        <v>22</v>
      </c>
      <c r="AV122" s="15" t="s">
        <v>22</v>
      </c>
      <c r="AW122" s="15" t="s">
        <v>22</v>
      </c>
      <c r="AX122" s="15" t="s">
        <v>22</v>
      </c>
      <c r="AY122" s="15" t="s">
        <v>16</v>
      </c>
      <c r="AZ122" s="15" t="s">
        <v>16</v>
      </c>
      <c r="BA122" s="15" t="s">
        <v>16</v>
      </c>
      <c r="BB122" s="15" t="s">
        <v>16</v>
      </c>
      <c r="BC122" s="13">
        <v>2</v>
      </c>
      <c r="BD122" s="13">
        <v>4</v>
      </c>
      <c r="BE122" s="25">
        <v>6</v>
      </c>
      <c r="BF122" s="13">
        <v>16</v>
      </c>
      <c r="BG122" s="13">
        <v>20</v>
      </c>
      <c r="BH122" s="25">
        <v>36</v>
      </c>
      <c r="BI122" s="13">
        <v>11</v>
      </c>
      <c r="BJ122" s="13">
        <v>12</v>
      </c>
      <c r="BK122" s="25">
        <v>23</v>
      </c>
      <c r="BL122" s="13">
        <v>27</v>
      </c>
      <c r="BM122" s="13">
        <v>41</v>
      </c>
      <c r="BN122" s="25">
        <v>68</v>
      </c>
      <c r="BO122" s="13">
        <v>37</v>
      </c>
      <c r="BP122" s="13">
        <v>31</v>
      </c>
      <c r="BQ122" s="25">
        <v>68</v>
      </c>
      <c r="BR122" s="13">
        <v>45</v>
      </c>
      <c r="BS122" s="13">
        <v>55</v>
      </c>
      <c r="BT122" s="25">
        <v>100</v>
      </c>
      <c r="BU122" s="13">
        <v>27</v>
      </c>
      <c r="BV122" s="13">
        <v>40</v>
      </c>
      <c r="BW122" s="25">
        <v>67</v>
      </c>
      <c r="BX122" s="13">
        <v>3</v>
      </c>
      <c r="BY122" s="13">
        <v>5</v>
      </c>
      <c r="BZ122" s="25">
        <v>8</v>
      </c>
      <c r="CA122" s="13">
        <v>168</v>
      </c>
      <c r="CB122" s="13">
        <v>208</v>
      </c>
      <c r="CC122" s="25">
        <v>376</v>
      </c>
      <c r="CD122" s="13">
        <v>2</v>
      </c>
      <c r="CE122" s="13">
        <v>1</v>
      </c>
      <c r="CF122" s="25">
        <v>3</v>
      </c>
      <c r="CG122" s="13">
        <v>0</v>
      </c>
      <c r="CH122" s="13">
        <v>0</v>
      </c>
      <c r="CI122" s="25">
        <v>0</v>
      </c>
      <c r="CJ122" s="13">
        <v>2</v>
      </c>
      <c r="CK122" s="13">
        <v>0</v>
      </c>
      <c r="CL122" s="25">
        <v>2</v>
      </c>
      <c r="CM122" s="13">
        <v>0</v>
      </c>
      <c r="CN122" s="13">
        <v>0</v>
      </c>
      <c r="CO122" s="25">
        <v>0</v>
      </c>
      <c r="CP122" s="13">
        <v>4</v>
      </c>
      <c r="CQ122" s="13">
        <v>5</v>
      </c>
      <c r="CR122" s="25">
        <v>9</v>
      </c>
      <c r="CS122" s="13">
        <v>0</v>
      </c>
      <c r="CT122" s="13">
        <v>0</v>
      </c>
      <c r="CU122" s="25">
        <v>0</v>
      </c>
      <c r="CV122" s="13">
        <v>0</v>
      </c>
      <c r="CW122" s="13">
        <v>8</v>
      </c>
      <c r="CX122" s="25">
        <v>8</v>
      </c>
      <c r="CY122" s="13">
        <v>4</v>
      </c>
      <c r="CZ122" s="13">
        <v>19</v>
      </c>
      <c r="DA122" s="13">
        <v>0</v>
      </c>
      <c r="DB122" s="13">
        <v>4</v>
      </c>
      <c r="DC122" s="25">
        <v>4</v>
      </c>
      <c r="DD122" s="13">
        <v>0</v>
      </c>
      <c r="DE122" s="13">
        <v>0</v>
      </c>
      <c r="DF122" s="25">
        <v>0</v>
      </c>
      <c r="DG122" s="15">
        <v>59</v>
      </c>
      <c r="DH122" s="15">
        <v>378</v>
      </c>
      <c r="DI122" s="15">
        <v>0</v>
      </c>
      <c r="DJ122" s="15">
        <v>0</v>
      </c>
      <c r="DK122" s="15"/>
      <c r="DL122" s="15"/>
      <c r="DM122" s="15" t="s">
        <v>22</v>
      </c>
      <c r="DN122" s="15" t="s">
        <v>16</v>
      </c>
      <c r="DO122" s="15">
        <v>6</v>
      </c>
      <c r="DP122" s="15">
        <v>0</v>
      </c>
      <c r="DQ122" s="15">
        <v>5</v>
      </c>
      <c r="DR122" s="15">
        <v>2</v>
      </c>
      <c r="DS122" s="15">
        <v>11</v>
      </c>
      <c r="DT122" s="15">
        <v>2</v>
      </c>
      <c r="DU122" s="15">
        <v>0</v>
      </c>
      <c r="DV122" s="15" t="s">
        <v>16</v>
      </c>
      <c r="DW122" s="15" t="s">
        <v>16</v>
      </c>
      <c r="DX122" s="15" t="s">
        <v>16</v>
      </c>
      <c r="DY122" s="15" t="s">
        <v>22</v>
      </c>
      <c r="DZ122" s="15" t="s">
        <v>16</v>
      </c>
      <c r="EA122" s="15" t="s">
        <v>22</v>
      </c>
      <c r="EB122" s="15"/>
      <c r="EC122" s="15"/>
      <c r="ED122" s="15"/>
      <c r="EE122" s="15"/>
      <c r="EF122" s="15"/>
      <c r="EG122" s="15"/>
      <c r="EH122" s="15"/>
      <c r="EI122" s="15" t="s">
        <v>69</v>
      </c>
      <c r="EJ122" s="15" t="s">
        <v>22</v>
      </c>
      <c r="EK122" s="15" t="s">
        <v>75</v>
      </c>
      <c r="EL122" s="15" t="s">
        <v>1979</v>
      </c>
      <c r="EM122" s="15" t="s">
        <v>76</v>
      </c>
      <c r="EN122" s="15" t="s">
        <v>22</v>
      </c>
      <c r="EO122" s="15" t="s">
        <v>83</v>
      </c>
      <c r="EP122" s="15" t="s">
        <v>22</v>
      </c>
      <c r="EQ122" s="15">
        <v>0</v>
      </c>
      <c r="ER122" s="15">
        <v>0</v>
      </c>
      <c r="ES122" s="15">
        <v>18</v>
      </c>
      <c r="ET122" s="15" t="s">
        <v>22</v>
      </c>
      <c r="EU122" s="15" t="s">
        <v>88</v>
      </c>
      <c r="EV122" s="15" t="s">
        <v>90</v>
      </c>
      <c r="EW122" s="15"/>
      <c r="EX122" s="15" t="s">
        <v>22</v>
      </c>
      <c r="EY122" s="15" t="s">
        <v>22</v>
      </c>
      <c r="EZ122" s="15" t="s">
        <v>16</v>
      </c>
      <c r="FA122" s="15" t="s">
        <v>22</v>
      </c>
      <c r="FB122" s="15" t="s">
        <v>16</v>
      </c>
      <c r="FC122" s="15" t="s">
        <v>22</v>
      </c>
      <c r="FD122" s="15" t="s">
        <v>22</v>
      </c>
      <c r="FE122" s="15" t="s">
        <v>22</v>
      </c>
      <c r="FF122" s="15" t="s">
        <v>22</v>
      </c>
      <c r="FG122" s="15" t="s">
        <v>22</v>
      </c>
      <c r="FH122" s="15" t="s">
        <v>79</v>
      </c>
      <c r="FI122" s="15" t="s">
        <v>78</v>
      </c>
      <c r="FJ122" s="15" t="s">
        <v>104</v>
      </c>
      <c r="FK122" s="15" t="s">
        <v>24</v>
      </c>
      <c r="FL122" s="15" t="s">
        <v>104</v>
      </c>
      <c r="FM122" s="13" t="s">
        <v>24</v>
      </c>
      <c r="FN122" s="13" t="s">
        <v>104</v>
      </c>
      <c r="FO122" s="13" t="s">
        <v>24</v>
      </c>
      <c r="FP122" s="13" t="s">
        <v>104</v>
      </c>
      <c r="FQ122" s="13" t="s">
        <v>106</v>
      </c>
      <c r="FR122" s="13" t="s">
        <v>357</v>
      </c>
      <c r="FS122" s="13" t="s">
        <v>373</v>
      </c>
      <c r="FT122" s="13" t="s">
        <v>369</v>
      </c>
      <c r="FU122" s="13" t="s">
        <v>355</v>
      </c>
      <c r="FV122" s="13" t="s">
        <v>354</v>
      </c>
      <c r="FW122" s="13" t="s">
        <v>361</v>
      </c>
      <c r="FX122" s="203"/>
      <c r="FY122" s="203"/>
    </row>
    <row r="123" spans="1:181" ht="13.5" customHeight="1" x14ac:dyDescent="0.25">
      <c r="A123" s="14" t="s">
        <v>1109</v>
      </c>
      <c r="B123" s="14" t="s">
        <v>1678</v>
      </c>
      <c r="C123" s="15" t="s">
        <v>26</v>
      </c>
      <c r="D123" s="16"/>
      <c r="E123" s="17" t="s">
        <v>12</v>
      </c>
      <c r="F123" s="16"/>
      <c r="G123" s="14" t="s">
        <v>1706</v>
      </c>
      <c r="H123" s="14" t="s">
        <v>13</v>
      </c>
      <c r="I123" s="14"/>
      <c r="J123" s="14"/>
      <c r="K123" s="14"/>
      <c r="L123" s="14"/>
      <c r="M123" s="18"/>
      <c r="N123" s="18"/>
      <c r="O123" s="18"/>
      <c r="P123" s="18"/>
      <c r="Q123" s="13" t="s">
        <v>395</v>
      </c>
      <c r="R123" s="13" t="s">
        <v>406</v>
      </c>
      <c r="S123" s="19" t="s">
        <v>1351</v>
      </c>
      <c r="T123" s="19" t="s">
        <v>1352</v>
      </c>
      <c r="U123" s="19" t="s">
        <v>202</v>
      </c>
      <c r="V123" s="19" t="s">
        <v>760</v>
      </c>
      <c r="W123" s="20">
        <v>97.565616000000006</v>
      </c>
      <c r="X123" s="20">
        <v>23.273361000000001</v>
      </c>
      <c r="Y123" s="17" t="s">
        <v>53</v>
      </c>
      <c r="Z123" s="13">
        <v>9</v>
      </c>
      <c r="AA123" s="15">
        <v>2011</v>
      </c>
      <c r="AB123" s="15" t="s">
        <v>16</v>
      </c>
      <c r="AC123" s="15" t="s">
        <v>16</v>
      </c>
      <c r="AD123" s="15" t="s">
        <v>16</v>
      </c>
      <c r="AE123" s="15" t="s">
        <v>22</v>
      </c>
      <c r="AF123" s="15" t="s">
        <v>16</v>
      </c>
      <c r="AG123" s="15" t="s">
        <v>16</v>
      </c>
      <c r="AH123" s="15" t="s">
        <v>16</v>
      </c>
      <c r="AI123" s="15" t="s">
        <v>22</v>
      </c>
      <c r="AJ123" s="15" t="s">
        <v>406</v>
      </c>
      <c r="AK123" s="15">
        <v>44</v>
      </c>
      <c r="AL123" s="15">
        <v>150</v>
      </c>
      <c r="AM123" s="15" t="s">
        <v>16</v>
      </c>
      <c r="AN123" s="15" t="s">
        <v>1090</v>
      </c>
      <c r="AO123" s="15" t="s">
        <v>1110</v>
      </c>
      <c r="AP123" s="17"/>
      <c r="AQ123" s="15" t="s">
        <v>16</v>
      </c>
      <c r="AR123" s="15" t="s">
        <v>16</v>
      </c>
      <c r="AS123" s="15" t="s">
        <v>22</v>
      </c>
      <c r="AT123" s="15" t="s">
        <v>22</v>
      </c>
      <c r="AU123" s="15" t="s">
        <v>22</v>
      </c>
      <c r="AV123" s="15" t="s">
        <v>22</v>
      </c>
      <c r="AW123" s="15" t="s">
        <v>22</v>
      </c>
      <c r="AX123" s="15" t="s">
        <v>22</v>
      </c>
      <c r="AY123" s="15" t="s">
        <v>16</v>
      </c>
      <c r="AZ123" s="15" t="s">
        <v>16</v>
      </c>
      <c r="BA123" s="15" t="s">
        <v>16</v>
      </c>
      <c r="BB123" s="15" t="s">
        <v>16</v>
      </c>
      <c r="BC123" s="13">
        <v>0</v>
      </c>
      <c r="BD123" s="13">
        <v>0</v>
      </c>
      <c r="BE123" s="25">
        <v>0</v>
      </c>
      <c r="BF123" s="13">
        <v>0</v>
      </c>
      <c r="BG123" s="13">
        <v>0</v>
      </c>
      <c r="BH123" s="25">
        <v>0</v>
      </c>
      <c r="BI123" s="13">
        <v>0</v>
      </c>
      <c r="BJ123" s="13">
        <v>0</v>
      </c>
      <c r="BK123" s="25">
        <v>0</v>
      </c>
      <c r="BL123" s="13">
        <v>0</v>
      </c>
      <c r="BM123" s="13">
        <v>0</v>
      </c>
      <c r="BN123" s="25">
        <v>0</v>
      </c>
      <c r="BO123" s="13">
        <v>0</v>
      </c>
      <c r="BP123" s="13">
        <v>0</v>
      </c>
      <c r="BQ123" s="25">
        <v>0</v>
      </c>
      <c r="BR123" s="13">
        <v>0</v>
      </c>
      <c r="BS123" s="13">
        <v>0</v>
      </c>
      <c r="BT123" s="25">
        <v>0</v>
      </c>
      <c r="BU123" s="13">
        <v>0</v>
      </c>
      <c r="BV123" s="13">
        <v>0</v>
      </c>
      <c r="BW123" s="25">
        <v>0</v>
      </c>
      <c r="BX123" s="13">
        <v>0</v>
      </c>
      <c r="BY123" s="13">
        <v>0</v>
      </c>
      <c r="BZ123" s="25">
        <v>0</v>
      </c>
      <c r="CA123" s="13">
        <v>0</v>
      </c>
      <c r="CB123" s="13">
        <v>0</v>
      </c>
      <c r="CC123" s="25">
        <v>0</v>
      </c>
      <c r="CD123" s="13">
        <v>0</v>
      </c>
      <c r="CE123" s="13">
        <v>0</v>
      </c>
      <c r="CF123" s="25">
        <v>0</v>
      </c>
      <c r="CG123" s="13">
        <v>0</v>
      </c>
      <c r="CH123" s="13">
        <v>0</v>
      </c>
      <c r="CI123" s="25">
        <v>0</v>
      </c>
      <c r="CJ123" s="13">
        <v>0</v>
      </c>
      <c r="CK123" s="13">
        <v>0</v>
      </c>
      <c r="CL123" s="25">
        <v>0</v>
      </c>
      <c r="CM123" s="13">
        <v>0</v>
      </c>
      <c r="CN123" s="13">
        <v>0</v>
      </c>
      <c r="CO123" s="25">
        <v>0</v>
      </c>
      <c r="CP123" s="13">
        <v>0</v>
      </c>
      <c r="CQ123" s="13">
        <v>0</v>
      </c>
      <c r="CR123" s="25">
        <v>0</v>
      </c>
      <c r="CS123" s="13">
        <v>0</v>
      </c>
      <c r="CT123" s="13">
        <v>0</v>
      </c>
      <c r="CU123" s="25">
        <v>0</v>
      </c>
      <c r="CV123" s="13">
        <v>0</v>
      </c>
      <c r="CW123" s="13">
        <v>0</v>
      </c>
      <c r="CX123" s="25">
        <v>0</v>
      </c>
      <c r="CY123" s="13">
        <v>0</v>
      </c>
      <c r="CZ123" s="13">
        <v>0</v>
      </c>
      <c r="DA123" s="13">
        <v>0</v>
      </c>
      <c r="DB123" s="13">
        <v>0</v>
      </c>
      <c r="DC123" s="25">
        <v>0</v>
      </c>
      <c r="DD123" s="13">
        <v>0</v>
      </c>
      <c r="DE123" s="13">
        <v>0</v>
      </c>
      <c r="DF123" s="25">
        <v>0</v>
      </c>
      <c r="DG123" s="15">
        <v>17</v>
      </c>
      <c r="DH123" s="15">
        <v>80</v>
      </c>
      <c r="DI123" s="15">
        <v>0</v>
      </c>
      <c r="DJ123" s="15">
        <v>0</v>
      </c>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3"/>
      <c r="FN123" s="13"/>
      <c r="FO123" s="13"/>
      <c r="FP123" s="13"/>
      <c r="FQ123" s="13"/>
      <c r="FR123" s="13"/>
      <c r="FS123" s="13"/>
      <c r="FT123" s="13"/>
      <c r="FU123" s="13"/>
      <c r="FV123" s="13"/>
      <c r="FW123" s="13"/>
      <c r="FX123" s="203"/>
      <c r="FY123" s="203"/>
    </row>
    <row r="124" spans="1:181" ht="13.5" customHeight="1" x14ac:dyDescent="0.25">
      <c r="A124" s="14" t="s">
        <v>1099</v>
      </c>
      <c r="B124" s="14" t="s">
        <v>1678</v>
      </c>
      <c r="C124" s="15"/>
      <c r="D124" s="16"/>
      <c r="E124" s="17"/>
      <c r="F124" s="16"/>
      <c r="G124" s="14" t="s">
        <v>1707</v>
      </c>
      <c r="H124" s="14" t="s">
        <v>13</v>
      </c>
      <c r="I124" s="14" t="s">
        <v>14</v>
      </c>
      <c r="J124" s="14"/>
      <c r="K124" s="14"/>
      <c r="L124" s="14" t="s">
        <v>24</v>
      </c>
      <c r="M124" s="18"/>
      <c r="N124" s="18"/>
      <c r="O124" s="18"/>
      <c r="P124" s="18"/>
      <c r="Q124" s="13" t="s">
        <v>395</v>
      </c>
      <c r="R124" s="13" t="s">
        <v>406</v>
      </c>
      <c r="S124" s="19" t="s">
        <v>1349</v>
      </c>
      <c r="T124" s="19" t="s">
        <v>1350</v>
      </c>
      <c r="U124" s="19" t="s">
        <v>204</v>
      </c>
      <c r="V124" s="19" t="s">
        <v>762</v>
      </c>
      <c r="W124" s="20"/>
      <c r="X124" s="20"/>
      <c r="Y124" s="17" t="s">
        <v>53</v>
      </c>
      <c r="Z124" s="13">
        <v>12</v>
      </c>
      <c r="AA124" s="15">
        <v>2012</v>
      </c>
      <c r="AB124" s="15" t="s">
        <v>16</v>
      </c>
      <c r="AC124" s="15" t="s">
        <v>16</v>
      </c>
      <c r="AD124" s="15" t="s">
        <v>16</v>
      </c>
      <c r="AE124" s="15" t="s">
        <v>22</v>
      </c>
      <c r="AF124" s="15" t="s">
        <v>22</v>
      </c>
      <c r="AG124" s="15" t="s">
        <v>22</v>
      </c>
      <c r="AH124" s="15" t="s">
        <v>22</v>
      </c>
      <c r="AI124" s="15" t="s">
        <v>22</v>
      </c>
      <c r="AJ124" s="15" t="s">
        <v>406</v>
      </c>
      <c r="AK124" s="15">
        <v>8</v>
      </c>
      <c r="AL124" s="15">
        <v>125</v>
      </c>
      <c r="AM124" s="15" t="s">
        <v>16</v>
      </c>
      <c r="AN124" s="15" t="s">
        <v>1090</v>
      </c>
      <c r="AO124" s="15" t="s">
        <v>1101</v>
      </c>
      <c r="AP124" s="17"/>
      <c r="AQ124" s="15" t="s">
        <v>16</v>
      </c>
      <c r="AR124" s="15" t="s">
        <v>22</v>
      </c>
      <c r="AS124" s="15" t="s">
        <v>22</v>
      </c>
      <c r="AT124" s="15" t="s">
        <v>22</v>
      </c>
      <c r="AU124" s="15" t="s">
        <v>22</v>
      </c>
      <c r="AV124" s="15" t="s">
        <v>22</v>
      </c>
      <c r="AW124" s="15" t="s">
        <v>22</v>
      </c>
      <c r="AX124" s="15" t="s">
        <v>22</v>
      </c>
      <c r="AY124" s="15" t="s">
        <v>16</v>
      </c>
      <c r="AZ124" s="15" t="s">
        <v>16</v>
      </c>
      <c r="BA124" s="15" t="s">
        <v>16</v>
      </c>
      <c r="BB124" s="15" t="s">
        <v>16</v>
      </c>
      <c r="BC124" s="13">
        <v>0</v>
      </c>
      <c r="BD124" s="13">
        <v>0</v>
      </c>
      <c r="BE124" s="25">
        <v>0</v>
      </c>
      <c r="BF124" s="13">
        <v>5</v>
      </c>
      <c r="BG124" s="13">
        <v>20</v>
      </c>
      <c r="BH124" s="25">
        <v>25</v>
      </c>
      <c r="BI124" s="13">
        <v>14</v>
      </c>
      <c r="BJ124" s="13">
        <v>18</v>
      </c>
      <c r="BK124" s="25">
        <v>32</v>
      </c>
      <c r="BL124" s="13">
        <v>25</v>
      </c>
      <c r="BM124" s="13">
        <v>29</v>
      </c>
      <c r="BN124" s="25">
        <v>54</v>
      </c>
      <c r="BO124" s="13">
        <v>33</v>
      </c>
      <c r="BP124" s="13">
        <v>28</v>
      </c>
      <c r="BQ124" s="25">
        <v>61</v>
      </c>
      <c r="BR124" s="13">
        <v>70</v>
      </c>
      <c r="BS124" s="13">
        <v>43</v>
      </c>
      <c r="BT124" s="25">
        <v>113</v>
      </c>
      <c r="BU124" s="13">
        <v>30</v>
      </c>
      <c r="BV124" s="13">
        <v>36</v>
      </c>
      <c r="BW124" s="25">
        <v>66</v>
      </c>
      <c r="BX124" s="13">
        <v>15</v>
      </c>
      <c r="BY124" s="13">
        <v>14</v>
      </c>
      <c r="BZ124" s="25">
        <v>29</v>
      </c>
      <c r="CA124" s="13">
        <v>192</v>
      </c>
      <c r="CB124" s="13">
        <v>188</v>
      </c>
      <c r="CC124" s="25">
        <v>380</v>
      </c>
      <c r="CD124" s="13">
        <v>0</v>
      </c>
      <c r="CE124" s="13">
        <v>2</v>
      </c>
      <c r="CF124" s="25">
        <v>2</v>
      </c>
      <c r="CG124" s="13">
        <v>0</v>
      </c>
      <c r="CH124" s="13">
        <v>0</v>
      </c>
      <c r="CI124" s="25">
        <v>0</v>
      </c>
      <c r="CJ124" s="13">
        <v>3</v>
      </c>
      <c r="CK124" s="13">
        <v>1</v>
      </c>
      <c r="CL124" s="25">
        <v>4</v>
      </c>
      <c r="CM124" s="13">
        <v>0</v>
      </c>
      <c r="CN124" s="13">
        <v>0</v>
      </c>
      <c r="CO124" s="25">
        <v>0</v>
      </c>
      <c r="CP124" s="13">
        <v>0</v>
      </c>
      <c r="CQ124" s="13">
        <v>0</v>
      </c>
      <c r="CR124" s="25">
        <v>0</v>
      </c>
      <c r="CS124" s="13">
        <v>0</v>
      </c>
      <c r="CT124" s="13">
        <v>0</v>
      </c>
      <c r="CU124" s="25">
        <v>0</v>
      </c>
      <c r="CV124" s="13">
        <v>0</v>
      </c>
      <c r="CW124" s="13">
        <v>0</v>
      </c>
      <c r="CX124" s="25">
        <v>0</v>
      </c>
      <c r="CY124" s="13">
        <v>4</v>
      </c>
      <c r="CZ124" s="13">
        <v>12</v>
      </c>
      <c r="DA124" s="13">
        <v>0</v>
      </c>
      <c r="DB124" s="13">
        <v>0</v>
      </c>
      <c r="DC124" s="25">
        <v>0</v>
      </c>
      <c r="DD124" s="13">
        <v>0</v>
      </c>
      <c r="DE124" s="13">
        <v>0</v>
      </c>
      <c r="DF124" s="25">
        <v>0</v>
      </c>
      <c r="DG124" s="15">
        <v>75</v>
      </c>
      <c r="DH124" s="15">
        <v>380</v>
      </c>
      <c r="DI124" s="15">
        <v>75</v>
      </c>
      <c r="DJ124" s="15">
        <v>380</v>
      </c>
      <c r="DK124" s="15">
        <v>0</v>
      </c>
      <c r="DL124" s="15">
        <v>0</v>
      </c>
      <c r="DM124" s="15" t="s">
        <v>22</v>
      </c>
      <c r="DN124" s="15" t="s">
        <v>16</v>
      </c>
      <c r="DO124" s="15">
        <v>6</v>
      </c>
      <c r="DP124" s="15">
        <v>1</v>
      </c>
      <c r="DQ124" s="15">
        <v>9</v>
      </c>
      <c r="DR124" s="15">
        <v>0</v>
      </c>
      <c r="DS124" s="15">
        <v>15</v>
      </c>
      <c r="DT124" s="15">
        <v>1</v>
      </c>
      <c r="DU124" s="15">
        <v>0</v>
      </c>
      <c r="DV124" s="15" t="s">
        <v>16</v>
      </c>
      <c r="DW124" s="15" t="s">
        <v>16</v>
      </c>
      <c r="DX124" s="15" t="s">
        <v>22</v>
      </c>
      <c r="DY124" s="15" t="s">
        <v>22</v>
      </c>
      <c r="DZ124" s="15" t="s">
        <v>16</v>
      </c>
      <c r="EA124" s="15" t="s">
        <v>22</v>
      </c>
      <c r="EB124" s="15"/>
      <c r="EC124" s="15"/>
      <c r="ED124" s="15"/>
      <c r="EE124" s="15"/>
      <c r="EF124" s="15"/>
      <c r="EG124" s="15"/>
      <c r="EH124" s="15">
        <v>8</v>
      </c>
      <c r="EI124" s="15" t="s">
        <v>69</v>
      </c>
      <c r="EJ124" s="15" t="s">
        <v>22</v>
      </c>
      <c r="EK124" s="15" t="s">
        <v>75</v>
      </c>
      <c r="EL124" s="15" t="s">
        <v>76</v>
      </c>
      <c r="EM124" s="15" t="s">
        <v>76</v>
      </c>
      <c r="EN124" s="15" t="s">
        <v>22</v>
      </c>
      <c r="EO124" s="15" t="s">
        <v>83</v>
      </c>
      <c r="EP124" s="15" t="s">
        <v>22</v>
      </c>
      <c r="EQ124" s="15">
        <v>0</v>
      </c>
      <c r="ER124" s="15">
        <v>0</v>
      </c>
      <c r="ES124" s="15">
        <v>75</v>
      </c>
      <c r="ET124" s="15" t="s">
        <v>22</v>
      </c>
      <c r="EU124" s="15" t="s">
        <v>88</v>
      </c>
      <c r="EV124" s="15" t="s">
        <v>90</v>
      </c>
      <c r="EW124" s="15"/>
      <c r="EX124" s="15" t="s">
        <v>22</v>
      </c>
      <c r="EY124" s="15" t="s">
        <v>22</v>
      </c>
      <c r="EZ124" s="15" t="s">
        <v>22</v>
      </c>
      <c r="FA124" s="15" t="s">
        <v>22</v>
      </c>
      <c r="FB124" s="15" t="s">
        <v>16</v>
      </c>
      <c r="FC124" s="15" t="s">
        <v>22</v>
      </c>
      <c r="FD124" s="15" t="s">
        <v>22</v>
      </c>
      <c r="FE124" s="15" t="s">
        <v>22</v>
      </c>
      <c r="FF124" s="15" t="s">
        <v>22</v>
      </c>
      <c r="FG124" s="15" t="s">
        <v>22</v>
      </c>
      <c r="FH124" s="15" t="s">
        <v>79</v>
      </c>
      <c r="FI124" s="15" t="s">
        <v>79</v>
      </c>
      <c r="FJ124" s="15" t="s">
        <v>104</v>
      </c>
      <c r="FK124" s="15" t="s">
        <v>24</v>
      </c>
      <c r="FL124" s="15" t="s">
        <v>104</v>
      </c>
      <c r="FM124" s="13" t="s">
        <v>24</v>
      </c>
      <c r="FN124" s="13" t="s">
        <v>104</v>
      </c>
      <c r="FO124" s="13" t="s">
        <v>24</v>
      </c>
      <c r="FP124" s="13" t="s">
        <v>104</v>
      </c>
      <c r="FQ124" s="13" t="s">
        <v>24</v>
      </c>
      <c r="FR124" s="13" t="s">
        <v>369</v>
      </c>
      <c r="FS124" s="13" t="s">
        <v>367</v>
      </c>
      <c r="FT124" s="13" t="s">
        <v>367</v>
      </c>
      <c r="FU124" s="13" t="s">
        <v>373</v>
      </c>
      <c r="FV124" s="13" t="s">
        <v>373</v>
      </c>
      <c r="FW124" s="13" t="s">
        <v>369</v>
      </c>
      <c r="FX124" s="203"/>
      <c r="FY124" s="203"/>
    </row>
    <row r="125" spans="1:181" s="213" customFormat="1" ht="15" x14ac:dyDescent="0.25">
      <c r="A125" s="208" t="s">
        <v>1666</v>
      </c>
      <c r="B125" s="14" t="s">
        <v>1680</v>
      </c>
      <c r="C125" s="208" t="s">
        <v>23</v>
      </c>
      <c r="D125" s="208"/>
      <c r="E125" s="208" t="s">
        <v>18</v>
      </c>
      <c r="F125" s="208"/>
      <c r="G125" s="14" t="s">
        <v>1716</v>
      </c>
      <c r="H125" s="208" t="s">
        <v>13</v>
      </c>
      <c r="I125" s="208" t="s">
        <v>14</v>
      </c>
      <c r="J125" s="208"/>
      <c r="K125" s="208"/>
      <c r="L125" s="208" t="s">
        <v>15</v>
      </c>
      <c r="M125" s="208"/>
      <c r="N125" s="208"/>
      <c r="O125" s="208"/>
      <c r="P125" s="208"/>
      <c r="Q125" s="167" t="s">
        <v>376</v>
      </c>
      <c r="R125" s="208" t="s">
        <v>377</v>
      </c>
      <c r="S125" s="167" t="s">
        <v>52</v>
      </c>
      <c r="T125" s="208" t="s">
        <v>1667</v>
      </c>
      <c r="U125" s="208" t="s">
        <v>251</v>
      </c>
      <c r="V125" s="208" t="s">
        <v>816</v>
      </c>
      <c r="W125" s="208">
        <v>97.389778000000007</v>
      </c>
      <c r="X125" s="208">
        <v>25.417733999999999</v>
      </c>
      <c r="Y125" s="208" t="s">
        <v>52</v>
      </c>
      <c r="Z125" s="208">
        <v>7</v>
      </c>
      <c r="AA125" s="208">
        <v>2011</v>
      </c>
      <c r="AB125" s="208" t="s">
        <v>16</v>
      </c>
      <c r="AC125" s="208" t="s">
        <v>16</v>
      </c>
      <c r="AD125" s="208" t="s">
        <v>16</v>
      </c>
      <c r="AE125" s="208" t="s">
        <v>22</v>
      </c>
      <c r="AF125" s="208" t="s">
        <v>16</v>
      </c>
      <c r="AG125" s="208" t="s">
        <v>16</v>
      </c>
      <c r="AH125" s="208" t="s">
        <v>16</v>
      </c>
      <c r="AI125" s="208" t="s">
        <v>22</v>
      </c>
      <c r="AJ125" s="208" t="s">
        <v>377</v>
      </c>
      <c r="AK125" s="208">
        <v>2</v>
      </c>
      <c r="AL125" s="208">
        <v>15</v>
      </c>
      <c r="AM125" s="208" t="s">
        <v>1084</v>
      </c>
      <c r="AN125" s="208" t="s">
        <v>23</v>
      </c>
      <c r="AO125" s="208" t="s">
        <v>1668</v>
      </c>
      <c r="AP125" s="209" t="s">
        <v>1669</v>
      </c>
      <c r="AQ125" s="208" t="s">
        <v>16</v>
      </c>
      <c r="AR125" s="208" t="s">
        <v>16</v>
      </c>
      <c r="AS125" s="208" t="s">
        <v>22</v>
      </c>
      <c r="AT125" s="208" t="s">
        <v>22</v>
      </c>
      <c r="AU125" s="208" t="s">
        <v>22</v>
      </c>
      <c r="AV125" s="208" t="s">
        <v>22</v>
      </c>
      <c r="AW125" s="208" t="s">
        <v>22</v>
      </c>
      <c r="AX125" s="208" t="s">
        <v>16</v>
      </c>
      <c r="AY125" s="208" t="s">
        <v>22</v>
      </c>
      <c r="AZ125" s="208" t="s">
        <v>22</v>
      </c>
      <c r="BA125" s="208" t="s">
        <v>16</v>
      </c>
      <c r="BB125" s="208" t="s">
        <v>22</v>
      </c>
      <c r="BC125" s="210">
        <v>7</v>
      </c>
      <c r="BD125" s="210">
        <v>5</v>
      </c>
      <c r="BE125" s="211">
        <v>12</v>
      </c>
      <c r="BF125" s="210">
        <v>11</v>
      </c>
      <c r="BG125" s="210">
        <v>10</v>
      </c>
      <c r="BH125" s="211">
        <v>21</v>
      </c>
      <c r="BI125" s="210">
        <v>44</v>
      </c>
      <c r="BJ125" s="210">
        <v>42</v>
      </c>
      <c r="BK125" s="211">
        <v>86</v>
      </c>
      <c r="BL125" s="210">
        <v>108</v>
      </c>
      <c r="BM125" s="210">
        <v>108</v>
      </c>
      <c r="BN125" s="211">
        <v>216</v>
      </c>
      <c r="BO125" s="210">
        <v>89</v>
      </c>
      <c r="BP125" s="210">
        <v>106</v>
      </c>
      <c r="BQ125" s="211">
        <v>195</v>
      </c>
      <c r="BR125" s="210">
        <v>87</v>
      </c>
      <c r="BS125" s="210">
        <v>128</v>
      </c>
      <c r="BT125" s="211">
        <v>215</v>
      </c>
      <c r="BU125" s="210">
        <v>69</v>
      </c>
      <c r="BV125" s="210">
        <v>110</v>
      </c>
      <c r="BW125" s="211">
        <v>179</v>
      </c>
      <c r="BX125" s="210">
        <v>29</v>
      </c>
      <c r="BY125" s="210">
        <v>21</v>
      </c>
      <c r="BZ125" s="211">
        <v>50</v>
      </c>
      <c r="CA125" s="210">
        <v>444</v>
      </c>
      <c r="CB125" s="210">
        <v>530</v>
      </c>
      <c r="CC125" s="211">
        <v>974</v>
      </c>
      <c r="CD125" s="210">
        <v>2</v>
      </c>
      <c r="CE125" s="210">
        <v>2</v>
      </c>
      <c r="CF125" s="211">
        <v>4</v>
      </c>
      <c r="CG125" s="210">
        <v>3</v>
      </c>
      <c r="CH125" s="210">
        <v>1</v>
      </c>
      <c r="CI125" s="211">
        <v>4</v>
      </c>
      <c r="CJ125" s="208">
        <v>1</v>
      </c>
      <c r="CK125" s="208">
        <v>2</v>
      </c>
      <c r="CL125" s="208">
        <v>3</v>
      </c>
      <c r="CM125" s="208">
        <v>6</v>
      </c>
      <c r="CN125" s="208">
        <v>7</v>
      </c>
      <c r="CO125" s="208">
        <v>13</v>
      </c>
      <c r="CP125" s="208">
        <v>0</v>
      </c>
      <c r="CQ125" s="208">
        <v>0</v>
      </c>
      <c r="CR125" s="208">
        <v>0</v>
      </c>
      <c r="CS125" s="208">
        <v>0</v>
      </c>
      <c r="CT125" s="208">
        <v>0</v>
      </c>
      <c r="CU125" s="208">
        <v>0</v>
      </c>
      <c r="CV125" s="208">
        <v>3</v>
      </c>
      <c r="CW125" s="208">
        <v>7</v>
      </c>
      <c r="CX125" s="208">
        <v>10</v>
      </c>
      <c r="CY125" s="208">
        <v>9</v>
      </c>
      <c r="CZ125" s="208">
        <v>20</v>
      </c>
      <c r="DA125" s="208"/>
      <c r="DB125" s="208"/>
      <c r="DC125" s="208"/>
      <c r="DD125" s="208">
        <v>2</v>
      </c>
      <c r="DE125" s="208">
        <v>7</v>
      </c>
      <c r="DF125" s="208">
        <v>9</v>
      </c>
      <c r="DG125" s="208">
        <v>203</v>
      </c>
      <c r="DH125" s="208">
        <v>974</v>
      </c>
      <c r="DI125" s="208">
        <v>18</v>
      </c>
      <c r="DJ125" s="208">
        <v>112</v>
      </c>
      <c r="DK125" s="208">
        <v>6</v>
      </c>
      <c r="DL125" s="208">
        <v>32</v>
      </c>
      <c r="DM125" s="208" t="s">
        <v>1084</v>
      </c>
      <c r="DN125" s="208" t="s">
        <v>1084</v>
      </c>
      <c r="DO125" s="208">
        <v>7</v>
      </c>
      <c r="DP125" s="208">
        <v>5</v>
      </c>
      <c r="DQ125" s="208">
        <v>5</v>
      </c>
      <c r="DR125" s="208">
        <v>2</v>
      </c>
      <c r="DS125" s="208">
        <v>12</v>
      </c>
      <c r="DT125" s="208">
        <v>7</v>
      </c>
      <c r="DU125" s="208">
        <v>1</v>
      </c>
      <c r="DV125" s="208" t="s">
        <v>22</v>
      </c>
      <c r="DW125" s="208" t="s">
        <v>16</v>
      </c>
      <c r="DX125" s="208" t="s">
        <v>22</v>
      </c>
      <c r="DY125" s="208" t="s">
        <v>22</v>
      </c>
      <c r="DZ125" s="208" t="s">
        <v>16</v>
      </c>
      <c r="EA125" s="208" t="s">
        <v>22</v>
      </c>
      <c r="EB125" s="208">
        <v>0.625</v>
      </c>
      <c r="EC125" s="208"/>
      <c r="ED125" s="208"/>
      <c r="EE125" s="208">
        <f>1/8</f>
        <v>0.125</v>
      </c>
      <c r="EF125" s="208">
        <f>1/8</f>
        <v>0.125</v>
      </c>
      <c r="EG125" s="208">
        <v>0.375</v>
      </c>
      <c r="EH125" s="208">
        <v>2</v>
      </c>
      <c r="EI125" s="208" t="s">
        <v>69</v>
      </c>
      <c r="EJ125" s="208" t="s">
        <v>16</v>
      </c>
      <c r="EK125" s="208" t="s">
        <v>75</v>
      </c>
      <c r="EL125" s="208" t="s">
        <v>79</v>
      </c>
      <c r="EM125" s="208" t="s">
        <v>76</v>
      </c>
      <c r="EN125" s="208" t="s">
        <v>16</v>
      </c>
      <c r="EO125" s="212" t="s">
        <v>84</v>
      </c>
      <c r="EP125" s="208" t="s">
        <v>16</v>
      </c>
      <c r="EQ125" s="208">
        <v>0</v>
      </c>
      <c r="ER125" s="208">
        <v>0</v>
      </c>
      <c r="ES125" s="208">
        <v>41</v>
      </c>
      <c r="ET125" s="208" t="s">
        <v>16</v>
      </c>
      <c r="EU125" s="208" t="s">
        <v>85</v>
      </c>
      <c r="EV125" s="208" t="s">
        <v>89</v>
      </c>
      <c r="EW125" s="208"/>
      <c r="EX125" s="208" t="s">
        <v>16</v>
      </c>
      <c r="EY125" s="208" t="s">
        <v>16</v>
      </c>
      <c r="EZ125" s="208" t="s">
        <v>16</v>
      </c>
      <c r="FA125" s="208" t="s">
        <v>22</v>
      </c>
      <c r="FB125" s="208" t="s">
        <v>16</v>
      </c>
      <c r="FC125" s="208" t="s">
        <v>16</v>
      </c>
      <c r="FD125" s="208" t="s">
        <v>16</v>
      </c>
      <c r="FE125" s="208" t="s">
        <v>16</v>
      </c>
      <c r="FF125" s="208" t="s">
        <v>16</v>
      </c>
      <c r="FG125" s="208" t="s">
        <v>22</v>
      </c>
      <c r="FH125" s="208" t="s">
        <v>78</v>
      </c>
      <c r="FI125" s="208" t="s">
        <v>78</v>
      </c>
      <c r="FJ125" s="208" t="s">
        <v>108</v>
      </c>
      <c r="FK125" s="208" t="s">
        <v>24</v>
      </c>
      <c r="FL125" s="208" t="s">
        <v>104</v>
      </c>
      <c r="FM125" s="208" t="s">
        <v>106</v>
      </c>
      <c r="FN125" s="208" t="s">
        <v>111</v>
      </c>
      <c r="FO125" s="208" t="s">
        <v>24</v>
      </c>
      <c r="FP125" s="208" t="s">
        <v>104</v>
      </c>
      <c r="FQ125" s="208" t="s">
        <v>109</v>
      </c>
      <c r="FR125" s="208" t="s">
        <v>365</v>
      </c>
      <c r="FS125" s="208" t="s">
        <v>365</v>
      </c>
      <c r="FT125" s="208" t="s">
        <v>372</v>
      </c>
      <c r="FU125" s="208" t="s">
        <v>372</v>
      </c>
      <c r="FV125" s="208" t="s">
        <v>374</v>
      </c>
      <c r="FW125" s="208" t="s">
        <v>373</v>
      </c>
      <c r="FX125" s="13"/>
      <c r="FY125" s="13"/>
    </row>
    <row r="126" spans="1:181" s="213" customFormat="1" ht="15" x14ac:dyDescent="0.25">
      <c r="A126" s="208" t="s">
        <v>1670</v>
      </c>
      <c r="B126" s="14" t="s">
        <v>1681</v>
      </c>
      <c r="C126" s="208" t="s">
        <v>11</v>
      </c>
      <c r="D126" s="208"/>
      <c r="E126" s="208" t="s">
        <v>12</v>
      </c>
      <c r="F126" s="208"/>
      <c r="G126" s="14" t="s">
        <v>1691</v>
      </c>
      <c r="H126" s="208" t="s">
        <v>13</v>
      </c>
      <c r="I126" s="208" t="s">
        <v>14</v>
      </c>
      <c r="J126" s="208"/>
      <c r="K126" s="208"/>
      <c r="L126" s="208" t="s">
        <v>15</v>
      </c>
      <c r="M126" s="208" t="s">
        <v>24</v>
      </c>
      <c r="N126" s="208" t="s">
        <v>14</v>
      </c>
      <c r="O126" s="208"/>
      <c r="P126" s="208"/>
      <c r="Q126" s="208" t="s">
        <v>376</v>
      </c>
      <c r="R126" s="208" t="s">
        <v>377</v>
      </c>
      <c r="S126" s="208" t="s">
        <v>377</v>
      </c>
      <c r="T126" s="208" t="s">
        <v>1273</v>
      </c>
      <c r="U126" s="208" t="s">
        <v>254</v>
      </c>
      <c r="V126" s="208"/>
      <c r="W126" s="208">
        <v>97.409317000000001</v>
      </c>
      <c r="X126" s="208">
        <v>25.362189999999998</v>
      </c>
      <c r="Y126" s="208" t="s">
        <v>52</v>
      </c>
      <c r="Z126" s="208">
        <v>3</v>
      </c>
      <c r="AA126" s="208">
        <v>2011</v>
      </c>
      <c r="AB126" s="208" t="s">
        <v>16</v>
      </c>
      <c r="AC126" s="208" t="s">
        <v>16</v>
      </c>
      <c r="AD126" s="208" t="s">
        <v>16</v>
      </c>
      <c r="AE126" s="208" t="s">
        <v>22</v>
      </c>
      <c r="AF126" s="208" t="s">
        <v>16</v>
      </c>
      <c r="AG126" s="208" t="s">
        <v>16</v>
      </c>
      <c r="AH126" s="208" t="s">
        <v>16</v>
      </c>
      <c r="AI126" s="208" t="s">
        <v>22</v>
      </c>
      <c r="AJ126" s="208" t="s">
        <v>377</v>
      </c>
      <c r="AK126" s="208">
        <v>1</v>
      </c>
      <c r="AL126" s="208" t="s">
        <v>1671</v>
      </c>
      <c r="AM126" s="208" t="s">
        <v>16</v>
      </c>
      <c r="AN126" s="208" t="s">
        <v>23</v>
      </c>
      <c r="AO126" s="208" t="s">
        <v>1624</v>
      </c>
      <c r="AP126" s="208" t="s">
        <v>1672</v>
      </c>
      <c r="AQ126" s="208" t="s">
        <v>16</v>
      </c>
      <c r="AR126" s="208" t="s">
        <v>16</v>
      </c>
      <c r="AS126" s="208" t="s">
        <v>22</v>
      </c>
      <c r="AT126" s="208" t="s">
        <v>22</v>
      </c>
      <c r="AU126" s="208" t="s">
        <v>22</v>
      </c>
      <c r="AV126" s="208" t="s">
        <v>22</v>
      </c>
      <c r="AW126" s="208" t="s">
        <v>22</v>
      </c>
      <c r="AX126" s="208" t="s">
        <v>22</v>
      </c>
      <c r="AY126" s="208" t="s">
        <v>16</v>
      </c>
      <c r="AZ126" s="208" t="s">
        <v>16</v>
      </c>
      <c r="BA126" s="208" t="s">
        <v>16</v>
      </c>
      <c r="BB126" s="208" t="s">
        <v>16</v>
      </c>
      <c r="BC126" s="208">
        <v>1</v>
      </c>
      <c r="BD126" s="208">
        <v>0</v>
      </c>
      <c r="BE126" s="208">
        <v>1</v>
      </c>
      <c r="BF126" s="208">
        <v>6</v>
      </c>
      <c r="BG126" s="208">
        <v>2</v>
      </c>
      <c r="BH126" s="208">
        <v>8</v>
      </c>
      <c r="BI126" s="208">
        <v>11</v>
      </c>
      <c r="BJ126" s="208">
        <v>16</v>
      </c>
      <c r="BK126" s="208">
        <v>27</v>
      </c>
      <c r="BL126" s="208">
        <v>37</v>
      </c>
      <c r="BM126" s="208">
        <v>38</v>
      </c>
      <c r="BN126" s="208">
        <v>75</v>
      </c>
      <c r="BO126" s="208">
        <v>50</v>
      </c>
      <c r="BP126" s="208">
        <v>46</v>
      </c>
      <c r="BQ126" s="208">
        <v>96</v>
      </c>
      <c r="BR126" s="208">
        <v>60</v>
      </c>
      <c r="BS126" s="208">
        <v>64</v>
      </c>
      <c r="BT126" s="208">
        <v>124</v>
      </c>
      <c r="BU126" s="208">
        <v>34</v>
      </c>
      <c r="BV126" s="208">
        <v>47</v>
      </c>
      <c r="BW126" s="208">
        <v>81</v>
      </c>
      <c r="BX126" s="208">
        <v>12</v>
      </c>
      <c r="BY126" s="208">
        <v>22</v>
      </c>
      <c r="BZ126" s="208">
        <v>34</v>
      </c>
      <c r="CA126" s="208">
        <v>211</v>
      </c>
      <c r="CB126" s="208">
        <v>235</v>
      </c>
      <c r="CC126" s="208">
        <v>446</v>
      </c>
      <c r="CD126" s="208">
        <v>2</v>
      </c>
      <c r="CE126" s="208">
        <v>1</v>
      </c>
      <c r="CF126" s="208">
        <v>3</v>
      </c>
      <c r="CG126" s="208">
        <v>1</v>
      </c>
      <c r="CH126" s="208">
        <v>1</v>
      </c>
      <c r="CI126" s="208">
        <v>2</v>
      </c>
      <c r="CJ126" s="208">
        <v>2</v>
      </c>
      <c r="CK126" s="208">
        <v>2</v>
      </c>
      <c r="CL126" s="208">
        <v>4</v>
      </c>
      <c r="CM126" s="208">
        <v>25</v>
      </c>
      <c r="CN126" s="208">
        <v>25</v>
      </c>
      <c r="CO126" s="208">
        <v>50</v>
      </c>
      <c r="CP126" s="208">
        <v>3</v>
      </c>
      <c r="CQ126" s="208">
        <v>2</v>
      </c>
      <c r="CR126" s="208">
        <v>5</v>
      </c>
      <c r="CS126" s="208">
        <v>0</v>
      </c>
      <c r="CT126" s="208">
        <v>0</v>
      </c>
      <c r="CU126" s="208">
        <v>0</v>
      </c>
      <c r="CV126" s="208">
        <v>1</v>
      </c>
      <c r="CW126" s="208">
        <v>4</v>
      </c>
      <c r="CX126" s="208">
        <v>5</v>
      </c>
      <c r="CY126" s="208">
        <v>2</v>
      </c>
      <c r="CZ126" s="208">
        <v>9</v>
      </c>
      <c r="DA126" s="208">
        <v>1</v>
      </c>
      <c r="DB126" s="208">
        <v>0</v>
      </c>
      <c r="DC126" s="208">
        <v>1</v>
      </c>
      <c r="DD126" s="208">
        <v>1</v>
      </c>
      <c r="DE126" s="208">
        <v>0</v>
      </c>
      <c r="DF126" s="208">
        <v>1</v>
      </c>
      <c r="DG126" s="208">
        <v>86</v>
      </c>
      <c r="DH126" s="208">
        <v>446</v>
      </c>
      <c r="DI126" s="208">
        <v>1</v>
      </c>
      <c r="DJ126" s="208">
        <v>4</v>
      </c>
      <c r="DK126" s="208">
        <v>0</v>
      </c>
      <c r="DL126" s="208">
        <v>0</v>
      </c>
      <c r="DM126" s="208" t="s">
        <v>16</v>
      </c>
      <c r="DN126" s="208" t="s">
        <v>16</v>
      </c>
      <c r="DO126" s="208">
        <v>4</v>
      </c>
      <c r="DP126" s="208">
        <v>4</v>
      </c>
      <c r="DQ126" s="208">
        <v>7</v>
      </c>
      <c r="DR126" s="208">
        <v>3</v>
      </c>
      <c r="DS126" s="208">
        <v>11</v>
      </c>
      <c r="DT126" s="208">
        <v>7</v>
      </c>
      <c r="DU126" s="208">
        <v>2</v>
      </c>
      <c r="DV126" s="208" t="s">
        <v>16</v>
      </c>
      <c r="DW126" s="208" t="s">
        <v>16</v>
      </c>
      <c r="DX126" s="208" t="s">
        <v>22</v>
      </c>
      <c r="DY126" s="208" t="s">
        <v>16</v>
      </c>
      <c r="DZ126" s="208" t="s">
        <v>16</v>
      </c>
      <c r="EA126" s="208" t="s">
        <v>22</v>
      </c>
      <c r="EB126" s="208"/>
      <c r="EC126" s="208"/>
      <c r="ED126" s="208"/>
      <c r="EE126" s="208"/>
      <c r="EF126" s="208"/>
      <c r="EG126" s="208"/>
      <c r="EH126" s="208"/>
      <c r="EI126" s="208" t="s">
        <v>69</v>
      </c>
      <c r="EJ126" s="208" t="s">
        <v>16</v>
      </c>
      <c r="EK126" s="208" t="s">
        <v>74</v>
      </c>
      <c r="EL126" s="208" t="s">
        <v>78</v>
      </c>
      <c r="EM126" s="208" t="s">
        <v>79</v>
      </c>
      <c r="EN126" s="208" t="s">
        <v>16</v>
      </c>
      <c r="EO126" s="208" t="s">
        <v>82</v>
      </c>
      <c r="EP126" s="208" t="s">
        <v>16</v>
      </c>
      <c r="EQ126" s="208"/>
      <c r="ER126" s="208"/>
      <c r="ES126" s="208"/>
      <c r="ET126" s="208" t="s">
        <v>16</v>
      </c>
      <c r="EU126" s="208" t="s">
        <v>86</v>
      </c>
      <c r="EV126" s="208" t="s">
        <v>89</v>
      </c>
      <c r="EW126" s="208"/>
      <c r="EX126" s="208" t="s">
        <v>22</v>
      </c>
      <c r="EY126" s="208" t="s">
        <v>16</v>
      </c>
      <c r="EZ126" s="208" t="s">
        <v>16</v>
      </c>
      <c r="FA126" s="208" t="s">
        <v>16</v>
      </c>
      <c r="FB126" s="208" t="s">
        <v>16</v>
      </c>
      <c r="FC126" s="208" t="s">
        <v>16</v>
      </c>
      <c r="FD126" s="208" t="s">
        <v>16</v>
      </c>
      <c r="FE126" s="208" t="s">
        <v>16</v>
      </c>
      <c r="FF126" s="208" t="s">
        <v>22</v>
      </c>
      <c r="FG126" s="208" t="s">
        <v>22</v>
      </c>
      <c r="FH126" s="208" t="s">
        <v>81</v>
      </c>
      <c r="FI126" s="208" t="s">
        <v>81</v>
      </c>
      <c r="FJ126" s="208" t="s">
        <v>108</v>
      </c>
      <c r="FK126" s="208" t="s">
        <v>24</v>
      </c>
      <c r="FL126" s="208" t="s">
        <v>109</v>
      </c>
      <c r="FM126" s="208" t="s">
        <v>108</v>
      </c>
      <c r="FN126" s="208" t="s">
        <v>109</v>
      </c>
      <c r="FO126" s="208" t="s">
        <v>24</v>
      </c>
      <c r="FP126" s="208" t="s">
        <v>109</v>
      </c>
      <c r="FQ126" s="208" t="s">
        <v>108</v>
      </c>
      <c r="FR126" s="208" t="s">
        <v>372</v>
      </c>
      <c r="FS126" s="208" t="s">
        <v>372</v>
      </c>
      <c r="FT126" s="208" t="s">
        <v>373</v>
      </c>
      <c r="FU126" s="208" t="s">
        <v>374</v>
      </c>
      <c r="FV126" s="208" t="s">
        <v>373</v>
      </c>
      <c r="FW126" s="208" t="s">
        <v>374</v>
      </c>
      <c r="FX126" s="13"/>
      <c r="FY126" s="13"/>
    </row>
    <row r="127" spans="1:181" s="213" customFormat="1" ht="15" x14ac:dyDescent="0.25">
      <c r="A127" s="208" t="s">
        <v>1673</v>
      </c>
      <c r="B127" s="14" t="s">
        <v>1682</v>
      </c>
      <c r="C127" s="208" t="s">
        <v>26</v>
      </c>
      <c r="D127" s="208"/>
      <c r="E127" s="208" t="s">
        <v>12</v>
      </c>
      <c r="F127" s="208"/>
      <c r="G127" s="14" t="s">
        <v>1680</v>
      </c>
      <c r="H127" s="208" t="s">
        <v>13</v>
      </c>
      <c r="I127" s="208" t="s">
        <v>14</v>
      </c>
      <c r="J127" s="208"/>
      <c r="K127" s="208"/>
      <c r="L127" s="208" t="s">
        <v>25</v>
      </c>
      <c r="M127" s="208" t="s">
        <v>19</v>
      </c>
      <c r="N127" s="208" t="s">
        <v>20</v>
      </c>
      <c r="O127" s="208"/>
      <c r="P127" s="208"/>
      <c r="Q127" s="208" t="s">
        <v>376</v>
      </c>
      <c r="R127" s="208" t="s">
        <v>386</v>
      </c>
      <c r="S127" s="208"/>
      <c r="T127" s="208" t="s">
        <v>1674</v>
      </c>
      <c r="U127" s="208" t="s">
        <v>132</v>
      </c>
      <c r="V127" s="214" t="s">
        <v>719</v>
      </c>
      <c r="W127" s="208">
        <v>97.252650000000003</v>
      </c>
      <c r="X127" s="208">
        <v>24.222349999999999</v>
      </c>
      <c r="Y127" s="208" t="s">
        <v>53</v>
      </c>
      <c r="Z127" s="208">
        <v>1</v>
      </c>
      <c r="AA127" s="208">
        <v>2013</v>
      </c>
      <c r="AB127" s="208" t="s">
        <v>16</v>
      </c>
      <c r="AC127" s="208" t="s">
        <v>16</v>
      </c>
      <c r="AD127" s="208" t="s">
        <v>16</v>
      </c>
      <c r="AE127" s="208" t="s">
        <v>22</v>
      </c>
      <c r="AF127" s="208" t="s">
        <v>16</v>
      </c>
      <c r="AG127" s="208" t="s">
        <v>16</v>
      </c>
      <c r="AH127" s="208" t="s">
        <v>16</v>
      </c>
      <c r="AI127" s="208" t="s">
        <v>22</v>
      </c>
      <c r="AJ127" s="208" t="s">
        <v>386</v>
      </c>
      <c r="AK127" s="208">
        <v>3</v>
      </c>
      <c r="AL127" s="208"/>
      <c r="AM127" s="208" t="s">
        <v>16</v>
      </c>
      <c r="AN127" s="208" t="s">
        <v>23</v>
      </c>
      <c r="AO127" s="208" t="s">
        <v>1675</v>
      </c>
      <c r="AP127" s="208">
        <v>6872205</v>
      </c>
      <c r="AQ127" s="208" t="s">
        <v>16</v>
      </c>
      <c r="AR127" s="208" t="s">
        <v>16</v>
      </c>
      <c r="AS127" s="208" t="s">
        <v>22</v>
      </c>
      <c r="AT127" s="208" t="s">
        <v>22</v>
      </c>
      <c r="AU127" s="208" t="s">
        <v>22</v>
      </c>
      <c r="AV127" s="208" t="s">
        <v>22</v>
      </c>
      <c r="AW127" s="208" t="s">
        <v>22</v>
      </c>
      <c r="AX127" s="208" t="s">
        <v>22</v>
      </c>
      <c r="AY127" s="208" t="s">
        <v>16</v>
      </c>
      <c r="AZ127" s="208" t="s">
        <v>22</v>
      </c>
      <c r="BA127" s="208" t="s">
        <v>16</v>
      </c>
      <c r="BB127" s="208" t="s">
        <v>16</v>
      </c>
      <c r="BC127" s="208">
        <v>3</v>
      </c>
      <c r="BD127" s="208">
        <v>1</v>
      </c>
      <c r="BE127" s="208">
        <v>4</v>
      </c>
      <c r="BF127" s="208">
        <v>0</v>
      </c>
      <c r="BG127" s="208">
        <v>3</v>
      </c>
      <c r="BH127" s="208">
        <v>3</v>
      </c>
      <c r="BI127" s="208">
        <v>4</v>
      </c>
      <c r="BJ127" s="208">
        <v>4</v>
      </c>
      <c r="BK127" s="208">
        <v>8</v>
      </c>
      <c r="BL127" s="208">
        <v>5</v>
      </c>
      <c r="BM127" s="208">
        <v>5</v>
      </c>
      <c r="BN127" s="208">
        <v>10</v>
      </c>
      <c r="BO127" s="208">
        <v>4</v>
      </c>
      <c r="BP127" s="208">
        <v>4</v>
      </c>
      <c r="BQ127" s="208">
        <v>8</v>
      </c>
      <c r="BR127" s="208">
        <v>7</v>
      </c>
      <c r="BS127" s="208">
        <v>16</v>
      </c>
      <c r="BT127" s="208">
        <v>23</v>
      </c>
      <c r="BU127" s="208">
        <v>8</v>
      </c>
      <c r="BV127" s="208">
        <v>6</v>
      </c>
      <c r="BW127" s="208">
        <v>14</v>
      </c>
      <c r="BX127" s="208">
        <v>3</v>
      </c>
      <c r="BY127" s="208">
        <v>5</v>
      </c>
      <c r="BZ127" s="208">
        <v>8</v>
      </c>
      <c r="CA127" s="210">
        <f>BC127+BF127+BI127+BL127+BO127+BR127+BU127+BX127</f>
        <v>34</v>
      </c>
      <c r="CB127" s="210">
        <f>BD127+BG127+BJ127+BM127+BP127+BS127+BV127+BY127</f>
        <v>44</v>
      </c>
      <c r="CC127" s="211">
        <f>SUM(CA127:CB127)</f>
        <v>78</v>
      </c>
      <c r="CD127" s="208">
        <v>0</v>
      </c>
      <c r="CE127" s="208">
        <v>1</v>
      </c>
      <c r="CF127" s="208">
        <v>1</v>
      </c>
      <c r="CG127" s="208">
        <v>0</v>
      </c>
      <c r="CH127" s="208">
        <v>0</v>
      </c>
      <c r="CI127" s="208">
        <v>0</v>
      </c>
      <c r="CJ127" s="208">
        <v>0</v>
      </c>
      <c r="CK127" s="208">
        <v>1</v>
      </c>
      <c r="CL127" s="208">
        <v>1</v>
      </c>
      <c r="CM127" s="208">
        <v>0</v>
      </c>
      <c r="CN127" s="208">
        <v>0</v>
      </c>
      <c r="CO127" s="208">
        <v>0</v>
      </c>
      <c r="CP127" s="208">
        <v>0</v>
      </c>
      <c r="CQ127" s="208">
        <v>0</v>
      </c>
      <c r="CR127" s="208">
        <v>0</v>
      </c>
      <c r="CS127" s="208">
        <v>0</v>
      </c>
      <c r="CT127" s="208">
        <v>0</v>
      </c>
      <c r="CU127" s="208">
        <v>0</v>
      </c>
      <c r="CV127" s="208">
        <v>0</v>
      </c>
      <c r="CW127" s="208">
        <v>1</v>
      </c>
      <c r="CX127" s="208">
        <v>1</v>
      </c>
      <c r="CY127" s="208">
        <v>1</v>
      </c>
      <c r="CZ127" s="208">
        <v>5</v>
      </c>
      <c r="DA127" s="208">
        <v>1</v>
      </c>
      <c r="DB127" s="208">
        <v>2</v>
      </c>
      <c r="DC127" s="208">
        <v>3</v>
      </c>
      <c r="DD127" s="208">
        <v>0</v>
      </c>
      <c r="DE127" s="208">
        <v>0</v>
      </c>
      <c r="DF127" s="208">
        <v>0</v>
      </c>
      <c r="DG127" s="208">
        <v>18</v>
      </c>
      <c r="DH127" s="208">
        <v>78</v>
      </c>
      <c r="DI127" s="208">
        <v>4</v>
      </c>
      <c r="DJ127" s="208">
        <v>14</v>
      </c>
      <c r="DK127" s="208">
        <v>0</v>
      </c>
      <c r="DL127" s="208">
        <v>0</v>
      </c>
      <c r="DM127" s="208" t="s">
        <v>22</v>
      </c>
      <c r="DN127" s="208" t="s">
        <v>16</v>
      </c>
      <c r="DO127" s="208">
        <v>0</v>
      </c>
      <c r="DP127" s="208">
        <v>0</v>
      </c>
      <c r="DQ127" s="208">
        <v>4</v>
      </c>
      <c r="DR127" s="208">
        <v>3</v>
      </c>
      <c r="DS127" s="208">
        <v>4</v>
      </c>
      <c r="DT127" s="208">
        <v>3</v>
      </c>
      <c r="DU127" s="208">
        <v>0</v>
      </c>
      <c r="DV127" s="208" t="s">
        <v>22</v>
      </c>
      <c r="DW127" s="208" t="s">
        <v>22</v>
      </c>
      <c r="DX127" s="208" t="s">
        <v>22</v>
      </c>
      <c r="DY127" s="208" t="s">
        <v>22</v>
      </c>
      <c r="DZ127" s="208" t="s">
        <v>16</v>
      </c>
      <c r="EA127" s="208" t="s">
        <v>22</v>
      </c>
      <c r="EB127" s="208"/>
      <c r="EC127" s="208"/>
      <c r="ED127" s="208"/>
      <c r="EE127" s="208"/>
      <c r="EF127" s="208">
        <v>0.25</v>
      </c>
      <c r="EG127" s="208">
        <v>0.25</v>
      </c>
      <c r="EH127" s="208"/>
      <c r="EI127" s="208" t="s">
        <v>69</v>
      </c>
      <c r="EJ127" s="208" t="s">
        <v>22</v>
      </c>
      <c r="EK127" s="208" t="s">
        <v>75</v>
      </c>
      <c r="EL127" s="208" t="s">
        <v>76</v>
      </c>
      <c r="EM127" s="208" t="s">
        <v>76</v>
      </c>
      <c r="EN127" s="208" t="s">
        <v>16</v>
      </c>
      <c r="EO127" s="208" t="s">
        <v>84</v>
      </c>
      <c r="EP127" s="208" t="s">
        <v>16</v>
      </c>
      <c r="EQ127" s="208">
        <v>0</v>
      </c>
      <c r="ER127" s="208">
        <v>0</v>
      </c>
      <c r="ES127" s="208">
        <v>6</v>
      </c>
      <c r="ET127" s="208" t="s">
        <v>16</v>
      </c>
      <c r="EU127" s="208" t="s">
        <v>88</v>
      </c>
      <c r="EV127" s="208" t="s">
        <v>89</v>
      </c>
      <c r="EW127" s="208"/>
      <c r="EX127" s="208" t="s">
        <v>22</v>
      </c>
      <c r="EY127" s="208" t="s">
        <v>16</v>
      </c>
      <c r="EZ127" s="208" t="s">
        <v>22</v>
      </c>
      <c r="FA127" s="208" t="s">
        <v>22</v>
      </c>
      <c r="FB127" s="208" t="s">
        <v>22</v>
      </c>
      <c r="FC127" s="208" t="s">
        <v>22</v>
      </c>
      <c r="FD127" s="208" t="s">
        <v>22</v>
      </c>
      <c r="FE127" s="208" t="s">
        <v>22</v>
      </c>
      <c r="FF127" s="208" t="s">
        <v>22</v>
      </c>
      <c r="FG127" s="208" t="s">
        <v>22</v>
      </c>
      <c r="FH127" s="208" t="s">
        <v>81</v>
      </c>
      <c r="FI127" s="208" t="s">
        <v>81</v>
      </c>
      <c r="FJ127" s="208" t="s">
        <v>24</v>
      </c>
      <c r="FK127" s="208" t="s">
        <v>112</v>
      </c>
      <c r="FL127" s="208" t="s">
        <v>104</v>
      </c>
      <c r="FM127" s="208" t="s">
        <v>109</v>
      </c>
      <c r="FN127" s="208" t="s">
        <v>106</v>
      </c>
      <c r="FO127" s="208" t="s">
        <v>112</v>
      </c>
      <c r="FP127" s="208" t="s">
        <v>104</v>
      </c>
      <c r="FQ127" s="208" t="s">
        <v>106</v>
      </c>
      <c r="FR127" s="208" t="s">
        <v>364</v>
      </c>
      <c r="FS127" s="208" t="s">
        <v>355</v>
      </c>
      <c r="FT127" s="208" t="s">
        <v>24</v>
      </c>
      <c r="FU127" s="208" t="s">
        <v>24</v>
      </c>
      <c r="FV127" s="208" t="s">
        <v>355</v>
      </c>
      <c r="FW127" s="208" t="s">
        <v>364</v>
      </c>
      <c r="FX127" s="13"/>
      <c r="FY127" s="13"/>
    </row>
    <row r="128" spans="1:181" ht="13.5" customHeight="1" x14ac:dyDescent="0.25">
      <c r="A128" s="14"/>
      <c r="B128" s="14"/>
      <c r="C128" s="15"/>
      <c r="D128" s="16"/>
      <c r="E128" s="17"/>
      <c r="F128" s="16"/>
      <c r="G128" s="14"/>
      <c r="H128" s="14"/>
      <c r="I128" s="14"/>
      <c r="J128" s="14"/>
      <c r="K128" s="14"/>
      <c r="L128" s="14"/>
      <c r="M128" s="18"/>
      <c r="N128" s="18"/>
      <c r="O128" s="18"/>
      <c r="P128" s="18"/>
      <c r="Q128" s="13"/>
      <c r="R128" s="13"/>
      <c r="S128" s="19"/>
      <c r="T128" s="19"/>
      <c r="U128" s="19"/>
      <c r="V128" s="19"/>
      <c r="W128" s="20"/>
      <c r="X128" s="20"/>
      <c r="Y128" s="17"/>
      <c r="Z128" s="13"/>
      <c r="AA128" s="15"/>
      <c r="AB128" s="15"/>
      <c r="AC128" s="15"/>
      <c r="AD128" s="15"/>
      <c r="AE128" s="15"/>
      <c r="AF128" s="15"/>
      <c r="AG128" s="15"/>
      <c r="AH128" s="15"/>
      <c r="AI128" s="15"/>
      <c r="AJ128" s="15"/>
      <c r="AK128" s="15"/>
      <c r="AL128" s="15"/>
      <c r="AM128" s="15"/>
      <c r="AN128" s="15"/>
      <c r="AO128" s="15"/>
      <c r="AP128" s="17"/>
      <c r="AQ128" s="15"/>
      <c r="AR128" s="15"/>
      <c r="AS128" s="15"/>
      <c r="AT128" s="15"/>
      <c r="AU128" s="15"/>
      <c r="AV128" s="15"/>
      <c r="AW128" s="15"/>
      <c r="AX128" s="15"/>
      <c r="AY128" s="15"/>
      <c r="AZ128" s="15"/>
      <c r="BA128" s="15"/>
      <c r="BB128" s="15"/>
      <c r="BC128" s="13"/>
      <c r="BD128" s="13"/>
      <c r="BE128" s="25"/>
      <c r="BF128" s="13"/>
      <c r="BG128" s="13"/>
      <c r="BH128" s="25"/>
      <c r="BI128" s="13"/>
      <c r="BJ128" s="13"/>
      <c r="BK128" s="25"/>
      <c r="BL128" s="13"/>
      <c r="BM128" s="13"/>
      <c r="BN128" s="25"/>
      <c r="BO128" s="13"/>
      <c r="BP128" s="13"/>
      <c r="BQ128" s="25"/>
      <c r="BR128" s="13"/>
      <c r="BS128" s="13"/>
      <c r="BT128" s="25"/>
      <c r="BU128" s="13"/>
      <c r="BV128" s="13"/>
      <c r="BW128" s="25"/>
      <c r="BX128" s="13"/>
      <c r="BY128" s="13"/>
      <c r="BZ128" s="25"/>
      <c r="CA128" s="13"/>
      <c r="CB128" s="13"/>
      <c r="CC128" s="25"/>
      <c r="CD128" s="13"/>
      <c r="CE128" s="13"/>
      <c r="CF128" s="25"/>
      <c r="CG128" s="13"/>
      <c r="CH128" s="13"/>
      <c r="CI128" s="25"/>
      <c r="CJ128" s="13"/>
      <c r="CK128" s="13"/>
      <c r="CL128" s="25"/>
      <c r="CM128" s="13"/>
      <c r="CN128" s="13"/>
      <c r="CO128" s="25"/>
      <c r="CP128" s="13"/>
      <c r="CQ128" s="13"/>
      <c r="CR128" s="25"/>
      <c r="CS128" s="13"/>
      <c r="CT128" s="13"/>
      <c r="CU128" s="25"/>
      <c r="CV128" s="13"/>
      <c r="CW128" s="13"/>
      <c r="CX128" s="25"/>
      <c r="CY128" s="13"/>
      <c r="CZ128" s="13"/>
      <c r="DA128" s="13"/>
      <c r="DB128" s="13"/>
      <c r="DC128" s="25"/>
      <c r="DD128" s="13"/>
      <c r="DE128" s="13"/>
      <c r="DF128" s="2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3"/>
      <c r="FK128" s="13"/>
      <c r="FL128" s="13"/>
      <c r="FM128" s="13"/>
      <c r="FN128" s="13"/>
      <c r="FO128" s="13"/>
      <c r="FP128" s="13"/>
      <c r="FQ128" s="13"/>
      <c r="FR128" s="13"/>
      <c r="FS128" s="13"/>
      <c r="FT128" s="13"/>
      <c r="FU128" s="13"/>
      <c r="FV128" s="13"/>
      <c r="FW128" s="13"/>
      <c r="FX128" s="205"/>
      <c r="FY128" s="203"/>
    </row>
    <row r="129" spans="1:181" ht="13.5" customHeight="1" x14ac:dyDescent="0.25">
      <c r="A129" s="14"/>
      <c r="B129" s="14"/>
      <c r="C129" s="15"/>
      <c r="D129" s="16"/>
      <c r="E129" s="17"/>
      <c r="F129" s="16"/>
      <c r="G129" s="14"/>
      <c r="H129" s="14"/>
      <c r="I129" s="14"/>
      <c r="J129" s="14"/>
      <c r="K129" s="14"/>
      <c r="L129" s="14"/>
      <c r="M129" s="18"/>
      <c r="N129" s="18"/>
      <c r="O129" s="18"/>
      <c r="P129" s="18"/>
      <c r="Q129" s="13"/>
      <c r="R129" s="13"/>
      <c r="S129" s="19"/>
      <c r="T129" s="19"/>
      <c r="U129" s="19"/>
      <c r="V129" s="19"/>
      <c r="W129" s="20"/>
      <c r="X129" s="20"/>
      <c r="Y129" s="17"/>
      <c r="Z129" s="13"/>
      <c r="AA129" s="15"/>
      <c r="AB129" s="15"/>
      <c r="AC129" s="15"/>
      <c r="AD129" s="15"/>
      <c r="AE129" s="15"/>
      <c r="AF129" s="15"/>
      <c r="AG129" s="15"/>
      <c r="AH129" s="15"/>
      <c r="AI129" s="15"/>
      <c r="AJ129" s="15"/>
      <c r="AK129" s="15"/>
      <c r="AL129" s="15"/>
      <c r="AM129" s="15"/>
      <c r="AN129" s="15"/>
      <c r="AO129" s="15"/>
      <c r="AP129" s="17"/>
      <c r="AQ129" s="15"/>
      <c r="AR129" s="15"/>
      <c r="AS129" s="15"/>
      <c r="AT129" s="15"/>
      <c r="AU129" s="15"/>
      <c r="AV129" s="15"/>
      <c r="AW129" s="15"/>
      <c r="AX129" s="15"/>
      <c r="AY129" s="15"/>
      <c r="AZ129" s="15"/>
      <c r="BA129" s="15"/>
      <c r="BB129" s="15"/>
      <c r="BC129" s="13"/>
      <c r="BD129" s="13"/>
      <c r="BE129" s="25"/>
      <c r="BF129" s="13"/>
      <c r="BG129" s="13"/>
      <c r="BH129" s="25"/>
      <c r="BI129" s="13"/>
      <c r="BJ129" s="13"/>
      <c r="BK129" s="25"/>
      <c r="BL129" s="13"/>
      <c r="BM129" s="13"/>
      <c r="BN129" s="25"/>
      <c r="BO129" s="13"/>
      <c r="BP129" s="13"/>
      <c r="BQ129" s="25"/>
      <c r="BR129" s="13"/>
      <c r="BS129" s="13"/>
      <c r="BT129" s="25"/>
      <c r="BU129" s="13"/>
      <c r="BV129" s="13"/>
      <c r="BW129" s="25"/>
      <c r="BX129" s="13"/>
      <c r="BY129" s="13"/>
      <c r="BZ129" s="25"/>
      <c r="CA129" s="13"/>
      <c r="CB129" s="13"/>
      <c r="CC129" s="25"/>
      <c r="CD129" s="13"/>
      <c r="CE129" s="13"/>
      <c r="CF129" s="25"/>
      <c r="CG129" s="13"/>
      <c r="CH129" s="13"/>
      <c r="CI129" s="25"/>
      <c r="CJ129" s="13"/>
      <c r="CK129" s="13"/>
      <c r="CL129" s="25"/>
      <c r="CM129" s="13"/>
      <c r="CN129" s="13"/>
      <c r="CO129" s="25"/>
      <c r="CP129" s="13"/>
      <c r="CQ129" s="13"/>
      <c r="CR129" s="25"/>
      <c r="CS129" s="13"/>
      <c r="CT129" s="13"/>
      <c r="CU129" s="25"/>
      <c r="CV129" s="13"/>
      <c r="CW129" s="13"/>
      <c r="CX129" s="25"/>
      <c r="CY129" s="13"/>
      <c r="CZ129" s="13"/>
      <c r="DA129" s="13"/>
      <c r="DB129" s="13"/>
      <c r="DC129" s="25"/>
      <c r="DD129" s="13"/>
      <c r="DE129" s="13"/>
      <c r="DF129" s="2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3"/>
      <c r="FK129" s="13"/>
      <c r="FL129" s="13"/>
      <c r="FM129" s="13"/>
      <c r="FN129" s="13"/>
      <c r="FO129" s="13"/>
      <c r="FP129" s="13"/>
      <c r="FQ129" s="13"/>
      <c r="FR129" s="13"/>
      <c r="FS129" s="13"/>
      <c r="FT129" s="13"/>
      <c r="FU129" s="13"/>
      <c r="FV129" s="13"/>
      <c r="FW129" s="13"/>
      <c r="FX129" s="205"/>
      <c r="FY129" s="203"/>
    </row>
    <row r="130" spans="1:181" ht="13.5" customHeight="1" x14ac:dyDescent="0.25">
      <c r="A130" s="14"/>
      <c r="B130" s="14"/>
      <c r="C130" s="15"/>
      <c r="D130" s="16"/>
      <c r="E130" s="17"/>
      <c r="F130" s="16"/>
      <c r="G130" s="14"/>
      <c r="H130" s="14"/>
      <c r="I130" s="14"/>
      <c r="J130" s="14"/>
      <c r="K130" s="14"/>
      <c r="L130" s="14"/>
      <c r="M130" s="18"/>
      <c r="N130" s="18"/>
      <c r="O130" s="18"/>
      <c r="P130" s="18"/>
      <c r="Q130" s="13"/>
      <c r="R130" s="13"/>
      <c r="S130" s="19"/>
      <c r="T130" s="19"/>
      <c r="U130" s="19"/>
      <c r="V130" s="19"/>
      <c r="W130" s="20"/>
      <c r="X130" s="20"/>
      <c r="Y130" s="17"/>
      <c r="Z130" s="13"/>
      <c r="AA130" s="15"/>
      <c r="AB130" s="15"/>
      <c r="AC130" s="15"/>
      <c r="AD130" s="15"/>
      <c r="AE130" s="15"/>
      <c r="AF130" s="15"/>
      <c r="AG130" s="15"/>
      <c r="AH130" s="15"/>
      <c r="AI130" s="15"/>
      <c r="AJ130" s="15"/>
      <c r="AK130" s="15"/>
      <c r="AL130" s="15"/>
      <c r="AM130" s="15"/>
      <c r="AN130" s="15"/>
      <c r="AO130" s="15"/>
      <c r="AP130" s="17"/>
      <c r="AQ130" s="15"/>
      <c r="AR130" s="15"/>
      <c r="AS130" s="15"/>
      <c r="AT130" s="15"/>
      <c r="AU130" s="15"/>
      <c r="AV130" s="15"/>
      <c r="AW130" s="15"/>
      <c r="AX130" s="15"/>
      <c r="AY130" s="15"/>
      <c r="AZ130" s="15"/>
      <c r="BA130" s="15"/>
      <c r="BB130" s="15"/>
      <c r="BC130" s="13"/>
      <c r="BD130" s="13"/>
      <c r="BE130" s="25"/>
      <c r="BF130" s="13"/>
      <c r="BG130" s="13"/>
      <c r="BH130" s="25"/>
      <c r="BI130" s="13"/>
      <c r="BJ130" s="13"/>
      <c r="BK130" s="25"/>
      <c r="BL130" s="13"/>
      <c r="BM130" s="13"/>
      <c r="BN130" s="25"/>
      <c r="BO130" s="13"/>
      <c r="BP130" s="13"/>
      <c r="BQ130" s="25"/>
      <c r="BR130" s="13"/>
      <c r="BS130" s="13"/>
      <c r="BT130" s="25"/>
      <c r="BU130" s="13"/>
      <c r="BV130" s="13"/>
      <c r="BW130" s="25"/>
      <c r="BX130" s="13"/>
      <c r="BY130" s="13"/>
      <c r="BZ130" s="25"/>
      <c r="CA130" s="13"/>
      <c r="CB130" s="13"/>
      <c r="CC130" s="25"/>
      <c r="CD130" s="13"/>
      <c r="CE130" s="13"/>
      <c r="CF130" s="25"/>
      <c r="CG130" s="13"/>
      <c r="CH130" s="13"/>
      <c r="CI130" s="25"/>
      <c r="CJ130" s="13"/>
      <c r="CK130" s="13"/>
      <c r="CL130" s="25"/>
      <c r="CM130" s="13"/>
      <c r="CN130" s="13"/>
      <c r="CO130" s="25"/>
      <c r="CP130" s="13"/>
      <c r="CQ130" s="13"/>
      <c r="CR130" s="25"/>
      <c r="CS130" s="13"/>
      <c r="CT130" s="13"/>
      <c r="CU130" s="25"/>
      <c r="CV130" s="13"/>
      <c r="CW130" s="13"/>
      <c r="CX130" s="25"/>
      <c r="CY130" s="13"/>
      <c r="CZ130" s="13"/>
      <c r="DA130" s="13"/>
      <c r="DB130" s="13"/>
      <c r="DC130" s="25"/>
      <c r="DD130" s="13"/>
      <c r="DE130" s="13"/>
      <c r="DF130" s="2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3"/>
      <c r="FK130" s="13"/>
      <c r="FL130" s="13"/>
      <c r="FM130" s="13"/>
      <c r="FN130" s="13"/>
      <c r="FO130" s="13"/>
      <c r="FP130" s="13"/>
      <c r="FQ130" s="13"/>
      <c r="FR130" s="13"/>
      <c r="FS130" s="13"/>
      <c r="FT130" s="13"/>
      <c r="FU130" s="13"/>
      <c r="FV130" s="13"/>
      <c r="FW130" s="13"/>
      <c r="FX130" s="205"/>
      <c r="FY130" s="203"/>
    </row>
    <row r="131" spans="1:181" ht="13.5" customHeight="1" x14ac:dyDescent="0.25">
      <c r="A131" s="14"/>
      <c r="B131" s="14"/>
      <c r="C131" s="15"/>
      <c r="D131" s="16"/>
      <c r="E131" s="17"/>
      <c r="F131" s="16"/>
      <c r="G131" s="14"/>
      <c r="H131" s="14"/>
      <c r="I131" s="14"/>
      <c r="J131" s="14"/>
      <c r="K131" s="14"/>
      <c r="L131" s="14"/>
      <c r="M131" s="18"/>
      <c r="N131" s="18"/>
      <c r="O131" s="18"/>
      <c r="P131" s="18"/>
      <c r="Q131" s="13"/>
      <c r="R131" s="13"/>
      <c r="S131" s="19"/>
      <c r="T131" s="19"/>
      <c r="U131" s="19"/>
      <c r="V131" s="19"/>
      <c r="W131" s="20"/>
      <c r="X131" s="20"/>
      <c r="Y131" s="17"/>
      <c r="Z131" s="13"/>
      <c r="AA131" s="15"/>
      <c r="AB131" s="15"/>
      <c r="AC131" s="15"/>
      <c r="AD131" s="15"/>
      <c r="AE131" s="15"/>
      <c r="AF131" s="15"/>
      <c r="AG131" s="15"/>
      <c r="AH131" s="15"/>
      <c r="AI131" s="15"/>
      <c r="AJ131" s="15"/>
      <c r="AK131" s="15"/>
      <c r="AL131" s="15"/>
      <c r="AM131" s="15"/>
      <c r="AN131" s="15"/>
      <c r="AO131" s="15"/>
      <c r="AP131" s="17"/>
      <c r="AQ131" s="15"/>
      <c r="AR131" s="15"/>
      <c r="AS131" s="15"/>
      <c r="AT131" s="15"/>
      <c r="AU131" s="15"/>
      <c r="AV131" s="15"/>
      <c r="AW131" s="15"/>
      <c r="AX131" s="15"/>
      <c r="AY131" s="15"/>
      <c r="AZ131" s="15"/>
      <c r="BA131" s="15"/>
      <c r="BB131" s="15"/>
      <c r="BC131" s="13"/>
      <c r="BD131" s="13"/>
      <c r="BE131" s="25"/>
      <c r="BF131" s="13"/>
      <c r="BG131" s="13"/>
      <c r="BH131" s="25"/>
      <c r="BI131" s="13"/>
      <c r="BJ131" s="13"/>
      <c r="BK131" s="25"/>
      <c r="BL131" s="13"/>
      <c r="BM131" s="13"/>
      <c r="BN131" s="25"/>
      <c r="BO131" s="13"/>
      <c r="BP131" s="13"/>
      <c r="BQ131" s="25"/>
      <c r="BR131" s="13"/>
      <c r="BS131" s="13"/>
      <c r="BT131" s="25"/>
      <c r="BU131" s="13"/>
      <c r="BV131" s="13"/>
      <c r="BW131" s="25"/>
      <c r="BX131" s="13"/>
      <c r="BY131" s="13"/>
      <c r="BZ131" s="25"/>
      <c r="CA131" s="13"/>
      <c r="CB131" s="13"/>
      <c r="CC131" s="25"/>
      <c r="CD131" s="13"/>
      <c r="CE131" s="13"/>
      <c r="CF131" s="25"/>
      <c r="CG131" s="13"/>
      <c r="CH131" s="13"/>
      <c r="CI131" s="25"/>
      <c r="CJ131" s="13"/>
      <c r="CK131" s="13"/>
      <c r="CL131" s="25"/>
      <c r="CM131" s="13"/>
      <c r="CN131" s="13"/>
      <c r="CO131" s="25"/>
      <c r="CP131" s="13"/>
      <c r="CQ131" s="13"/>
      <c r="CR131" s="25"/>
      <c r="CS131" s="13"/>
      <c r="CT131" s="13"/>
      <c r="CU131" s="25"/>
      <c r="CV131" s="13"/>
      <c r="CW131" s="13"/>
      <c r="CX131" s="25"/>
      <c r="CY131" s="13"/>
      <c r="CZ131" s="13"/>
      <c r="DA131" s="13"/>
      <c r="DB131" s="13"/>
      <c r="DC131" s="25"/>
      <c r="DD131" s="13"/>
      <c r="DE131" s="13"/>
      <c r="DF131" s="2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3"/>
      <c r="FK131" s="13"/>
      <c r="FL131" s="13"/>
      <c r="FM131" s="13"/>
      <c r="FN131" s="13"/>
      <c r="FO131" s="13"/>
      <c r="FP131" s="13"/>
      <c r="FQ131" s="13"/>
      <c r="FR131" s="13"/>
      <c r="FS131" s="13"/>
      <c r="FT131" s="13"/>
      <c r="FU131" s="13"/>
      <c r="FV131" s="13"/>
      <c r="FW131" s="13"/>
      <c r="FX131" s="205"/>
      <c r="FY131" s="203"/>
    </row>
    <row r="132" spans="1:181" ht="13.5" customHeight="1" x14ac:dyDescent="0.25">
      <c r="A132" s="14"/>
      <c r="B132" s="14"/>
      <c r="C132" s="15"/>
      <c r="D132" s="16"/>
      <c r="E132" s="17"/>
      <c r="F132" s="16"/>
      <c r="G132" s="14"/>
      <c r="H132" s="14"/>
      <c r="I132" s="14"/>
      <c r="J132" s="14"/>
      <c r="K132" s="14"/>
      <c r="L132" s="14"/>
      <c r="M132" s="18"/>
      <c r="N132" s="18"/>
      <c r="O132" s="18"/>
      <c r="P132" s="18"/>
      <c r="Q132" s="13"/>
      <c r="R132" s="13"/>
      <c r="S132" s="19"/>
      <c r="T132" s="19"/>
      <c r="U132" s="19"/>
      <c r="V132" s="19"/>
      <c r="W132" s="20"/>
      <c r="X132" s="20"/>
      <c r="Y132" s="17"/>
      <c r="Z132" s="13"/>
      <c r="AA132" s="15"/>
      <c r="AB132" s="15"/>
      <c r="AC132" s="15"/>
      <c r="AD132" s="15"/>
      <c r="AE132" s="15"/>
      <c r="AF132" s="15"/>
      <c r="AG132" s="15"/>
      <c r="AH132" s="15"/>
      <c r="AI132" s="15"/>
      <c r="AJ132" s="15"/>
      <c r="AK132" s="15"/>
      <c r="AL132" s="15"/>
      <c r="AM132" s="15"/>
      <c r="AN132" s="15"/>
      <c r="AO132" s="15"/>
      <c r="AP132" s="17"/>
      <c r="AQ132" s="15"/>
      <c r="AR132" s="15"/>
      <c r="AS132" s="15"/>
      <c r="AT132" s="15"/>
      <c r="AU132" s="15"/>
      <c r="AV132" s="15"/>
      <c r="AW132" s="15"/>
      <c r="AX132" s="15"/>
      <c r="AY132" s="15"/>
      <c r="AZ132" s="15"/>
      <c r="BA132" s="15"/>
      <c r="BB132" s="15"/>
      <c r="BC132" s="13"/>
      <c r="BD132" s="13"/>
      <c r="BE132" s="25"/>
      <c r="BF132" s="13"/>
      <c r="BG132" s="13"/>
      <c r="BH132" s="25"/>
      <c r="BI132" s="13"/>
      <c r="BJ132" s="13"/>
      <c r="BK132" s="25"/>
      <c r="BL132" s="13"/>
      <c r="BM132" s="13"/>
      <c r="BN132" s="25"/>
      <c r="BO132" s="13"/>
      <c r="BP132" s="13"/>
      <c r="BQ132" s="25"/>
      <c r="BR132" s="13"/>
      <c r="BS132" s="13"/>
      <c r="BT132" s="25"/>
      <c r="BU132" s="13"/>
      <c r="BV132" s="13"/>
      <c r="BW132" s="25"/>
      <c r="BX132" s="13"/>
      <c r="BY132" s="13"/>
      <c r="BZ132" s="25"/>
      <c r="CA132" s="13"/>
      <c r="CB132" s="13"/>
      <c r="CC132" s="25"/>
      <c r="CD132" s="13"/>
      <c r="CE132" s="13"/>
      <c r="CF132" s="25"/>
      <c r="CG132" s="13"/>
      <c r="CH132" s="13"/>
      <c r="CI132" s="25"/>
      <c r="CJ132" s="13"/>
      <c r="CK132" s="13"/>
      <c r="CL132" s="25"/>
      <c r="CM132" s="13"/>
      <c r="CN132" s="13"/>
      <c r="CO132" s="25"/>
      <c r="CP132" s="13"/>
      <c r="CQ132" s="13"/>
      <c r="CR132" s="25"/>
      <c r="CS132" s="13"/>
      <c r="CT132" s="13"/>
      <c r="CU132" s="25"/>
      <c r="CV132" s="13"/>
      <c r="CW132" s="13"/>
      <c r="CX132" s="25"/>
      <c r="CY132" s="13"/>
      <c r="CZ132" s="13"/>
      <c r="DA132" s="13"/>
      <c r="DB132" s="13"/>
      <c r="DC132" s="25"/>
      <c r="DD132" s="13"/>
      <c r="DE132" s="13"/>
      <c r="DF132" s="2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3"/>
      <c r="FK132" s="13"/>
      <c r="FL132" s="13"/>
      <c r="FM132" s="13"/>
      <c r="FN132" s="13"/>
      <c r="FO132" s="13"/>
      <c r="FP132" s="13"/>
      <c r="FQ132" s="13"/>
      <c r="FR132" s="13"/>
      <c r="FS132" s="13"/>
      <c r="FT132" s="13"/>
      <c r="FU132" s="13"/>
      <c r="FV132" s="13"/>
      <c r="FW132" s="13"/>
      <c r="FX132" s="205"/>
      <c r="FY132" s="203"/>
    </row>
    <row r="133" spans="1:181" ht="13.5" customHeight="1" x14ac:dyDescent="0.25">
      <c r="A133" s="14"/>
      <c r="B133" s="14"/>
      <c r="C133" s="15"/>
      <c r="D133" s="16"/>
      <c r="E133" s="17"/>
      <c r="F133" s="16"/>
      <c r="G133" s="14"/>
      <c r="H133" s="14"/>
      <c r="I133" s="14"/>
      <c r="J133" s="14"/>
      <c r="K133" s="14"/>
      <c r="L133" s="14"/>
      <c r="M133" s="18"/>
      <c r="N133" s="18"/>
      <c r="O133" s="18"/>
      <c r="P133" s="18"/>
      <c r="Q133" s="13"/>
      <c r="R133" s="13"/>
      <c r="S133" s="19"/>
      <c r="T133" s="19"/>
      <c r="U133" s="19"/>
      <c r="V133" s="19"/>
      <c r="W133" s="20"/>
      <c r="X133" s="20"/>
      <c r="Y133" s="17"/>
      <c r="Z133" s="13"/>
      <c r="AA133" s="15"/>
      <c r="AB133" s="15"/>
      <c r="AC133" s="15"/>
      <c r="AD133" s="15"/>
      <c r="AE133" s="15"/>
      <c r="AF133" s="15"/>
      <c r="AG133" s="15"/>
      <c r="AH133" s="15"/>
      <c r="AI133" s="15"/>
      <c r="AJ133" s="15"/>
      <c r="AK133" s="15"/>
      <c r="AL133" s="15"/>
      <c r="AM133" s="15"/>
      <c r="AN133" s="15"/>
      <c r="AO133" s="15"/>
      <c r="AP133" s="17"/>
      <c r="AQ133" s="15"/>
      <c r="AR133" s="15"/>
      <c r="AS133" s="15"/>
      <c r="AT133" s="15"/>
      <c r="AU133" s="15"/>
      <c r="AV133" s="15"/>
      <c r="AW133" s="15"/>
      <c r="AX133" s="15"/>
      <c r="AY133" s="15"/>
      <c r="AZ133" s="15"/>
      <c r="BA133" s="15"/>
      <c r="BB133" s="15"/>
      <c r="BC133" s="13"/>
      <c r="BD133" s="13"/>
      <c r="BE133" s="25"/>
      <c r="BF133" s="13"/>
      <c r="BG133" s="13"/>
      <c r="BH133" s="25"/>
      <c r="BI133" s="13"/>
      <c r="BJ133" s="13"/>
      <c r="BK133" s="25"/>
      <c r="BL133" s="13"/>
      <c r="BM133" s="13"/>
      <c r="BN133" s="25"/>
      <c r="BO133" s="13"/>
      <c r="BP133" s="13"/>
      <c r="BQ133" s="25"/>
      <c r="BR133" s="13"/>
      <c r="BS133" s="13"/>
      <c r="BT133" s="25"/>
      <c r="BU133" s="13"/>
      <c r="BV133" s="13"/>
      <c r="BW133" s="25"/>
      <c r="BX133" s="13"/>
      <c r="BY133" s="13"/>
      <c r="BZ133" s="25"/>
      <c r="CA133" s="13"/>
      <c r="CB133" s="13"/>
      <c r="CC133" s="25"/>
      <c r="CD133" s="13"/>
      <c r="CE133" s="13"/>
      <c r="CF133" s="25"/>
      <c r="CG133" s="13"/>
      <c r="CH133" s="13"/>
      <c r="CI133" s="25"/>
      <c r="CJ133" s="13"/>
      <c r="CK133" s="13"/>
      <c r="CL133" s="25"/>
      <c r="CM133" s="13"/>
      <c r="CN133" s="13"/>
      <c r="CO133" s="25"/>
      <c r="CP133" s="13"/>
      <c r="CQ133" s="13"/>
      <c r="CR133" s="25"/>
      <c r="CS133" s="13"/>
      <c r="CT133" s="13"/>
      <c r="CU133" s="25"/>
      <c r="CV133" s="13"/>
      <c r="CW133" s="13"/>
      <c r="CX133" s="25"/>
      <c r="CY133" s="13"/>
      <c r="CZ133" s="13"/>
      <c r="DA133" s="13"/>
      <c r="DB133" s="13"/>
      <c r="DC133" s="25"/>
      <c r="DD133" s="13"/>
      <c r="DE133" s="13"/>
      <c r="DF133" s="2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3"/>
      <c r="FK133" s="13"/>
      <c r="FL133" s="13"/>
      <c r="FM133" s="13"/>
      <c r="FN133" s="13"/>
      <c r="FO133" s="13"/>
      <c r="FP133" s="13"/>
      <c r="FQ133" s="13"/>
      <c r="FR133" s="13"/>
      <c r="FS133" s="13"/>
      <c r="FT133" s="13"/>
      <c r="FU133" s="13"/>
      <c r="FV133" s="13"/>
      <c r="FW133" s="13"/>
      <c r="FX133" s="205"/>
      <c r="FY133" s="203"/>
    </row>
    <row r="134" spans="1:181" ht="13.5" customHeight="1" x14ac:dyDescent="0.25">
      <c r="A134" s="14"/>
      <c r="B134" s="14"/>
      <c r="C134" s="15"/>
      <c r="D134" s="16"/>
      <c r="E134" s="17"/>
      <c r="F134" s="16"/>
      <c r="G134" s="14"/>
      <c r="H134" s="14"/>
      <c r="I134" s="14"/>
      <c r="J134" s="14"/>
      <c r="K134" s="14"/>
      <c r="L134" s="14"/>
      <c r="M134" s="18"/>
      <c r="N134" s="18"/>
      <c r="O134" s="18"/>
      <c r="P134" s="18"/>
      <c r="Q134" s="13"/>
      <c r="R134" s="13"/>
      <c r="S134" s="19"/>
      <c r="T134" s="19"/>
      <c r="U134" s="19"/>
      <c r="V134" s="19"/>
      <c r="W134" s="20"/>
      <c r="X134" s="20"/>
      <c r="Y134" s="17"/>
      <c r="Z134" s="13"/>
      <c r="AA134" s="15"/>
      <c r="AB134" s="15"/>
      <c r="AC134" s="15"/>
      <c r="AD134" s="15"/>
      <c r="AE134" s="15"/>
      <c r="AF134" s="15"/>
      <c r="AG134" s="15"/>
      <c r="AH134" s="15"/>
      <c r="AI134" s="15"/>
      <c r="AJ134" s="15"/>
      <c r="AK134" s="15"/>
      <c r="AL134" s="15"/>
      <c r="AM134" s="15"/>
      <c r="AN134" s="15"/>
      <c r="AO134" s="15"/>
      <c r="AP134" s="17"/>
      <c r="AQ134" s="15"/>
      <c r="AR134" s="15"/>
      <c r="AS134" s="15"/>
      <c r="AT134" s="15"/>
      <c r="AU134" s="15"/>
      <c r="AV134" s="15"/>
      <c r="AW134" s="15"/>
      <c r="AX134" s="15"/>
      <c r="AY134" s="15"/>
      <c r="AZ134" s="15"/>
      <c r="BA134" s="15"/>
      <c r="BB134" s="15"/>
      <c r="BC134" s="13"/>
      <c r="BD134" s="13"/>
      <c r="BE134" s="25"/>
      <c r="BF134" s="13"/>
      <c r="BG134" s="13"/>
      <c r="BH134" s="25"/>
      <c r="BI134" s="13"/>
      <c r="BJ134" s="13"/>
      <c r="BK134" s="25"/>
      <c r="BL134" s="13"/>
      <c r="BM134" s="13"/>
      <c r="BN134" s="25"/>
      <c r="BO134" s="13"/>
      <c r="BP134" s="13"/>
      <c r="BQ134" s="25"/>
      <c r="BR134" s="13"/>
      <c r="BS134" s="13"/>
      <c r="BT134" s="25"/>
      <c r="BU134" s="13"/>
      <c r="BV134" s="13"/>
      <c r="BW134" s="25"/>
      <c r="BX134" s="13"/>
      <c r="BY134" s="13"/>
      <c r="BZ134" s="25"/>
      <c r="CA134" s="13"/>
      <c r="CB134" s="13"/>
      <c r="CC134" s="25"/>
      <c r="CD134" s="13"/>
      <c r="CE134" s="13"/>
      <c r="CF134" s="25"/>
      <c r="CG134" s="13"/>
      <c r="CH134" s="13"/>
      <c r="CI134" s="25"/>
      <c r="CJ134" s="13"/>
      <c r="CK134" s="13"/>
      <c r="CL134" s="25"/>
      <c r="CM134" s="13"/>
      <c r="CN134" s="13"/>
      <c r="CO134" s="25"/>
      <c r="CP134" s="13"/>
      <c r="CQ134" s="13"/>
      <c r="CR134" s="25"/>
      <c r="CS134" s="13"/>
      <c r="CT134" s="13"/>
      <c r="CU134" s="25"/>
      <c r="CV134" s="13"/>
      <c r="CW134" s="13"/>
      <c r="CX134" s="25"/>
      <c r="CY134" s="13"/>
      <c r="CZ134" s="13"/>
      <c r="DA134" s="13"/>
      <c r="DB134" s="13"/>
      <c r="DC134" s="25"/>
      <c r="DD134" s="13"/>
      <c r="DE134" s="13"/>
      <c r="DF134" s="2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3"/>
      <c r="FK134" s="13"/>
      <c r="FL134" s="13"/>
      <c r="FM134" s="13"/>
      <c r="FN134" s="13"/>
      <c r="FO134" s="13"/>
      <c r="FP134" s="13"/>
      <c r="FQ134" s="13"/>
      <c r="FR134" s="13"/>
      <c r="FS134" s="13"/>
      <c r="FT134" s="13"/>
      <c r="FU134" s="13"/>
      <c r="FV134" s="13"/>
      <c r="FW134" s="13"/>
      <c r="FX134" s="205"/>
      <c r="FY134" s="203"/>
    </row>
    <row r="135" spans="1:181" ht="13.5" customHeight="1" x14ac:dyDescent="0.25">
      <c r="A135" s="14"/>
      <c r="B135" s="14"/>
      <c r="C135" s="15"/>
      <c r="D135" s="16"/>
      <c r="E135" s="17"/>
      <c r="F135" s="16"/>
      <c r="G135" s="14"/>
      <c r="H135" s="14"/>
      <c r="I135" s="14"/>
      <c r="J135" s="14"/>
      <c r="K135" s="14"/>
      <c r="L135" s="14"/>
      <c r="M135" s="18"/>
      <c r="N135" s="18"/>
      <c r="O135" s="18"/>
      <c r="P135" s="18"/>
      <c r="Q135" s="13"/>
      <c r="R135" s="13"/>
      <c r="S135" s="19"/>
      <c r="T135" s="19"/>
      <c r="U135" s="19"/>
      <c r="V135" s="19"/>
      <c r="W135" s="20"/>
      <c r="X135" s="20"/>
      <c r="Y135" s="17"/>
      <c r="Z135" s="13"/>
      <c r="AA135" s="15"/>
      <c r="AB135" s="15"/>
      <c r="AC135" s="15"/>
      <c r="AD135" s="15"/>
      <c r="AE135" s="15"/>
      <c r="AF135" s="15"/>
      <c r="AG135" s="15"/>
      <c r="AH135" s="15"/>
      <c r="AI135" s="15"/>
      <c r="AJ135" s="15"/>
      <c r="AK135" s="15"/>
      <c r="AL135" s="15"/>
      <c r="AM135" s="15"/>
      <c r="AN135" s="15"/>
      <c r="AO135" s="15"/>
      <c r="AP135" s="17"/>
      <c r="AQ135" s="15"/>
      <c r="AR135" s="15"/>
      <c r="AS135" s="15"/>
      <c r="AT135" s="15"/>
      <c r="AU135" s="15"/>
      <c r="AV135" s="15"/>
      <c r="AW135" s="15"/>
      <c r="AX135" s="15"/>
      <c r="AY135" s="15"/>
      <c r="AZ135" s="15"/>
      <c r="BA135" s="15"/>
      <c r="BB135" s="15"/>
      <c r="BC135" s="13"/>
      <c r="BD135" s="13"/>
      <c r="BE135" s="25"/>
      <c r="BF135" s="13"/>
      <c r="BG135" s="13"/>
      <c r="BH135" s="25"/>
      <c r="BI135" s="13"/>
      <c r="BJ135" s="13"/>
      <c r="BK135" s="25"/>
      <c r="BL135" s="13"/>
      <c r="BM135" s="13"/>
      <c r="BN135" s="25"/>
      <c r="BO135" s="13"/>
      <c r="BP135" s="13"/>
      <c r="BQ135" s="25"/>
      <c r="BR135" s="13"/>
      <c r="BS135" s="13"/>
      <c r="BT135" s="25"/>
      <c r="BU135" s="13"/>
      <c r="BV135" s="13"/>
      <c r="BW135" s="25"/>
      <c r="BX135" s="13"/>
      <c r="BY135" s="13"/>
      <c r="BZ135" s="25"/>
      <c r="CA135" s="13"/>
      <c r="CB135" s="13"/>
      <c r="CC135" s="25"/>
      <c r="CD135" s="13"/>
      <c r="CE135" s="13"/>
      <c r="CF135" s="25"/>
      <c r="CG135" s="13"/>
      <c r="CH135" s="13"/>
      <c r="CI135" s="25"/>
      <c r="CJ135" s="13"/>
      <c r="CK135" s="13"/>
      <c r="CL135" s="25"/>
      <c r="CM135" s="13"/>
      <c r="CN135" s="13"/>
      <c r="CO135" s="25"/>
      <c r="CP135" s="13"/>
      <c r="CQ135" s="13"/>
      <c r="CR135" s="25"/>
      <c r="CS135" s="13"/>
      <c r="CT135" s="13"/>
      <c r="CU135" s="25"/>
      <c r="CV135" s="13"/>
      <c r="CW135" s="13"/>
      <c r="CX135" s="25"/>
      <c r="CY135" s="13"/>
      <c r="CZ135" s="13"/>
      <c r="DA135" s="13"/>
      <c r="DB135" s="13"/>
      <c r="DC135" s="25"/>
      <c r="DD135" s="13"/>
      <c r="DE135" s="13"/>
      <c r="DF135" s="2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3"/>
      <c r="FK135" s="13"/>
      <c r="FL135" s="13"/>
      <c r="FM135" s="13"/>
      <c r="FN135" s="13"/>
      <c r="FO135" s="13"/>
      <c r="FP135" s="13"/>
      <c r="FQ135" s="13"/>
      <c r="FR135" s="13"/>
      <c r="FS135" s="13"/>
      <c r="FT135" s="13"/>
      <c r="FU135" s="13"/>
      <c r="FV135" s="13"/>
      <c r="FW135" s="13"/>
      <c r="FX135" s="205"/>
      <c r="FY135" s="203"/>
    </row>
    <row r="136" spans="1:181" ht="13.5" customHeight="1" x14ac:dyDescent="0.25">
      <c r="A136" s="14"/>
      <c r="B136" s="14"/>
      <c r="C136" s="15"/>
      <c r="D136" s="16"/>
      <c r="E136" s="17"/>
      <c r="F136" s="16"/>
      <c r="G136" s="14"/>
      <c r="H136" s="14"/>
      <c r="I136" s="14"/>
      <c r="J136" s="14"/>
      <c r="K136" s="14"/>
      <c r="L136" s="14"/>
      <c r="M136" s="18"/>
      <c r="N136" s="18"/>
      <c r="O136" s="18"/>
      <c r="P136" s="18"/>
      <c r="Q136" s="13"/>
      <c r="R136" s="13"/>
      <c r="S136" s="19"/>
      <c r="T136" s="19"/>
      <c r="U136" s="19"/>
      <c r="V136" s="19"/>
      <c r="W136" s="20"/>
      <c r="X136" s="20"/>
      <c r="Y136" s="17"/>
      <c r="Z136" s="13"/>
      <c r="AA136" s="15"/>
      <c r="AB136" s="15"/>
      <c r="AC136" s="15"/>
      <c r="AD136" s="15"/>
      <c r="AE136" s="15"/>
      <c r="AF136" s="15"/>
      <c r="AG136" s="15"/>
      <c r="AH136" s="15"/>
      <c r="AI136" s="15"/>
      <c r="AJ136" s="15"/>
      <c r="AK136" s="15"/>
      <c r="AL136" s="15"/>
      <c r="AM136" s="15"/>
      <c r="AN136" s="15"/>
      <c r="AO136" s="15"/>
      <c r="AP136" s="17"/>
      <c r="AQ136" s="15"/>
      <c r="AR136" s="15"/>
      <c r="AS136" s="15"/>
      <c r="AT136" s="15"/>
      <c r="AU136" s="15"/>
      <c r="AV136" s="15"/>
      <c r="AW136" s="15"/>
      <c r="AX136" s="15"/>
      <c r="AY136" s="15"/>
      <c r="AZ136" s="15"/>
      <c r="BA136" s="15"/>
      <c r="BB136" s="15"/>
      <c r="BC136" s="13"/>
      <c r="BD136" s="13"/>
      <c r="BE136" s="25"/>
      <c r="BF136" s="13"/>
      <c r="BG136" s="13"/>
      <c r="BH136" s="25"/>
      <c r="BI136" s="13"/>
      <c r="BJ136" s="13"/>
      <c r="BK136" s="25"/>
      <c r="BL136" s="13"/>
      <c r="BM136" s="13"/>
      <c r="BN136" s="25"/>
      <c r="BO136" s="13"/>
      <c r="BP136" s="13"/>
      <c r="BQ136" s="25"/>
      <c r="BR136" s="13"/>
      <c r="BS136" s="13"/>
      <c r="BT136" s="25"/>
      <c r="BU136" s="13"/>
      <c r="BV136" s="13"/>
      <c r="BW136" s="25"/>
      <c r="BX136" s="13"/>
      <c r="BY136" s="13"/>
      <c r="BZ136" s="25"/>
      <c r="CA136" s="13"/>
      <c r="CB136" s="13"/>
      <c r="CC136" s="25"/>
      <c r="CD136" s="13"/>
      <c r="CE136" s="13"/>
      <c r="CF136" s="25"/>
      <c r="CG136" s="13"/>
      <c r="CH136" s="13"/>
      <c r="CI136" s="25"/>
      <c r="CJ136" s="13"/>
      <c r="CK136" s="13"/>
      <c r="CL136" s="25"/>
      <c r="CM136" s="13"/>
      <c r="CN136" s="13"/>
      <c r="CO136" s="25"/>
      <c r="CP136" s="13"/>
      <c r="CQ136" s="13"/>
      <c r="CR136" s="25"/>
      <c r="CS136" s="13"/>
      <c r="CT136" s="13"/>
      <c r="CU136" s="25"/>
      <c r="CV136" s="13"/>
      <c r="CW136" s="13"/>
      <c r="CX136" s="25"/>
      <c r="CY136" s="13"/>
      <c r="CZ136" s="13"/>
      <c r="DA136" s="13"/>
      <c r="DB136" s="13"/>
      <c r="DC136" s="25"/>
      <c r="DD136" s="13"/>
      <c r="DE136" s="13"/>
      <c r="DF136" s="2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3"/>
      <c r="FK136" s="13"/>
      <c r="FL136" s="13"/>
      <c r="FM136" s="13"/>
      <c r="FN136" s="13"/>
      <c r="FO136" s="13"/>
      <c r="FP136" s="13"/>
      <c r="FQ136" s="13"/>
      <c r="FR136" s="13"/>
      <c r="FS136" s="13"/>
      <c r="FT136" s="13"/>
      <c r="FU136" s="13"/>
      <c r="FV136" s="13"/>
      <c r="FW136" s="13"/>
      <c r="FX136" s="205"/>
      <c r="FY136" s="203"/>
    </row>
    <row r="137" spans="1:181" ht="13.5" customHeight="1" x14ac:dyDescent="0.25">
      <c r="A137" s="14"/>
      <c r="B137" s="14"/>
      <c r="C137" s="15"/>
      <c r="D137" s="16"/>
      <c r="E137" s="17"/>
      <c r="F137" s="16"/>
      <c r="G137" s="14"/>
      <c r="H137" s="14"/>
      <c r="I137" s="14"/>
      <c r="J137" s="14"/>
      <c r="K137" s="14"/>
      <c r="L137" s="14"/>
      <c r="M137" s="18"/>
      <c r="N137" s="18"/>
      <c r="O137" s="18"/>
      <c r="P137" s="18"/>
      <c r="Q137" s="13"/>
      <c r="R137" s="13"/>
      <c r="S137" s="19"/>
      <c r="T137" s="19"/>
      <c r="U137" s="19"/>
      <c r="V137" s="19"/>
      <c r="W137" s="20"/>
      <c r="X137" s="20"/>
      <c r="Y137" s="17"/>
      <c r="Z137" s="13"/>
      <c r="AA137" s="15"/>
      <c r="AB137" s="15"/>
      <c r="AC137" s="15"/>
      <c r="AD137" s="15"/>
      <c r="AE137" s="15"/>
      <c r="AF137" s="15"/>
      <c r="AG137" s="15"/>
      <c r="AH137" s="15"/>
      <c r="AI137" s="15"/>
      <c r="AJ137" s="15"/>
      <c r="AK137" s="15"/>
      <c r="AL137" s="15"/>
      <c r="AM137" s="15"/>
      <c r="AN137" s="15"/>
      <c r="AO137" s="15"/>
      <c r="AP137" s="17"/>
      <c r="AQ137" s="15"/>
      <c r="AR137" s="15"/>
      <c r="AS137" s="15"/>
      <c r="AT137" s="15"/>
      <c r="AU137" s="15"/>
      <c r="AV137" s="15"/>
      <c r="AW137" s="15"/>
      <c r="AX137" s="15"/>
      <c r="AY137" s="15"/>
      <c r="AZ137" s="15"/>
      <c r="BA137" s="15"/>
      <c r="BB137" s="15"/>
      <c r="BC137" s="13"/>
      <c r="BD137" s="13"/>
      <c r="BE137" s="25"/>
      <c r="BF137" s="13"/>
      <c r="BG137" s="13"/>
      <c r="BH137" s="25"/>
      <c r="BI137" s="13"/>
      <c r="BJ137" s="13"/>
      <c r="BK137" s="25"/>
      <c r="BL137" s="13"/>
      <c r="BM137" s="13"/>
      <c r="BN137" s="25"/>
      <c r="BO137" s="13"/>
      <c r="BP137" s="13"/>
      <c r="BQ137" s="25"/>
      <c r="BR137" s="13"/>
      <c r="BS137" s="13"/>
      <c r="BT137" s="25"/>
      <c r="BU137" s="13"/>
      <c r="BV137" s="13"/>
      <c r="BW137" s="25"/>
      <c r="BX137" s="13"/>
      <c r="BY137" s="13"/>
      <c r="BZ137" s="25"/>
      <c r="CA137" s="13"/>
      <c r="CB137" s="13"/>
      <c r="CC137" s="25"/>
      <c r="CD137" s="13"/>
      <c r="CE137" s="13"/>
      <c r="CF137" s="25"/>
      <c r="CG137" s="13"/>
      <c r="CH137" s="13"/>
      <c r="CI137" s="25"/>
      <c r="CJ137" s="13"/>
      <c r="CK137" s="13"/>
      <c r="CL137" s="25"/>
      <c r="CM137" s="13"/>
      <c r="CN137" s="13"/>
      <c r="CO137" s="25"/>
      <c r="CP137" s="13"/>
      <c r="CQ137" s="13"/>
      <c r="CR137" s="25"/>
      <c r="CS137" s="13"/>
      <c r="CT137" s="13"/>
      <c r="CU137" s="25"/>
      <c r="CV137" s="13"/>
      <c r="CW137" s="13"/>
      <c r="CX137" s="25"/>
      <c r="CY137" s="13"/>
      <c r="CZ137" s="13"/>
      <c r="DA137" s="13"/>
      <c r="DB137" s="13"/>
      <c r="DC137" s="25"/>
      <c r="DD137" s="13"/>
      <c r="DE137" s="13"/>
      <c r="DF137" s="2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3"/>
      <c r="FK137" s="13"/>
      <c r="FL137" s="13"/>
      <c r="FM137" s="13"/>
      <c r="FN137" s="13"/>
      <c r="FO137" s="13"/>
      <c r="FP137" s="13"/>
      <c r="FQ137" s="13"/>
      <c r="FR137" s="13"/>
      <c r="FS137" s="13"/>
      <c r="FT137" s="13"/>
      <c r="FU137" s="13"/>
      <c r="FV137" s="13"/>
      <c r="FW137" s="13"/>
      <c r="FX137" s="205"/>
      <c r="FY137" s="203"/>
    </row>
    <row r="138" spans="1:181" ht="13.5" customHeight="1" x14ac:dyDescent="0.25">
      <c r="A138" s="14"/>
      <c r="B138" s="14"/>
      <c r="C138" s="15"/>
      <c r="D138" s="16"/>
      <c r="E138" s="17"/>
      <c r="F138" s="16"/>
      <c r="G138" s="14"/>
      <c r="H138" s="14"/>
      <c r="I138" s="14"/>
      <c r="J138" s="14"/>
      <c r="K138" s="14"/>
      <c r="L138" s="14"/>
      <c r="M138" s="18"/>
      <c r="N138" s="18"/>
      <c r="O138" s="18"/>
      <c r="P138" s="18"/>
      <c r="Q138" s="13"/>
      <c r="R138" s="13"/>
      <c r="S138" s="19"/>
      <c r="T138" s="19"/>
      <c r="U138" s="19"/>
      <c r="V138" s="19"/>
      <c r="W138" s="20"/>
      <c r="X138" s="20"/>
      <c r="Y138" s="17"/>
      <c r="Z138" s="13"/>
      <c r="AA138" s="15"/>
      <c r="AB138" s="15"/>
      <c r="AC138" s="15"/>
      <c r="AD138" s="15"/>
      <c r="AE138" s="15"/>
      <c r="AF138" s="15"/>
      <c r="AG138" s="15"/>
      <c r="AH138" s="15"/>
      <c r="AI138" s="15"/>
      <c r="AJ138" s="15"/>
      <c r="AK138" s="15"/>
      <c r="AL138" s="15"/>
      <c r="AM138" s="15"/>
      <c r="AN138" s="15"/>
      <c r="AO138" s="15"/>
      <c r="AP138" s="17"/>
      <c r="AQ138" s="15"/>
      <c r="AR138" s="15"/>
      <c r="AS138" s="15"/>
      <c r="AT138" s="15"/>
      <c r="AU138" s="15"/>
      <c r="AV138" s="15"/>
      <c r="AW138" s="15"/>
      <c r="AX138" s="15"/>
      <c r="AY138" s="15"/>
      <c r="AZ138" s="15"/>
      <c r="BA138" s="15"/>
      <c r="BB138" s="15"/>
      <c r="BC138" s="13"/>
      <c r="BD138" s="13"/>
      <c r="BE138" s="25"/>
      <c r="BF138" s="13"/>
      <c r="BG138" s="13"/>
      <c r="BH138" s="25"/>
      <c r="BI138" s="13"/>
      <c r="BJ138" s="13"/>
      <c r="BK138" s="25"/>
      <c r="BL138" s="13"/>
      <c r="BM138" s="13"/>
      <c r="BN138" s="25"/>
      <c r="BO138" s="13"/>
      <c r="BP138" s="13"/>
      <c r="BQ138" s="25"/>
      <c r="BR138" s="13"/>
      <c r="BS138" s="13"/>
      <c r="BT138" s="25"/>
      <c r="BU138" s="13"/>
      <c r="BV138" s="13"/>
      <c r="BW138" s="25"/>
      <c r="BX138" s="13"/>
      <c r="BY138" s="13"/>
      <c r="BZ138" s="25"/>
      <c r="CA138" s="13"/>
      <c r="CB138" s="13"/>
      <c r="CC138" s="25"/>
      <c r="CD138" s="13"/>
      <c r="CE138" s="13"/>
      <c r="CF138" s="25"/>
      <c r="CG138" s="13"/>
      <c r="CH138" s="13"/>
      <c r="CI138" s="25"/>
      <c r="CJ138" s="13"/>
      <c r="CK138" s="13"/>
      <c r="CL138" s="25"/>
      <c r="CM138" s="13"/>
      <c r="CN138" s="13"/>
      <c r="CO138" s="25"/>
      <c r="CP138" s="13"/>
      <c r="CQ138" s="13"/>
      <c r="CR138" s="25"/>
      <c r="CS138" s="13"/>
      <c r="CT138" s="13"/>
      <c r="CU138" s="25"/>
      <c r="CV138" s="13"/>
      <c r="CW138" s="13"/>
      <c r="CX138" s="25"/>
      <c r="CY138" s="13"/>
      <c r="CZ138" s="13"/>
      <c r="DA138" s="13"/>
      <c r="DB138" s="13"/>
      <c r="DC138" s="25"/>
      <c r="DD138" s="13"/>
      <c r="DE138" s="13"/>
      <c r="DF138" s="2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3"/>
      <c r="FK138" s="13"/>
      <c r="FL138" s="13"/>
      <c r="FM138" s="13"/>
      <c r="FN138" s="13"/>
      <c r="FO138" s="13"/>
      <c r="FP138" s="13"/>
      <c r="FQ138" s="13"/>
      <c r="FR138" s="13"/>
      <c r="FS138" s="13"/>
      <c r="FT138" s="13"/>
      <c r="FU138" s="13"/>
      <c r="FV138" s="13"/>
      <c r="FW138" s="13"/>
      <c r="FX138" s="205"/>
      <c r="FY138" s="203"/>
    </row>
    <row r="139" spans="1:181" ht="13.5" customHeight="1" x14ac:dyDescent="0.25">
      <c r="A139" s="14"/>
      <c r="B139" s="14"/>
      <c r="C139" s="15"/>
      <c r="D139" s="16"/>
      <c r="E139" s="17"/>
      <c r="F139" s="16"/>
      <c r="G139" s="14"/>
      <c r="H139" s="14"/>
      <c r="I139" s="14"/>
      <c r="J139" s="14"/>
      <c r="K139" s="14"/>
      <c r="L139" s="14"/>
      <c r="M139" s="18"/>
      <c r="N139" s="18"/>
      <c r="O139" s="18"/>
      <c r="P139" s="18"/>
      <c r="Q139" s="13"/>
      <c r="R139" s="13"/>
      <c r="S139" s="19"/>
      <c r="T139" s="19"/>
      <c r="U139" s="19"/>
      <c r="V139" s="19"/>
      <c r="W139" s="20"/>
      <c r="X139" s="20"/>
      <c r="Y139" s="17"/>
      <c r="Z139" s="13"/>
      <c r="AA139" s="15"/>
      <c r="AB139" s="15"/>
      <c r="AC139" s="15"/>
      <c r="AD139" s="15"/>
      <c r="AE139" s="15"/>
      <c r="AF139" s="15"/>
      <c r="AG139" s="15"/>
      <c r="AH139" s="15"/>
      <c r="AI139" s="15"/>
      <c r="AJ139" s="15"/>
      <c r="AK139" s="15"/>
      <c r="AL139" s="15"/>
      <c r="AM139" s="15"/>
      <c r="AN139" s="15"/>
      <c r="AO139" s="15"/>
      <c r="AP139" s="17"/>
      <c r="AQ139" s="15"/>
      <c r="AR139" s="15"/>
      <c r="AS139" s="15"/>
      <c r="AT139" s="15"/>
      <c r="AU139" s="15"/>
      <c r="AV139" s="15"/>
      <c r="AW139" s="15"/>
      <c r="AX139" s="15"/>
      <c r="AY139" s="15"/>
      <c r="AZ139" s="15"/>
      <c r="BA139" s="15"/>
      <c r="BB139" s="15"/>
      <c r="BC139" s="13"/>
      <c r="BD139" s="13"/>
      <c r="BE139" s="25"/>
      <c r="BF139" s="13"/>
      <c r="BG139" s="13"/>
      <c r="BH139" s="25"/>
      <c r="BI139" s="13"/>
      <c r="BJ139" s="13"/>
      <c r="BK139" s="25"/>
      <c r="BL139" s="13"/>
      <c r="BM139" s="13"/>
      <c r="BN139" s="25"/>
      <c r="BO139" s="13"/>
      <c r="BP139" s="13"/>
      <c r="BQ139" s="25"/>
      <c r="BR139" s="13"/>
      <c r="BS139" s="13"/>
      <c r="BT139" s="25"/>
      <c r="BU139" s="13"/>
      <c r="BV139" s="13"/>
      <c r="BW139" s="25"/>
      <c r="BX139" s="13"/>
      <c r="BY139" s="13"/>
      <c r="BZ139" s="25"/>
      <c r="CA139" s="13"/>
      <c r="CB139" s="13"/>
      <c r="CC139" s="25"/>
      <c r="CD139" s="13"/>
      <c r="CE139" s="13"/>
      <c r="CF139" s="25"/>
      <c r="CG139" s="13"/>
      <c r="CH139" s="13"/>
      <c r="CI139" s="25"/>
      <c r="CJ139" s="13"/>
      <c r="CK139" s="13"/>
      <c r="CL139" s="25"/>
      <c r="CM139" s="13"/>
      <c r="CN139" s="13"/>
      <c r="CO139" s="25"/>
      <c r="CP139" s="13"/>
      <c r="CQ139" s="13"/>
      <c r="CR139" s="25"/>
      <c r="CS139" s="13"/>
      <c r="CT139" s="13"/>
      <c r="CU139" s="25"/>
      <c r="CV139" s="13"/>
      <c r="CW139" s="13"/>
      <c r="CX139" s="25"/>
      <c r="CY139" s="13"/>
      <c r="CZ139" s="13"/>
      <c r="DA139" s="13"/>
      <c r="DB139" s="13"/>
      <c r="DC139" s="25"/>
      <c r="DD139" s="13"/>
      <c r="DE139" s="13"/>
      <c r="DF139" s="2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3"/>
      <c r="FK139" s="13"/>
      <c r="FL139" s="13"/>
      <c r="FM139" s="13"/>
      <c r="FN139" s="13"/>
      <c r="FO139" s="13"/>
      <c r="FP139" s="13"/>
      <c r="FQ139" s="13"/>
      <c r="FR139" s="13"/>
      <c r="FS139" s="13"/>
      <c r="FT139" s="13"/>
      <c r="FU139" s="13"/>
      <c r="FV139" s="13"/>
      <c r="FW139" s="13"/>
      <c r="FX139" s="205"/>
      <c r="FY139" s="203"/>
    </row>
    <row r="140" spans="1:181" ht="13.5" customHeight="1" x14ac:dyDescent="0.25">
      <c r="A140" s="14"/>
      <c r="B140" s="14"/>
      <c r="C140" s="15"/>
      <c r="D140" s="16"/>
      <c r="E140" s="17"/>
      <c r="F140" s="16"/>
      <c r="G140" s="14"/>
      <c r="H140" s="14"/>
      <c r="I140" s="14"/>
      <c r="J140" s="14"/>
      <c r="K140" s="14"/>
      <c r="L140" s="14"/>
      <c r="M140" s="18"/>
      <c r="N140" s="18"/>
      <c r="O140" s="18"/>
      <c r="P140" s="18"/>
      <c r="Q140" s="13"/>
      <c r="R140" s="13"/>
      <c r="S140" s="19"/>
      <c r="T140" s="19"/>
      <c r="U140" s="19"/>
      <c r="V140" s="19"/>
      <c r="W140" s="20"/>
      <c r="X140" s="20"/>
      <c r="Y140" s="17"/>
      <c r="Z140" s="13"/>
      <c r="AA140" s="15"/>
      <c r="AB140" s="15"/>
      <c r="AC140" s="15"/>
      <c r="AD140" s="15"/>
      <c r="AE140" s="15"/>
      <c r="AF140" s="15"/>
      <c r="AG140" s="15"/>
      <c r="AH140" s="15"/>
      <c r="AI140" s="15"/>
      <c r="AJ140" s="15"/>
      <c r="AK140" s="15"/>
      <c r="AL140" s="15"/>
      <c r="AM140" s="15"/>
      <c r="AN140" s="15"/>
      <c r="AO140" s="15"/>
      <c r="AP140" s="17"/>
      <c r="AQ140" s="15"/>
      <c r="AR140" s="15"/>
      <c r="AS140" s="15"/>
      <c r="AT140" s="15"/>
      <c r="AU140" s="15"/>
      <c r="AV140" s="15"/>
      <c r="AW140" s="15"/>
      <c r="AX140" s="15"/>
      <c r="AY140" s="15"/>
      <c r="AZ140" s="15"/>
      <c r="BA140" s="15"/>
      <c r="BB140" s="15"/>
      <c r="BC140" s="13"/>
      <c r="BD140" s="13"/>
      <c r="BE140" s="25"/>
      <c r="BF140" s="13"/>
      <c r="BG140" s="13"/>
      <c r="BH140" s="25"/>
      <c r="BI140" s="13"/>
      <c r="BJ140" s="13"/>
      <c r="BK140" s="25"/>
      <c r="BL140" s="13"/>
      <c r="BM140" s="13"/>
      <c r="BN140" s="25"/>
      <c r="BO140" s="13"/>
      <c r="BP140" s="13"/>
      <c r="BQ140" s="25"/>
      <c r="BR140" s="13"/>
      <c r="BS140" s="13"/>
      <c r="BT140" s="25"/>
      <c r="BU140" s="13"/>
      <c r="BV140" s="13"/>
      <c r="BW140" s="25"/>
      <c r="BX140" s="13"/>
      <c r="BY140" s="13"/>
      <c r="BZ140" s="25"/>
      <c r="CA140" s="13"/>
      <c r="CB140" s="13"/>
      <c r="CC140" s="25"/>
      <c r="CD140" s="13"/>
      <c r="CE140" s="13"/>
      <c r="CF140" s="25"/>
      <c r="CG140" s="13"/>
      <c r="CH140" s="13"/>
      <c r="CI140" s="25"/>
      <c r="CJ140" s="13"/>
      <c r="CK140" s="13"/>
      <c r="CL140" s="25"/>
      <c r="CM140" s="13"/>
      <c r="CN140" s="13"/>
      <c r="CO140" s="25"/>
      <c r="CP140" s="13"/>
      <c r="CQ140" s="13"/>
      <c r="CR140" s="25"/>
      <c r="CS140" s="13"/>
      <c r="CT140" s="13"/>
      <c r="CU140" s="25"/>
      <c r="CV140" s="13"/>
      <c r="CW140" s="13"/>
      <c r="CX140" s="25"/>
      <c r="CY140" s="13"/>
      <c r="CZ140" s="13"/>
      <c r="DA140" s="13"/>
      <c r="DB140" s="13"/>
      <c r="DC140" s="25"/>
      <c r="DD140" s="13"/>
      <c r="DE140" s="13"/>
      <c r="DF140" s="2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3"/>
      <c r="FK140" s="13"/>
      <c r="FL140" s="13"/>
      <c r="FM140" s="13"/>
      <c r="FN140" s="13"/>
      <c r="FO140" s="13"/>
      <c r="FP140" s="13"/>
      <c r="FQ140" s="13"/>
      <c r="FR140" s="13"/>
      <c r="FS140" s="13"/>
      <c r="FT140" s="13"/>
      <c r="FU140" s="13"/>
      <c r="FV140" s="13"/>
      <c r="FW140" s="13"/>
      <c r="FX140" s="205"/>
      <c r="FY140" s="203"/>
    </row>
    <row r="141" spans="1:181" ht="13.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25"/>
      <c r="BF141" s="13"/>
      <c r="BG141" s="13"/>
      <c r="BH141" s="25"/>
      <c r="BI141" s="13"/>
      <c r="BJ141" s="13"/>
      <c r="BK141" s="25"/>
      <c r="BL141" s="13"/>
      <c r="BM141" s="13"/>
      <c r="BN141" s="25"/>
      <c r="BO141" s="13"/>
      <c r="BP141" s="13"/>
      <c r="BQ141" s="25"/>
      <c r="BR141" s="13"/>
      <c r="BS141" s="13"/>
      <c r="BT141" s="25"/>
      <c r="BU141" s="13"/>
      <c r="BV141" s="13"/>
      <c r="BW141" s="25"/>
      <c r="BX141" s="13"/>
      <c r="BY141" s="13"/>
      <c r="BZ141" s="25"/>
      <c r="CA141" s="13"/>
      <c r="CB141" s="13"/>
      <c r="CC141" s="25"/>
      <c r="CD141" s="13"/>
      <c r="CE141" s="13"/>
      <c r="CF141" s="25"/>
      <c r="CG141" s="13"/>
      <c r="CH141" s="13"/>
      <c r="CI141" s="25"/>
      <c r="CJ141" s="13"/>
      <c r="CK141" s="13"/>
      <c r="CL141" s="25"/>
      <c r="CM141" s="13"/>
      <c r="CN141" s="13"/>
      <c r="CO141" s="25"/>
      <c r="CP141" s="13"/>
      <c r="CQ141" s="13"/>
      <c r="CR141" s="25"/>
      <c r="CS141" s="13"/>
      <c r="CT141" s="13"/>
      <c r="CU141" s="25"/>
      <c r="CV141" s="13"/>
      <c r="CW141" s="13"/>
      <c r="CX141" s="25"/>
      <c r="CY141" s="13"/>
      <c r="CZ141" s="13"/>
      <c r="DA141" s="13"/>
      <c r="DB141" s="13"/>
      <c r="DC141" s="25"/>
      <c r="DD141" s="13"/>
      <c r="DE141" s="13"/>
      <c r="DF141" s="25"/>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c r="FM141" s="13"/>
      <c r="FN141" s="13"/>
      <c r="FO141" s="13"/>
      <c r="FP141" s="13"/>
      <c r="FQ141" s="13"/>
      <c r="FR141" s="13"/>
      <c r="FS141" s="13"/>
      <c r="FT141" s="13"/>
      <c r="FU141" s="13"/>
      <c r="FV141" s="13"/>
      <c r="FW141" s="13"/>
      <c r="FX141" s="205"/>
      <c r="FY141" s="203"/>
    </row>
    <row r="142" spans="1:181" ht="13.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25"/>
      <c r="BF142" s="13"/>
      <c r="BG142" s="13"/>
      <c r="BH142" s="25"/>
      <c r="BI142" s="13"/>
      <c r="BJ142" s="13"/>
      <c r="BK142" s="25"/>
      <c r="BL142" s="13"/>
      <c r="BM142" s="13"/>
      <c r="BN142" s="25"/>
      <c r="BO142" s="13"/>
      <c r="BP142" s="13"/>
      <c r="BQ142" s="25"/>
      <c r="BR142" s="13"/>
      <c r="BS142" s="13"/>
      <c r="BT142" s="25"/>
      <c r="BU142" s="13"/>
      <c r="BV142" s="13"/>
      <c r="BW142" s="25"/>
      <c r="BX142" s="13"/>
      <c r="BY142" s="13"/>
      <c r="BZ142" s="25"/>
      <c r="CA142" s="13"/>
      <c r="CB142" s="13"/>
      <c r="CC142" s="25"/>
      <c r="CD142" s="13"/>
      <c r="CE142" s="13"/>
      <c r="CF142" s="25"/>
      <c r="CG142" s="13"/>
      <c r="CH142" s="13"/>
      <c r="CI142" s="25"/>
      <c r="CJ142" s="13"/>
      <c r="CK142" s="13"/>
      <c r="CL142" s="25"/>
      <c r="CM142" s="13"/>
      <c r="CN142" s="13"/>
      <c r="CO142" s="25"/>
      <c r="CP142" s="13"/>
      <c r="CQ142" s="13"/>
      <c r="CR142" s="25"/>
      <c r="CS142" s="13"/>
      <c r="CT142" s="13"/>
      <c r="CU142" s="25"/>
      <c r="CV142" s="13"/>
      <c r="CW142" s="13"/>
      <c r="CX142" s="25"/>
      <c r="CY142" s="13"/>
      <c r="CZ142" s="13"/>
      <c r="DA142" s="13"/>
      <c r="DB142" s="13"/>
      <c r="DC142" s="25"/>
      <c r="DD142" s="13"/>
      <c r="DE142" s="13"/>
      <c r="DF142" s="25"/>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205"/>
      <c r="FY142" s="203"/>
    </row>
    <row r="143" spans="1:181" ht="13.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25"/>
      <c r="BF143" s="13"/>
      <c r="BG143" s="13"/>
      <c r="BH143" s="25"/>
      <c r="BI143" s="13"/>
      <c r="BJ143" s="13"/>
      <c r="BK143" s="25"/>
      <c r="BL143" s="13"/>
      <c r="BM143" s="13"/>
      <c r="BN143" s="25"/>
      <c r="BO143" s="13"/>
      <c r="BP143" s="13"/>
      <c r="BQ143" s="25"/>
      <c r="BR143" s="13"/>
      <c r="BS143" s="13"/>
      <c r="BT143" s="25"/>
      <c r="BU143" s="13"/>
      <c r="BV143" s="13"/>
      <c r="BW143" s="25"/>
      <c r="BX143" s="13"/>
      <c r="BY143" s="13"/>
      <c r="BZ143" s="25"/>
      <c r="CA143" s="13"/>
      <c r="CB143" s="13"/>
      <c r="CC143" s="25"/>
      <c r="CD143" s="13"/>
      <c r="CE143" s="13"/>
      <c r="CF143" s="25"/>
      <c r="CG143" s="13"/>
      <c r="CH143" s="13"/>
      <c r="CI143" s="25"/>
      <c r="CJ143" s="13"/>
      <c r="CK143" s="13"/>
      <c r="CL143" s="25"/>
      <c r="CM143" s="13"/>
      <c r="CN143" s="13"/>
      <c r="CO143" s="25"/>
      <c r="CP143" s="13"/>
      <c r="CQ143" s="13"/>
      <c r="CR143" s="25"/>
      <c r="CS143" s="13"/>
      <c r="CT143" s="13"/>
      <c r="CU143" s="25"/>
      <c r="CV143" s="13"/>
      <c r="CW143" s="13"/>
      <c r="CX143" s="25"/>
      <c r="CY143" s="13"/>
      <c r="CZ143" s="13"/>
      <c r="DA143" s="13"/>
      <c r="DB143" s="13"/>
      <c r="DC143" s="25"/>
      <c r="DD143" s="13"/>
      <c r="DE143" s="13"/>
      <c r="DF143" s="25"/>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205"/>
      <c r="FY143" s="203"/>
    </row>
    <row r="144" spans="1:181" ht="13.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25"/>
      <c r="BF144" s="13"/>
      <c r="BG144" s="13"/>
      <c r="BH144" s="13"/>
      <c r="BI144" s="13"/>
      <c r="BJ144" s="13"/>
      <c r="BK144" s="25"/>
      <c r="BL144" s="13"/>
      <c r="BM144" s="13"/>
      <c r="BN144" s="25"/>
      <c r="BO144" s="13"/>
      <c r="BP144" s="13"/>
      <c r="BQ144" s="25"/>
      <c r="BR144" s="13"/>
      <c r="BS144" s="13"/>
      <c r="BT144" s="25"/>
      <c r="BU144" s="13"/>
      <c r="BV144" s="13"/>
      <c r="BW144" s="25"/>
      <c r="BX144" s="13"/>
      <c r="BY144" s="13"/>
      <c r="BZ144" s="25"/>
      <c r="CA144" s="13"/>
      <c r="CB144" s="13"/>
      <c r="CC144" s="25"/>
      <c r="CD144" s="13"/>
      <c r="CE144" s="13"/>
      <c r="CF144" s="25"/>
      <c r="CG144" s="13"/>
      <c r="CH144" s="13"/>
      <c r="CI144" s="25"/>
      <c r="CJ144" s="13"/>
      <c r="CK144" s="13"/>
      <c r="CL144" s="25"/>
      <c r="CM144" s="13"/>
      <c r="CN144" s="13"/>
      <c r="CO144" s="25"/>
      <c r="CP144" s="13"/>
      <c r="CQ144" s="13"/>
      <c r="CR144" s="25"/>
      <c r="CS144" s="13"/>
      <c r="CT144" s="13"/>
      <c r="CU144" s="25"/>
      <c r="CV144" s="13"/>
      <c r="CW144" s="13"/>
      <c r="CX144" s="25"/>
      <c r="CY144" s="13"/>
      <c r="CZ144" s="13"/>
      <c r="DA144" s="13"/>
      <c r="DB144" s="13"/>
      <c r="DC144" s="25"/>
      <c r="DD144" s="13"/>
      <c r="DE144" s="13"/>
      <c r="DF144" s="25"/>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c r="FM144" s="13"/>
      <c r="FN144" s="13"/>
      <c r="FO144" s="13"/>
      <c r="FP144" s="13"/>
      <c r="FQ144" s="13"/>
      <c r="FR144" s="13"/>
      <c r="FS144" s="13"/>
      <c r="FT144" s="13"/>
      <c r="FU144" s="13"/>
      <c r="FV144" s="13"/>
      <c r="FW144" s="13"/>
      <c r="FX144" s="205"/>
      <c r="FY144" s="203"/>
    </row>
    <row r="145" spans="1:181" ht="13.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25"/>
      <c r="BF145" s="13"/>
      <c r="BG145" s="13"/>
      <c r="BH145" s="13"/>
      <c r="BI145" s="13"/>
      <c r="BJ145" s="13"/>
      <c r="BK145" s="25"/>
      <c r="BL145" s="13"/>
      <c r="BM145" s="13"/>
      <c r="BN145" s="25"/>
      <c r="BO145" s="13"/>
      <c r="BP145" s="13"/>
      <c r="BQ145" s="25"/>
      <c r="BR145" s="13"/>
      <c r="BS145" s="13"/>
      <c r="BT145" s="25"/>
      <c r="BU145" s="13"/>
      <c r="BV145" s="13"/>
      <c r="BW145" s="25"/>
      <c r="BX145" s="13"/>
      <c r="BY145" s="13"/>
      <c r="BZ145" s="25"/>
      <c r="CA145" s="13"/>
      <c r="CB145" s="13"/>
      <c r="CC145" s="25"/>
      <c r="CD145" s="13"/>
      <c r="CE145" s="13"/>
      <c r="CF145" s="25"/>
      <c r="CG145" s="13"/>
      <c r="CH145" s="13"/>
      <c r="CI145" s="25"/>
      <c r="CJ145" s="13"/>
      <c r="CK145" s="13"/>
      <c r="CL145" s="25"/>
      <c r="CM145" s="13"/>
      <c r="CN145" s="13"/>
      <c r="CO145" s="25"/>
      <c r="CP145" s="13"/>
      <c r="CQ145" s="13"/>
      <c r="CR145" s="25"/>
      <c r="CS145" s="13"/>
      <c r="CT145" s="13"/>
      <c r="CU145" s="25"/>
      <c r="CV145" s="13"/>
      <c r="CW145" s="13"/>
      <c r="CX145" s="25"/>
      <c r="CY145" s="13"/>
      <c r="CZ145" s="13"/>
      <c r="DA145" s="13"/>
      <c r="DB145" s="13"/>
      <c r="DC145" s="25"/>
      <c r="DD145" s="13"/>
      <c r="DE145" s="13"/>
      <c r="DF145" s="25"/>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205"/>
      <c r="FY145" s="203"/>
    </row>
    <row r="146" spans="1:181" ht="13.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25"/>
      <c r="BF146" s="13"/>
      <c r="BG146" s="13"/>
      <c r="BH146" s="13"/>
      <c r="BI146" s="13"/>
      <c r="BJ146" s="13"/>
      <c r="BK146" s="25"/>
      <c r="BL146" s="13"/>
      <c r="BM146" s="13"/>
      <c r="BN146" s="25"/>
      <c r="BO146" s="13"/>
      <c r="BP146" s="13"/>
      <c r="BQ146" s="25"/>
      <c r="BR146" s="13"/>
      <c r="BS146" s="13"/>
      <c r="BT146" s="25"/>
      <c r="BU146" s="13"/>
      <c r="BV146" s="13"/>
      <c r="BW146" s="25"/>
      <c r="BX146" s="13"/>
      <c r="BY146" s="13"/>
      <c r="BZ146" s="25"/>
      <c r="CA146" s="13"/>
      <c r="CB146" s="13"/>
      <c r="CC146" s="25"/>
      <c r="CD146" s="13"/>
      <c r="CE146" s="13"/>
      <c r="CF146" s="25"/>
      <c r="CG146" s="13"/>
      <c r="CH146" s="13"/>
      <c r="CI146" s="25"/>
      <c r="CJ146" s="13"/>
      <c r="CK146" s="13"/>
      <c r="CL146" s="25"/>
      <c r="CM146" s="13"/>
      <c r="CN146" s="13"/>
      <c r="CO146" s="25"/>
      <c r="CP146" s="13"/>
      <c r="CQ146" s="13"/>
      <c r="CR146" s="25"/>
      <c r="CS146" s="13"/>
      <c r="CT146" s="13"/>
      <c r="CU146" s="25"/>
      <c r="CV146" s="13"/>
      <c r="CW146" s="13"/>
      <c r="CX146" s="25"/>
      <c r="CY146" s="13"/>
      <c r="CZ146" s="13"/>
      <c r="DA146" s="13"/>
      <c r="DB146" s="13"/>
      <c r="DC146" s="25"/>
      <c r="DD146" s="13"/>
      <c r="DE146" s="13"/>
      <c r="DF146" s="25"/>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205"/>
      <c r="FY146" s="203"/>
    </row>
    <row r="147" spans="1:181" ht="13.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25"/>
      <c r="BF147" s="13"/>
      <c r="BG147" s="13"/>
      <c r="BH147" s="13"/>
      <c r="BI147" s="13"/>
      <c r="BJ147" s="13"/>
      <c r="BK147" s="25"/>
      <c r="BL147" s="13"/>
      <c r="BM147" s="13"/>
      <c r="BN147" s="25"/>
      <c r="BO147" s="13"/>
      <c r="BP147" s="13"/>
      <c r="BQ147" s="25"/>
      <c r="BR147" s="13"/>
      <c r="BS147" s="13"/>
      <c r="BT147" s="25"/>
      <c r="BU147" s="13"/>
      <c r="BV147" s="13"/>
      <c r="BW147" s="25"/>
      <c r="BX147" s="13"/>
      <c r="BY147" s="13"/>
      <c r="BZ147" s="25"/>
      <c r="CA147" s="13"/>
      <c r="CB147" s="13"/>
      <c r="CC147" s="25"/>
      <c r="CD147" s="13"/>
      <c r="CE147" s="13"/>
      <c r="CF147" s="25"/>
      <c r="CG147" s="13"/>
      <c r="CH147" s="13"/>
      <c r="CI147" s="25"/>
      <c r="CJ147" s="13"/>
      <c r="CK147" s="13"/>
      <c r="CL147" s="25"/>
      <c r="CM147" s="13"/>
      <c r="CN147" s="13"/>
      <c r="CO147" s="25"/>
      <c r="CP147" s="13"/>
      <c r="CQ147" s="13"/>
      <c r="CR147" s="25"/>
      <c r="CS147" s="13"/>
      <c r="CT147" s="13"/>
      <c r="CU147" s="25"/>
      <c r="CV147" s="13"/>
      <c r="CW147" s="13"/>
      <c r="CX147" s="25"/>
      <c r="CY147" s="13"/>
      <c r="CZ147" s="13"/>
      <c r="DA147" s="13"/>
      <c r="DB147" s="13"/>
      <c r="DC147" s="25"/>
      <c r="DD147" s="13"/>
      <c r="DE147" s="13"/>
      <c r="DF147" s="25"/>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205"/>
      <c r="FY147" s="203"/>
    </row>
    <row r="148" spans="1:181" ht="13.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25"/>
      <c r="BF148" s="13"/>
      <c r="BG148" s="13"/>
      <c r="BH148" s="13"/>
      <c r="BI148" s="13"/>
      <c r="BJ148" s="13"/>
      <c r="BK148" s="25"/>
      <c r="BL148" s="13"/>
      <c r="BM148" s="13"/>
      <c r="BN148" s="25"/>
      <c r="BO148" s="13"/>
      <c r="BP148" s="13"/>
      <c r="BQ148" s="25"/>
      <c r="BR148" s="13"/>
      <c r="BS148" s="13"/>
      <c r="BT148" s="25"/>
      <c r="BU148" s="13"/>
      <c r="BV148" s="13"/>
      <c r="BW148" s="25"/>
      <c r="BX148" s="13"/>
      <c r="BY148" s="13"/>
      <c r="BZ148" s="25"/>
      <c r="CA148" s="13"/>
      <c r="CB148" s="13"/>
      <c r="CC148" s="25"/>
      <c r="CD148" s="13"/>
      <c r="CE148" s="13"/>
      <c r="CF148" s="25"/>
      <c r="CG148" s="13"/>
      <c r="CH148" s="13"/>
      <c r="CI148" s="25"/>
      <c r="CJ148" s="13"/>
      <c r="CK148" s="13"/>
      <c r="CL148" s="25"/>
      <c r="CM148" s="13"/>
      <c r="CN148" s="13"/>
      <c r="CO148" s="25"/>
      <c r="CP148" s="13"/>
      <c r="CQ148" s="13"/>
      <c r="CR148" s="25"/>
      <c r="CS148" s="13"/>
      <c r="CT148" s="13"/>
      <c r="CU148" s="25"/>
      <c r="CV148" s="13"/>
      <c r="CW148" s="13"/>
      <c r="CX148" s="25"/>
      <c r="CY148" s="13"/>
      <c r="CZ148" s="13"/>
      <c r="DA148" s="13"/>
      <c r="DB148" s="13"/>
      <c r="DC148" s="25"/>
      <c r="DD148" s="13"/>
      <c r="DE148" s="13"/>
      <c r="DF148" s="25"/>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205"/>
      <c r="FY148" s="203"/>
    </row>
    <row r="149" spans="1:181" ht="13.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25"/>
      <c r="BF149" s="13"/>
      <c r="BG149" s="13"/>
      <c r="BH149" s="13"/>
      <c r="BI149" s="13"/>
      <c r="BJ149" s="13"/>
      <c r="BK149" s="25"/>
      <c r="BL149" s="13"/>
      <c r="BM149" s="13"/>
      <c r="BN149" s="25"/>
      <c r="BO149" s="13"/>
      <c r="BP149" s="13"/>
      <c r="BQ149" s="25"/>
      <c r="BR149" s="13"/>
      <c r="BS149" s="13"/>
      <c r="BT149" s="25"/>
      <c r="BU149" s="13"/>
      <c r="BV149" s="13"/>
      <c r="BW149" s="25"/>
      <c r="BX149" s="13"/>
      <c r="BY149" s="13"/>
      <c r="BZ149" s="25"/>
      <c r="CA149" s="13"/>
      <c r="CB149" s="13"/>
      <c r="CC149" s="25"/>
      <c r="CD149" s="13"/>
      <c r="CE149" s="13"/>
      <c r="CF149" s="25"/>
      <c r="CG149" s="13"/>
      <c r="CH149" s="13"/>
      <c r="CI149" s="25"/>
      <c r="CJ149" s="13"/>
      <c r="CK149" s="13"/>
      <c r="CL149" s="25"/>
      <c r="CM149" s="13"/>
      <c r="CN149" s="13"/>
      <c r="CO149" s="25"/>
      <c r="CP149" s="13"/>
      <c r="CQ149" s="13"/>
      <c r="CR149" s="25"/>
      <c r="CS149" s="13"/>
      <c r="CT149" s="13"/>
      <c r="CU149" s="25"/>
      <c r="CV149" s="13"/>
      <c r="CW149" s="13"/>
      <c r="CX149" s="25"/>
      <c r="CY149" s="13"/>
      <c r="CZ149" s="13"/>
      <c r="DA149" s="13"/>
      <c r="DB149" s="13"/>
      <c r="DC149" s="25"/>
      <c r="DD149" s="13"/>
      <c r="DE149" s="13"/>
      <c r="DF149" s="25"/>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205"/>
      <c r="FY149" s="203"/>
    </row>
    <row r="150" spans="1:181" ht="13.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25"/>
      <c r="BF150" s="13"/>
      <c r="BG150" s="13"/>
      <c r="BH150" s="13"/>
      <c r="BI150" s="13"/>
      <c r="BJ150" s="13"/>
      <c r="BK150" s="25"/>
      <c r="BL150" s="13"/>
      <c r="BM150" s="13"/>
      <c r="BN150" s="25"/>
      <c r="BO150" s="13"/>
      <c r="BP150" s="13"/>
      <c r="BQ150" s="25"/>
      <c r="BR150" s="13"/>
      <c r="BS150" s="13"/>
      <c r="BT150" s="25"/>
      <c r="BU150" s="13"/>
      <c r="BV150" s="13"/>
      <c r="BW150" s="25"/>
      <c r="BX150" s="13"/>
      <c r="BY150" s="13"/>
      <c r="BZ150" s="25"/>
      <c r="CA150" s="13"/>
      <c r="CB150" s="13"/>
      <c r="CC150" s="25"/>
      <c r="CD150" s="13"/>
      <c r="CE150" s="13"/>
      <c r="CF150" s="25"/>
      <c r="CG150" s="13"/>
      <c r="CH150" s="13"/>
      <c r="CI150" s="25"/>
      <c r="CJ150" s="13"/>
      <c r="CK150" s="13"/>
      <c r="CL150" s="25"/>
      <c r="CM150" s="13"/>
      <c r="CN150" s="13"/>
      <c r="CO150" s="25"/>
      <c r="CP150" s="13"/>
      <c r="CQ150" s="13"/>
      <c r="CR150" s="25"/>
      <c r="CS150" s="13"/>
      <c r="CT150" s="13"/>
      <c r="CU150" s="25"/>
      <c r="CV150" s="13"/>
      <c r="CW150" s="13"/>
      <c r="CX150" s="25"/>
      <c r="CY150" s="13"/>
      <c r="CZ150" s="13"/>
      <c r="DA150" s="13"/>
      <c r="DB150" s="13"/>
      <c r="DC150" s="25"/>
      <c r="DD150" s="13"/>
      <c r="DE150" s="13"/>
      <c r="DF150" s="25"/>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205"/>
      <c r="FY150" s="203"/>
    </row>
    <row r="151" spans="1:181" ht="13.5" customHeight="1" x14ac:dyDescent="0.25">
      <c r="FY151" s="204"/>
    </row>
    <row r="152" spans="1:181" ht="13.5" customHeight="1" x14ac:dyDescent="0.25">
      <c r="FY152" s="204"/>
    </row>
    <row r="153" spans="1:181" ht="13.5" customHeight="1" x14ac:dyDescent="0.25">
      <c r="FY153" s="204"/>
    </row>
    <row r="154" spans="1:181" ht="13.5" customHeight="1" x14ac:dyDescent="0.25">
      <c r="FY154" s="204"/>
    </row>
    <row r="155" spans="1:181" ht="13.5" customHeight="1" x14ac:dyDescent="0.25">
      <c r="FY155" s="204"/>
    </row>
    <row r="156" spans="1:181" ht="13.5" customHeight="1" x14ac:dyDescent="0.25">
      <c r="FY156" s="204"/>
    </row>
    <row r="157" spans="1:181" ht="13.5" customHeight="1" x14ac:dyDescent="0.25">
      <c r="FY157" s="204"/>
    </row>
    <row r="158" spans="1:181" ht="13.5" customHeight="1" x14ac:dyDescent="0.25">
      <c r="FY158" s="204"/>
    </row>
    <row r="159" spans="1:181" ht="13.5" customHeight="1" x14ac:dyDescent="0.25">
      <c r="FY159" s="204"/>
    </row>
    <row r="160" spans="1:181" ht="13.5" customHeight="1" x14ac:dyDescent="0.25">
      <c r="FY160" s="204"/>
    </row>
    <row r="161" spans="181:181" ht="13.5" customHeight="1" x14ac:dyDescent="0.25">
      <c r="FY161" s="204"/>
    </row>
    <row r="162" spans="181:181" ht="13.5" customHeight="1" x14ac:dyDescent="0.25">
      <c r="FY162" s="204"/>
    </row>
    <row r="163" spans="181:181" ht="13.5" customHeight="1" x14ac:dyDescent="0.25">
      <c r="FY163" s="204"/>
    </row>
    <row r="164" spans="181:181" ht="13.5" customHeight="1" x14ac:dyDescent="0.25">
      <c r="FY164" s="204"/>
    </row>
    <row r="165" spans="181:181" ht="13.5" customHeight="1" x14ac:dyDescent="0.25">
      <c r="FY165" s="204"/>
    </row>
    <row r="166" spans="181:181" ht="13.5" customHeight="1" x14ac:dyDescent="0.25">
      <c r="FY166" s="204"/>
    </row>
    <row r="167" spans="181:181" ht="13.5" customHeight="1" x14ac:dyDescent="0.25">
      <c r="FY167" s="204"/>
    </row>
    <row r="168" spans="181:181" ht="13.5" customHeight="1" x14ac:dyDescent="0.25">
      <c r="FY168" s="204"/>
    </row>
    <row r="169" spans="181:181" ht="13.5" customHeight="1" x14ac:dyDescent="0.25">
      <c r="FY169" s="204"/>
    </row>
    <row r="170" spans="181:181" ht="13.5" customHeight="1" x14ac:dyDescent="0.25">
      <c r="FY170" s="204"/>
    </row>
    <row r="171" spans="181:181" ht="13.5" customHeight="1" x14ac:dyDescent="0.25">
      <c r="FY171" s="204"/>
    </row>
    <row r="172" spans="181:181" ht="13.5" customHeight="1" x14ac:dyDescent="0.25">
      <c r="FY172" s="204"/>
    </row>
    <row r="173" spans="181:181" ht="13.5" customHeight="1" x14ac:dyDescent="0.25">
      <c r="FY173" s="204"/>
    </row>
    <row r="174" spans="181:181" ht="13.5" customHeight="1" x14ac:dyDescent="0.25">
      <c r="FY174" s="204"/>
    </row>
    <row r="175" spans="181:181" ht="13.5" customHeight="1" x14ac:dyDescent="0.25">
      <c r="FY175" s="204"/>
    </row>
    <row r="176" spans="181:181" ht="13.5" customHeight="1" x14ac:dyDescent="0.25">
      <c r="FY176" s="204"/>
    </row>
    <row r="177" spans="1:181" ht="13.5" customHeight="1" x14ac:dyDescent="0.25">
      <c r="FY177" s="204"/>
    </row>
    <row r="178" spans="1:181" ht="13.5" customHeight="1" x14ac:dyDescent="0.25">
      <c r="FY178" s="204"/>
    </row>
    <row r="179" spans="1:181" ht="13.5" customHeight="1" x14ac:dyDescent="0.25">
      <c r="FY179" s="204"/>
    </row>
    <row r="180" spans="1:181" ht="13.5" customHeight="1" x14ac:dyDescent="0.25">
      <c r="FY180" s="204"/>
    </row>
    <row r="181" spans="1:181" ht="13.5" customHeight="1" x14ac:dyDescent="0.25">
      <c r="FY181" s="204"/>
    </row>
    <row r="182" spans="1:181" ht="13.5" customHeight="1" x14ac:dyDescent="0.25">
      <c r="FY182" s="204"/>
    </row>
    <row r="183" spans="1:181" ht="13.5" customHeight="1" x14ac:dyDescent="0.25">
      <c r="FY183" s="204"/>
    </row>
    <row r="184" spans="1:181" ht="13.5" customHeight="1" x14ac:dyDescent="0.25">
      <c r="FY184" s="204"/>
    </row>
    <row r="185" spans="1:181" ht="13.5" customHeight="1" x14ac:dyDescent="0.25">
      <c r="FY185" s="204"/>
    </row>
    <row r="186" spans="1:181" ht="13.5" customHeight="1" x14ac:dyDescent="0.25">
      <c r="FY186" s="204"/>
    </row>
    <row r="187" spans="1:181" ht="13.5" customHeight="1" x14ac:dyDescent="0.25">
      <c r="FY187" s="204"/>
    </row>
    <row r="188" spans="1:181" ht="13.5" customHeight="1" x14ac:dyDescent="0.25">
      <c r="FY188" s="204"/>
    </row>
    <row r="189" spans="1:181" ht="13.5" customHeight="1" x14ac:dyDescent="0.25">
      <c r="A189" s="2">
        <v>1</v>
      </c>
      <c r="B189" s="2">
        <v>2</v>
      </c>
      <c r="C189" s="2">
        <v>3</v>
      </c>
      <c r="D189" s="2">
        <v>4</v>
      </c>
      <c r="E189" s="2">
        <v>5</v>
      </c>
      <c r="F189" s="2">
        <v>6</v>
      </c>
      <c r="G189" s="2">
        <v>7</v>
      </c>
      <c r="H189" s="2">
        <v>8</v>
      </c>
      <c r="I189" s="2">
        <v>9</v>
      </c>
      <c r="J189" s="2">
        <v>10</v>
      </c>
      <c r="K189" s="2">
        <v>11</v>
      </c>
      <c r="L189" s="2">
        <v>12</v>
      </c>
      <c r="M189" s="2">
        <v>13</v>
      </c>
      <c r="N189" s="2">
        <v>14</v>
      </c>
      <c r="O189" s="2">
        <v>15</v>
      </c>
      <c r="P189" s="2">
        <v>16</v>
      </c>
      <c r="Q189" s="2">
        <v>17</v>
      </c>
      <c r="R189" s="2">
        <v>18</v>
      </c>
      <c r="S189" s="2">
        <v>19</v>
      </c>
      <c r="T189" s="2">
        <v>20</v>
      </c>
      <c r="U189" s="2">
        <v>21</v>
      </c>
      <c r="V189" s="2">
        <v>22</v>
      </c>
      <c r="W189" s="2">
        <v>23</v>
      </c>
      <c r="X189" s="2">
        <v>24</v>
      </c>
      <c r="Y189" s="2">
        <v>25</v>
      </c>
      <c r="Z189" s="2">
        <v>26</v>
      </c>
      <c r="AA189" s="2">
        <v>27</v>
      </c>
      <c r="AB189" s="2">
        <v>28</v>
      </c>
      <c r="AC189" s="2">
        <v>29</v>
      </c>
      <c r="AD189" s="2">
        <v>30</v>
      </c>
      <c r="AE189" s="2">
        <v>31</v>
      </c>
      <c r="AF189" s="2">
        <v>32</v>
      </c>
      <c r="AG189" s="2">
        <v>33</v>
      </c>
      <c r="AH189" s="2">
        <v>34</v>
      </c>
      <c r="AI189" s="2">
        <v>35</v>
      </c>
      <c r="AJ189" s="2">
        <v>36</v>
      </c>
      <c r="AK189" s="2">
        <v>37</v>
      </c>
      <c r="AL189" s="2">
        <v>38</v>
      </c>
      <c r="AM189" s="2">
        <v>39</v>
      </c>
      <c r="AN189" s="2">
        <v>40</v>
      </c>
      <c r="AO189" s="2">
        <v>41</v>
      </c>
      <c r="AP189" s="2">
        <v>42</v>
      </c>
      <c r="AQ189" s="2">
        <v>43</v>
      </c>
      <c r="AR189" s="2">
        <v>44</v>
      </c>
      <c r="AS189" s="2">
        <v>45</v>
      </c>
      <c r="AT189" s="2">
        <v>46</v>
      </c>
      <c r="AU189" s="2">
        <v>47</v>
      </c>
      <c r="AV189" s="2">
        <v>48</v>
      </c>
      <c r="AW189" s="2">
        <v>49</v>
      </c>
      <c r="AX189" s="2">
        <v>50</v>
      </c>
      <c r="AY189" s="2">
        <v>51</v>
      </c>
      <c r="AZ189" s="2">
        <v>52</v>
      </c>
      <c r="BA189" s="2">
        <v>53</v>
      </c>
      <c r="BB189" s="2">
        <v>54</v>
      </c>
      <c r="BC189" s="2">
        <v>55</v>
      </c>
      <c r="BD189" s="2">
        <v>56</v>
      </c>
      <c r="BE189" s="2">
        <v>57</v>
      </c>
      <c r="BF189" s="2">
        <v>58</v>
      </c>
      <c r="BG189" s="2">
        <v>59</v>
      </c>
      <c r="BH189" s="2">
        <v>60</v>
      </c>
      <c r="BI189" s="2">
        <v>61</v>
      </c>
      <c r="BJ189" s="2">
        <v>62</v>
      </c>
      <c r="BK189" s="2">
        <v>63</v>
      </c>
      <c r="BL189" s="2">
        <v>64</v>
      </c>
      <c r="BM189" s="2">
        <v>65</v>
      </c>
      <c r="BN189" s="2">
        <v>66</v>
      </c>
      <c r="BO189" s="2">
        <v>67</v>
      </c>
      <c r="BP189" s="2">
        <v>68</v>
      </c>
      <c r="BQ189" s="2">
        <v>69</v>
      </c>
      <c r="BR189" s="2">
        <v>70</v>
      </c>
      <c r="BS189" s="2">
        <v>71</v>
      </c>
      <c r="BT189" s="2">
        <v>72</v>
      </c>
      <c r="BU189" s="2">
        <v>73</v>
      </c>
      <c r="BV189" s="2">
        <v>74</v>
      </c>
      <c r="BW189" s="2">
        <v>75</v>
      </c>
      <c r="BX189" s="2">
        <v>76</v>
      </c>
      <c r="BY189" s="2">
        <v>77</v>
      </c>
      <c r="BZ189" s="2">
        <v>78</v>
      </c>
      <c r="CA189" s="2">
        <v>79</v>
      </c>
      <c r="CB189" s="2">
        <v>80</v>
      </c>
      <c r="CC189" s="2">
        <v>81</v>
      </c>
      <c r="CD189" s="2">
        <v>82</v>
      </c>
      <c r="CE189" s="2">
        <v>83</v>
      </c>
      <c r="CF189" s="2">
        <v>84</v>
      </c>
      <c r="CG189" s="2">
        <v>85</v>
      </c>
      <c r="CH189" s="2">
        <v>86</v>
      </c>
      <c r="CI189" s="2">
        <v>87</v>
      </c>
      <c r="CJ189" s="2">
        <v>88</v>
      </c>
      <c r="CK189" s="2">
        <v>89</v>
      </c>
      <c r="CL189" s="2">
        <v>90</v>
      </c>
      <c r="CM189" s="2">
        <v>91</v>
      </c>
      <c r="CN189" s="2">
        <v>92</v>
      </c>
      <c r="CO189" s="2">
        <v>93</v>
      </c>
      <c r="CP189" s="2">
        <v>94</v>
      </c>
      <c r="CQ189" s="2">
        <v>95</v>
      </c>
      <c r="CR189" s="2">
        <v>96</v>
      </c>
      <c r="CS189" s="2">
        <v>97</v>
      </c>
      <c r="CT189" s="2">
        <v>98</v>
      </c>
      <c r="CU189" s="2">
        <v>99</v>
      </c>
      <c r="CV189" s="2">
        <v>100</v>
      </c>
      <c r="CW189" s="2">
        <v>101</v>
      </c>
      <c r="CX189" s="2">
        <v>102</v>
      </c>
      <c r="CY189" s="2">
        <v>103</v>
      </c>
      <c r="CZ189" s="2">
        <v>104</v>
      </c>
      <c r="DA189" s="2">
        <v>105</v>
      </c>
      <c r="DB189" s="2">
        <v>106</v>
      </c>
      <c r="DC189" s="2">
        <v>107</v>
      </c>
      <c r="DD189" s="2">
        <v>108</v>
      </c>
      <c r="DE189" s="2">
        <v>109</v>
      </c>
      <c r="DF189" s="2">
        <v>110</v>
      </c>
      <c r="DG189" s="2">
        <v>111</v>
      </c>
      <c r="DH189" s="2">
        <v>112</v>
      </c>
      <c r="DI189" s="2">
        <v>113</v>
      </c>
      <c r="DJ189" s="2">
        <v>114</v>
      </c>
      <c r="DK189" s="2">
        <v>117</v>
      </c>
      <c r="DL189" s="2">
        <v>118</v>
      </c>
      <c r="DM189" s="2">
        <v>137</v>
      </c>
      <c r="DN189" s="2">
        <v>138</v>
      </c>
      <c r="DO189" s="2">
        <v>139</v>
      </c>
      <c r="DP189" s="2">
        <v>140</v>
      </c>
      <c r="DQ189" s="2">
        <v>141</v>
      </c>
      <c r="DR189" s="2">
        <v>142</v>
      </c>
      <c r="DS189" s="2">
        <v>143</v>
      </c>
      <c r="DT189" s="2">
        <v>144</v>
      </c>
      <c r="DU189" s="2">
        <v>145</v>
      </c>
      <c r="DV189" s="2">
        <v>147</v>
      </c>
      <c r="DW189" s="2">
        <v>148</v>
      </c>
      <c r="DX189" s="2">
        <v>149</v>
      </c>
      <c r="DY189" s="2">
        <v>150</v>
      </c>
      <c r="DZ189" s="2">
        <v>151</v>
      </c>
      <c r="EA189" s="2">
        <v>152</v>
      </c>
      <c r="EB189" s="2">
        <v>156</v>
      </c>
      <c r="EC189" s="2">
        <v>163</v>
      </c>
      <c r="ED189" s="2">
        <v>170</v>
      </c>
      <c r="EE189" s="2">
        <v>177</v>
      </c>
      <c r="EF189" s="2">
        <v>184</v>
      </c>
      <c r="EI189" s="2">
        <v>204</v>
      </c>
      <c r="EJ189" s="2">
        <v>205</v>
      </c>
      <c r="EK189" s="2">
        <v>206</v>
      </c>
      <c r="EL189" s="2">
        <v>207</v>
      </c>
      <c r="EM189" s="2">
        <v>208</v>
      </c>
      <c r="EN189" s="2">
        <v>209</v>
      </c>
      <c r="EO189" s="2">
        <v>210</v>
      </c>
      <c r="EP189" s="2">
        <v>212</v>
      </c>
      <c r="EQ189" s="2">
        <v>213</v>
      </c>
      <c r="ER189" s="2">
        <v>214</v>
      </c>
      <c r="ES189" s="2">
        <v>215</v>
      </c>
      <c r="ET189" s="2">
        <v>219</v>
      </c>
      <c r="EU189" s="2">
        <v>220</v>
      </c>
      <c r="EV189" s="2">
        <v>221</v>
      </c>
      <c r="EW189" s="2">
        <v>222</v>
      </c>
      <c r="EX189" s="2">
        <v>223</v>
      </c>
      <c r="EY189" s="2">
        <v>224</v>
      </c>
      <c r="EZ189" s="2">
        <v>225</v>
      </c>
      <c r="FA189" s="2">
        <v>226</v>
      </c>
      <c r="FB189" s="2">
        <v>227</v>
      </c>
      <c r="FC189" s="2">
        <v>228</v>
      </c>
      <c r="FD189" s="2">
        <v>229</v>
      </c>
      <c r="FE189" s="2">
        <v>230</v>
      </c>
      <c r="FF189" s="2">
        <v>231</v>
      </c>
      <c r="FG189" s="2">
        <v>232</v>
      </c>
      <c r="FH189" s="2">
        <v>233</v>
      </c>
      <c r="FI189" s="2">
        <v>234</v>
      </c>
      <c r="FJ189" s="2">
        <v>235</v>
      </c>
      <c r="FK189" s="2">
        <v>237</v>
      </c>
      <c r="FL189" s="2">
        <v>239</v>
      </c>
      <c r="FM189" s="2">
        <v>241</v>
      </c>
      <c r="FN189" s="2">
        <v>243</v>
      </c>
      <c r="FO189" s="2">
        <v>245</v>
      </c>
      <c r="FP189" s="2">
        <v>247</v>
      </c>
      <c r="FQ189" s="2">
        <v>249</v>
      </c>
      <c r="FR189" s="2">
        <v>251</v>
      </c>
      <c r="FS189" s="2">
        <v>253</v>
      </c>
      <c r="FT189" s="2">
        <v>256</v>
      </c>
      <c r="FU189" s="2">
        <v>258</v>
      </c>
      <c r="FV189" s="2">
        <v>261</v>
      </c>
      <c r="FW189" s="2">
        <v>263</v>
      </c>
      <c r="FX189" s="2">
        <v>266</v>
      </c>
      <c r="FY189" s="2">
        <v>267</v>
      </c>
    </row>
    <row r="190" spans="1:181" ht="13.5" customHeight="1" x14ac:dyDescent="0.25">
      <c r="FY190" s="204"/>
    </row>
    <row r="191" spans="1:181" ht="13.5" customHeight="1" x14ac:dyDescent="0.25">
      <c r="FY191" s="204"/>
    </row>
    <row r="192" spans="1:181" ht="13.5" customHeight="1" x14ac:dyDescent="0.25">
      <c r="FY192" s="204"/>
    </row>
    <row r="193" spans="181:181" ht="13.5" customHeight="1" x14ac:dyDescent="0.25">
      <c r="FY193" s="204"/>
    </row>
    <row r="194" spans="181:181" ht="13.5" customHeight="1" x14ac:dyDescent="0.25">
      <c r="FY194" s="204"/>
    </row>
  </sheetData>
  <protectedRanges>
    <protectedRange sqref="FY120" name="Range1_2_1_1"/>
  </protectedRanges>
  <autoFilter ref="A1:FW127"/>
  <sortState ref="A2:KE124">
    <sortCondition ref="U1"/>
  </sortState>
  <customSheetViews>
    <customSheetView guid="{F9AE0662-BB60-43F5-BA83-416C8E6DAA9F}" topLeftCell="KU1">
      <selection activeCell="LT6" sqref="LT6"/>
      <pageMargins left="0.7" right="0.7" top="0.75" bottom="0.75" header="0.3" footer="0.3"/>
      <pageSetup orientation="portrait" r:id="rId1"/>
    </customSheetView>
  </customSheetViews>
  <dataValidations count="23">
    <dataValidation type="list" allowBlank="1" showInputMessage="1" showErrorMessage="1" sqref="VK128:VK140 AFG128:AFG140 APC128:APC140 AYY128:AYY140 BIU128:BIU140 BSQ128:BSQ140 CCM128:CCM140 CMI128:CMI140 CWE128:CWE140 DGA128:DGA140 DPW128:DPW140 DZS128:DZS140 EJO128:EJO140 ETK128:ETK140 FDG128:FDG140 FNC128:FNC140 FWY128:FWY140 GGU128:GGU140 GQQ128:GQQ140 HAM128:HAM140 HKI128:HKI140 HUE128:HUE140 IEA128:IEA140 INW128:INW140 IXS128:IXS140 JHO128:JHO140 JRK128:JRK140 KBG128:KBG140 KLC128:KLC140 KUY128:KUY140 LEU128:LEU140 LOQ128:LOQ140 LYM128:LYM140 MII128:MII140 MSE128:MSE140 NCA128:NCA140 NLW128:NLW140 NVS128:NVS140 OFO128:OFO140 OPK128:OPK140 OZG128:OZG140 PJC128:PJC140 PSY128:PSY140 QCU128:QCU140 QMQ128:QMQ140 QWM128:QWM140 RGI128:RGI140 RQE128:RQE140 SAA128:SAA140 SJW128:SJW140 STS128:STS140 TDO128:TDO140 TNK128:TNK140 TXG128:TXG140 UHC128:UHC140 UQY128:UQY140 VAU128:VAU140 VKQ128:VKQ140 VUM128:VUM140 WEI128:WEI140 WOE128:WOE140 WYA128:WYA140 EV128:EV140 WYA982892:WYA983040 EV65388:EV65536 LO65388:LO65536 VK65388:VK65536 AFG65388:AFG65536 APC65388:APC65536 AYY65388:AYY65536 BIU65388:BIU65536 BSQ65388:BSQ65536 CCM65388:CCM65536 CMI65388:CMI65536 CWE65388:CWE65536 DGA65388:DGA65536 DPW65388:DPW65536 DZS65388:DZS65536 EJO65388:EJO65536 ETK65388:ETK65536 FDG65388:FDG65536 FNC65388:FNC65536 FWY65388:FWY65536 GGU65388:GGU65536 GQQ65388:GQQ65536 HAM65388:HAM65536 HKI65388:HKI65536 HUE65388:HUE65536 IEA65388:IEA65536 INW65388:INW65536 IXS65388:IXS65536 JHO65388:JHO65536 JRK65388:JRK65536 KBG65388:KBG65536 KLC65388:KLC65536 KUY65388:KUY65536 LEU65388:LEU65536 LOQ65388:LOQ65536 LYM65388:LYM65536 MII65388:MII65536 MSE65388:MSE65536 NCA65388:NCA65536 NLW65388:NLW65536 NVS65388:NVS65536 OFO65388:OFO65536 OPK65388:OPK65536 OZG65388:OZG65536 PJC65388:PJC65536 PSY65388:PSY65536 QCU65388:QCU65536 QMQ65388:QMQ65536 QWM65388:QWM65536 RGI65388:RGI65536 RQE65388:RQE65536 SAA65388:SAA65536 SJW65388:SJW65536 STS65388:STS65536 TDO65388:TDO65536 TNK65388:TNK65536 TXG65388:TXG65536 UHC65388:UHC65536 UQY65388:UQY65536 VAU65388:VAU65536 VKQ65388:VKQ65536 VUM65388:VUM65536 WEI65388:WEI65536 WOE65388:WOE65536 WYA65388:WYA65536 EV130924:EV131072 LO130924:LO131072 VK130924:VK131072 AFG130924:AFG131072 APC130924:APC131072 AYY130924:AYY131072 BIU130924:BIU131072 BSQ130924:BSQ131072 CCM130924:CCM131072 CMI130924:CMI131072 CWE130924:CWE131072 DGA130924:DGA131072 DPW130924:DPW131072 DZS130924:DZS131072 EJO130924:EJO131072 ETK130924:ETK131072 FDG130924:FDG131072 FNC130924:FNC131072 FWY130924:FWY131072 GGU130924:GGU131072 GQQ130924:GQQ131072 HAM130924:HAM131072 HKI130924:HKI131072 HUE130924:HUE131072 IEA130924:IEA131072 INW130924:INW131072 IXS130924:IXS131072 JHO130924:JHO131072 JRK130924:JRK131072 KBG130924:KBG131072 KLC130924:KLC131072 KUY130924:KUY131072 LEU130924:LEU131072 LOQ130924:LOQ131072 LYM130924:LYM131072 MII130924:MII131072 MSE130924:MSE131072 NCA130924:NCA131072 NLW130924:NLW131072 NVS130924:NVS131072 OFO130924:OFO131072 OPK130924:OPK131072 OZG130924:OZG131072 PJC130924:PJC131072 PSY130924:PSY131072 QCU130924:QCU131072 QMQ130924:QMQ131072 QWM130924:QWM131072 RGI130924:RGI131072 RQE130924:RQE131072 SAA130924:SAA131072 SJW130924:SJW131072 STS130924:STS131072 TDO130924:TDO131072 TNK130924:TNK131072 TXG130924:TXG131072 UHC130924:UHC131072 UQY130924:UQY131072 VAU130924:VAU131072 VKQ130924:VKQ131072 VUM130924:VUM131072 WEI130924:WEI131072 WOE130924:WOE131072 WYA130924:WYA131072 EV196460:EV196608 LO196460:LO196608 VK196460:VK196608 AFG196460:AFG196608 APC196460:APC196608 AYY196460:AYY196608 BIU196460:BIU196608 BSQ196460:BSQ196608 CCM196460:CCM196608 CMI196460:CMI196608 CWE196460:CWE196608 DGA196460:DGA196608 DPW196460:DPW196608 DZS196460:DZS196608 EJO196460:EJO196608 ETK196460:ETK196608 FDG196460:FDG196608 FNC196460:FNC196608 FWY196460:FWY196608 GGU196460:GGU196608 GQQ196460:GQQ196608 HAM196460:HAM196608 HKI196460:HKI196608 HUE196460:HUE196608 IEA196460:IEA196608 INW196460:INW196608 IXS196460:IXS196608 JHO196460:JHO196608 JRK196460:JRK196608 KBG196460:KBG196608 KLC196460:KLC196608 KUY196460:KUY196608 LEU196460:LEU196608 LOQ196460:LOQ196608 LYM196460:LYM196608 MII196460:MII196608 MSE196460:MSE196608 NCA196460:NCA196608 NLW196460:NLW196608 NVS196460:NVS196608 OFO196460:OFO196608 OPK196460:OPK196608 OZG196460:OZG196608 PJC196460:PJC196608 PSY196460:PSY196608 QCU196460:QCU196608 QMQ196460:QMQ196608 QWM196460:QWM196608 RGI196460:RGI196608 RQE196460:RQE196608 SAA196460:SAA196608 SJW196460:SJW196608 STS196460:STS196608 TDO196460:TDO196608 TNK196460:TNK196608 TXG196460:TXG196608 UHC196460:UHC196608 UQY196460:UQY196608 VAU196460:VAU196608 VKQ196460:VKQ196608 VUM196460:VUM196608 WEI196460:WEI196608 WOE196460:WOE196608 WYA196460:WYA196608 EV261996:EV262144 LO261996:LO262144 VK261996:VK262144 AFG261996:AFG262144 APC261996:APC262144 AYY261996:AYY262144 BIU261996:BIU262144 BSQ261996:BSQ262144 CCM261996:CCM262144 CMI261996:CMI262144 CWE261996:CWE262144 DGA261996:DGA262144 DPW261996:DPW262144 DZS261996:DZS262144 EJO261996:EJO262144 ETK261996:ETK262144 FDG261996:FDG262144 FNC261996:FNC262144 FWY261996:FWY262144 GGU261996:GGU262144 GQQ261996:GQQ262144 HAM261996:HAM262144 HKI261996:HKI262144 HUE261996:HUE262144 IEA261996:IEA262144 INW261996:INW262144 IXS261996:IXS262144 JHO261996:JHO262144 JRK261996:JRK262144 KBG261996:KBG262144 KLC261996:KLC262144 KUY261996:KUY262144 LEU261996:LEU262144 LOQ261996:LOQ262144 LYM261996:LYM262144 MII261996:MII262144 MSE261996:MSE262144 NCA261996:NCA262144 NLW261996:NLW262144 NVS261996:NVS262144 OFO261996:OFO262144 OPK261996:OPK262144 OZG261996:OZG262144 PJC261996:PJC262144 PSY261996:PSY262144 QCU261996:QCU262144 QMQ261996:QMQ262144 QWM261996:QWM262144 RGI261996:RGI262144 RQE261996:RQE262144 SAA261996:SAA262144 SJW261996:SJW262144 STS261996:STS262144 TDO261996:TDO262144 TNK261996:TNK262144 TXG261996:TXG262144 UHC261996:UHC262144 UQY261996:UQY262144 VAU261996:VAU262144 VKQ261996:VKQ262144 VUM261996:VUM262144 WEI261996:WEI262144 WOE261996:WOE262144 WYA261996:WYA262144 EV327532:EV327680 LO327532:LO327680 VK327532:VK327680 AFG327532:AFG327680 APC327532:APC327680 AYY327532:AYY327680 BIU327532:BIU327680 BSQ327532:BSQ327680 CCM327532:CCM327680 CMI327532:CMI327680 CWE327532:CWE327680 DGA327532:DGA327680 DPW327532:DPW327680 DZS327532:DZS327680 EJO327532:EJO327680 ETK327532:ETK327680 FDG327532:FDG327680 FNC327532:FNC327680 FWY327532:FWY327680 GGU327532:GGU327680 GQQ327532:GQQ327680 HAM327532:HAM327680 HKI327532:HKI327680 HUE327532:HUE327680 IEA327532:IEA327680 INW327532:INW327680 IXS327532:IXS327680 JHO327532:JHO327680 JRK327532:JRK327680 KBG327532:KBG327680 KLC327532:KLC327680 KUY327532:KUY327680 LEU327532:LEU327680 LOQ327532:LOQ327680 LYM327532:LYM327680 MII327532:MII327680 MSE327532:MSE327680 NCA327532:NCA327680 NLW327532:NLW327680 NVS327532:NVS327680 OFO327532:OFO327680 OPK327532:OPK327680 OZG327532:OZG327680 PJC327532:PJC327680 PSY327532:PSY327680 QCU327532:QCU327680 QMQ327532:QMQ327680 QWM327532:QWM327680 RGI327532:RGI327680 RQE327532:RQE327680 SAA327532:SAA327680 SJW327532:SJW327680 STS327532:STS327680 TDO327532:TDO327680 TNK327532:TNK327680 TXG327532:TXG327680 UHC327532:UHC327680 UQY327532:UQY327680 VAU327532:VAU327680 VKQ327532:VKQ327680 VUM327532:VUM327680 WEI327532:WEI327680 WOE327532:WOE327680 WYA327532:WYA327680 EV393068:EV393216 LO393068:LO393216 VK393068:VK393216 AFG393068:AFG393216 APC393068:APC393216 AYY393068:AYY393216 BIU393068:BIU393216 BSQ393068:BSQ393216 CCM393068:CCM393216 CMI393068:CMI393216 CWE393068:CWE393216 DGA393068:DGA393216 DPW393068:DPW393216 DZS393068:DZS393216 EJO393068:EJO393216 ETK393068:ETK393216 FDG393068:FDG393216 FNC393068:FNC393216 FWY393068:FWY393216 GGU393068:GGU393216 GQQ393068:GQQ393216 HAM393068:HAM393216 HKI393068:HKI393216 HUE393068:HUE393216 IEA393068:IEA393216 INW393068:INW393216 IXS393068:IXS393216 JHO393068:JHO393216 JRK393068:JRK393216 KBG393068:KBG393216 KLC393068:KLC393216 KUY393068:KUY393216 LEU393068:LEU393216 LOQ393068:LOQ393216 LYM393068:LYM393216 MII393068:MII393216 MSE393068:MSE393216 NCA393068:NCA393216 NLW393068:NLW393216 NVS393068:NVS393216 OFO393068:OFO393216 OPK393068:OPK393216 OZG393068:OZG393216 PJC393068:PJC393216 PSY393068:PSY393216 QCU393068:QCU393216 QMQ393068:QMQ393216 QWM393068:QWM393216 RGI393068:RGI393216 RQE393068:RQE393216 SAA393068:SAA393216 SJW393068:SJW393216 STS393068:STS393216 TDO393068:TDO393216 TNK393068:TNK393216 TXG393068:TXG393216 UHC393068:UHC393216 UQY393068:UQY393216 VAU393068:VAU393216 VKQ393068:VKQ393216 VUM393068:VUM393216 WEI393068:WEI393216 WOE393068:WOE393216 WYA393068:WYA393216 EV458604:EV458752 LO458604:LO458752 VK458604:VK458752 AFG458604:AFG458752 APC458604:APC458752 AYY458604:AYY458752 BIU458604:BIU458752 BSQ458604:BSQ458752 CCM458604:CCM458752 CMI458604:CMI458752 CWE458604:CWE458752 DGA458604:DGA458752 DPW458604:DPW458752 DZS458604:DZS458752 EJO458604:EJO458752 ETK458604:ETK458752 FDG458604:FDG458752 FNC458604:FNC458752 FWY458604:FWY458752 GGU458604:GGU458752 GQQ458604:GQQ458752 HAM458604:HAM458752 HKI458604:HKI458752 HUE458604:HUE458752 IEA458604:IEA458752 INW458604:INW458752 IXS458604:IXS458752 JHO458604:JHO458752 JRK458604:JRK458752 KBG458604:KBG458752 KLC458604:KLC458752 KUY458604:KUY458752 LEU458604:LEU458752 LOQ458604:LOQ458752 LYM458604:LYM458752 MII458604:MII458752 MSE458604:MSE458752 NCA458604:NCA458752 NLW458604:NLW458752 NVS458604:NVS458752 OFO458604:OFO458752 OPK458604:OPK458752 OZG458604:OZG458752 PJC458604:PJC458752 PSY458604:PSY458752 QCU458604:QCU458752 QMQ458604:QMQ458752 QWM458604:QWM458752 RGI458604:RGI458752 RQE458604:RQE458752 SAA458604:SAA458752 SJW458604:SJW458752 STS458604:STS458752 TDO458604:TDO458752 TNK458604:TNK458752 TXG458604:TXG458752 UHC458604:UHC458752 UQY458604:UQY458752 VAU458604:VAU458752 VKQ458604:VKQ458752 VUM458604:VUM458752 WEI458604:WEI458752 WOE458604:WOE458752 WYA458604:WYA458752 EV524140:EV524288 LO524140:LO524288 VK524140:VK524288 AFG524140:AFG524288 APC524140:APC524288 AYY524140:AYY524288 BIU524140:BIU524288 BSQ524140:BSQ524288 CCM524140:CCM524288 CMI524140:CMI524288 CWE524140:CWE524288 DGA524140:DGA524288 DPW524140:DPW524288 DZS524140:DZS524288 EJO524140:EJO524288 ETK524140:ETK524288 FDG524140:FDG524288 FNC524140:FNC524288 FWY524140:FWY524288 GGU524140:GGU524288 GQQ524140:GQQ524288 HAM524140:HAM524288 HKI524140:HKI524288 HUE524140:HUE524288 IEA524140:IEA524288 INW524140:INW524288 IXS524140:IXS524288 JHO524140:JHO524288 JRK524140:JRK524288 KBG524140:KBG524288 KLC524140:KLC524288 KUY524140:KUY524288 LEU524140:LEU524288 LOQ524140:LOQ524288 LYM524140:LYM524288 MII524140:MII524288 MSE524140:MSE524288 NCA524140:NCA524288 NLW524140:NLW524288 NVS524140:NVS524288 OFO524140:OFO524288 OPK524140:OPK524288 OZG524140:OZG524288 PJC524140:PJC524288 PSY524140:PSY524288 QCU524140:QCU524288 QMQ524140:QMQ524288 QWM524140:QWM524288 RGI524140:RGI524288 RQE524140:RQE524288 SAA524140:SAA524288 SJW524140:SJW524288 STS524140:STS524288 TDO524140:TDO524288 TNK524140:TNK524288 TXG524140:TXG524288 UHC524140:UHC524288 UQY524140:UQY524288 VAU524140:VAU524288 VKQ524140:VKQ524288 VUM524140:VUM524288 WEI524140:WEI524288 WOE524140:WOE524288 WYA524140:WYA524288 EV589676:EV589824 LO589676:LO589824 VK589676:VK589824 AFG589676:AFG589824 APC589676:APC589824 AYY589676:AYY589824 BIU589676:BIU589824 BSQ589676:BSQ589824 CCM589676:CCM589824 CMI589676:CMI589824 CWE589676:CWE589824 DGA589676:DGA589824 DPW589676:DPW589824 DZS589676:DZS589824 EJO589676:EJO589824 ETK589676:ETK589824 FDG589676:FDG589824 FNC589676:FNC589824 FWY589676:FWY589824 GGU589676:GGU589824 GQQ589676:GQQ589824 HAM589676:HAM589824 HKI589676:HKI589824 HUE589676:HUE589824 IEA589676:IEA589824 INW589676:INW589824 IXS589676:IXS589824 JHO589676:JHO589824 JRK589676:JRK589824 KBG589676:KBG589824 KLC589676:KLC589824 KUY589676:KUY589824 LEU589676:LEU589824 LOQ589676:LOQ589824 LYM589676:LYM589824 MII589676:MII589824 MSE589676:MSE589824 NCA589676:NCA589824 NLW589676:NLW589824 NVS589676:NVS589824 OFO589676:OFO589824 OPK589676:OPK589824 OZG589676:OZG589824 PJC589676:PJC589824 PSY589676:PSY589824 QCU589676:QCU589824 QMQ589676:QMQ589824 QWM589676:QWM589824 RGI589676:RGI589824 RQE589676:RQE589824 SAA589676:SAA589824 SJW589676:SJW589824 STS589676:STS589824 TDO589676:TDO589824 TNK589676:TNK589824 TXG589676:TXG589824 UHC589676:UHC589824 UQY589676:UQY589824 VAU589676:VAU589824 VKQ589676:VKQ589824 VUM589676:VUM589824 WEI589676:WEI589824 WOE589676:WOE589824 WYA589676:WYA589824 EV655212:EV655360 LO655212:LO655360 VK655212:VK655360 AFG655212:AFG655360 APC655212:APC655360 AYY655212:AYY655360 BIU655212:BIU655360 BSQ655212:BSQ655360 CCM655212:CCM655360 CMI655212:CMI655360 CWE655212:CWE655360 DGA655212:DGA655360 DPW655212:DPW655360 DZS655212:DZS655360 EJO655212:EJO655360 ETK655212:ETK655360 FDG655212:FDG655360 FNC655212:FNC655360 FWY655212:FWY655360 GGU655212:GGU655360 GQQ655212:GQQ655360 HAM655212:HAM655360 HKI655212:HKI655360 HUE655212:HUE655360 IEA655212:IEA655360 INW655212:INW655360 IXS655212:IXS655360 JHO655212:JHO655360 JRK655212:JRK655360 KBG655212:KBG655360 KLC655212:KLC655360 KUY655212:KUY655360 LEU655212:LEU655360 LOQ655212:LOQ655360 LYM655212:LYM655360 MII655212:MII655360 MSE655212:MSE655360 NCA655212:NCA655360 NLW655212:NLW655360 NVS655212:NVS655360 OFO655212:OFO655360 OPK655212:OPK655360 OZG655212:OZG655360 PJC655212:PJC655360 PSY655212:PSY655360 QCU655212:QCU655360 QMQ655212:QMQ655360 QWM655212:QWM655360 RGI655212:RGI655360 RQE655212:RQE655360 SAA655212:SAA655360 SJW655212:SJW655360 STS655212:STS655360 TDO655212:TDO655360 TNK655212:TNK655360 TXG655212:TXG655360 UHC655212:UHC655360 UQY655212:UQY655360 VAU655212:VAU655360 VKQ655212:VKQ655360 VUM655212:VUM655360 WEI655212:WEI655360 WOE655212:WOE655360 WYA655212:WYA655360 EV720748:EV720896 LO720748:LO720896 VK720748:VK720896 AFG720748:AFG720896 APC720748:APC720896 AYY720748:AYY720896 BIU720748:BIU720896 BSQ720748:BSQ720896 CCM720748:CCM720896 CMI720748:CMI720896 CWE720748:CWE720896 DGA720748:DGA720896 DPW720748:DPW720896 DZS720748:DZS720896 EJO720748:EJO720896 ETK720748:ETK720896 FDG720748:FDG720896 FNC720748:FNC720896 FWY720748:FWY720896 GGU720748:GGU720896 GQQ720748:GQQ720896 HAM720748:HAM720896 HKI720748:HKI720896 HUE720748:HUE720896 IEA720748:IEA720896 INW720748:INW720896 IXS720748:IXS720896 JHO720748:JHO720896 JRK720748:JRK720896 KBG720748:KBG720896 KLC720748:KLC720896 KUY720748:KUY720896 LEU720748:LEU720896 LOQ720748:LOQ720896 LYM720748:LYM720896 MII720748:MII720896 MSE720748:MSE720896 NCA720748:NCA720896 NLW720748:NLW720896 NVS720748:NVS720896 OFO720748:OFO720896 OPK720748:OPK720896 OZG720748:OZG720896 PJC720748:PJC720896 PSY720748:PSY720896 QCU720748:QCU720896 QMQ720748:QMQ720896 QWM720748:QWM720896 RGI720748:RGI720896 RQE720748:RQE720896 SAA720748:SAA720896 SJW720748:SJW720896 STS720748:STS720896 TDO720748:TDO720896 TNK720748:TNK720896 TXG720748:TXG720896 UHC720748:UHC720896 UQY720748:UQY720896 VAU720748:VAU720896 VKQ720748:VKQ720896 VUM720748:VUM720896 WEI720748:WEI720896 WOE720748:WOE720896 WYA720748:WYA720896 EV786284:EV786432 LO786284:LO786432 VK786284:VK786432 AFG786284:AFG786432 APC786284:APC786432 AYY786284:AYY786432 BIU786284:BIU786432 BSQ786284:BSQ786432 CCM786284:CCM786432 CMI786284:CMI786432 CWE786284:CWE786432 DGA786284:DGA786432 DPW786284:DPW786432 DZS786284:DZS786432 EJO786284:EJO786432 ETK786284:ETK786432 FDG786284:FDG786432 FNC786284:FNC786432 FWY786284:FWY786432 GGU786284:GGU786432 GQQ786284:GQQ786432 HAM786284:HAM786432 HKI786284:HKI786432 HUE786284:HUE786432 IEA786284:IEA786432 INW786284:INW786432 IXS786284:IXS786432 JHO786284:JHO786432 JRK786284:JRK786432 KBG786284:KBG786432 KLC786284:KLC786432 KUY786284:KUY786432 LEU786284:LEU786432 LOQ786284:LOQ786432 LYM786284:LYM786432 MII786284:MII786432 MSE786284:MSE786432 NCA786284:NCA786432 NLW786284:NLW786432 NVS786284:NVS786432 OFO786284:OFO786432 OPK786284:OPK786432 OZG786284:OZG786432 PJC786284:PJC786432 PSY786284:PSY786432 QCU786284:QCU786432 QMQ786284:QMQ786432 QWM786284:QWM786432 RGI786284:RGI786432 RQE786284:RQE786432 SAA786284:SAA786432 SJW786284:SJW786432 STS786284:STS786432 TDO786284:TDO786432 TNK786284:TNK786432 TXG786284:TXG786432 UHC786284:UHC786432 UQY786284:UQY786432 VAU786284:VAU786432 VKQ786284:VKQ786432 VUM786284:VUM786432 WEI786284:WEI786432 WOE786284:WOE786432 WYA786284:WYA786432 EV851820:EV851968 LO851820:LO851968 VK851820:VK851968 AFG851820:AFG851968 APC851820:APC851968 AYY851820:AYY851968 BIU851820:BIU851968 BSQ851820:BSQ851968 CCM851820:CCM851968 CMI851820:CMI851968 CWE851820:CWE851968 DGA851820:DGA851968 DPW851820:DPW851968 DZS851820:DZS851968 EJO851820:EJO851968 ETK851820:ETK851968 FDG851820:FDG851968 FNC851820:FNC851968 FWY851820:FWY851968 GGU851820:GGU851968 GQQ851820:GQQ851968 HAM851820:HAM851968 HKI851820:HKI851968 HUE851820:HUE851968 IEA851820:IEA851968 INW851820:INW851968 IXS851820:IXS851968 JHO851820:JHO851968 JRK851820:JRK851968 KBG851820:KBG851968 KLC851820:KLC851968 KUY851820:KUY851968 LEU851820:LEU851968 LOQ851820:LOQ851968 LYM851820:LYM851968 MII851820:MII851968 MSE851820:MSE851968 NCA851820:NCA851968 NLW851820:NLW851968 NVS851820:NVS851968 OFO851820:OFO851968 OPK851820:OPK851968 OZG851820:OZG851968 PJC851820:PJC851968 PSY851820:PSY851968 QCU851820:QCU851968 QMQ851820:QMQ851968 QWM851820:QWM851968 RGI851820:RGI851968 RQE851820:RQE851968 SAA851820:SAA851968 SJW851820:SJW851968 STS851820:STS851968 TDO851820:TDO851968 TNK851820:TNK851968 TXG851820:TXG851968 UHC851820:UHC851968 UQY851820:UQY851968 VAU851820:VAU851968 VKQ851820:VKQ851968 VUM851820:VUM851968 WEI851820:WEI851968 WOE851820:WOE851968 WYA851820:WYA851968 EV917356:EV917504 LO917356:LO917504 VK917356:VK917504 AFG917356:AFG917504 APC917356:APC917504 AYY917356:AYY917504 BIU917356:BIU917504 BSQ917356:BSQ917504 CCM917356:CCM917504 CMI917356:CMI917504 CWE917356:CWE917504 DGA917356:DGA917504 DPW917356:DPW917504 DZS917356:DZS917504 EJO917356:EJO917504 ETK917356:ETK917504 FDG917356:FDG917504 FNC917356:FNC917504 FWY917356:FWY917504 GGU917356:GGU917504 GQQ917356:GQQ917504 HAM917356:HAM917504 HKI917356:HKI917504 HUE917356:HUE917504 IEA917356:IEA917504 INW917356:INW917504 IXS917356:IXS917504 JHO917356:JHO917504 JRK917356:JRK917504 KBG917356:KBG917504 KLC917356:KLC917504 KUY917356:KUY917504 LEU917356:LEU917504 LOQ917356:LOQ917504 LYM917356:LYM917504 MII917356:MII917504 MSE917356:MSE917504 NCA917356:NCA917504 NLW917356:NLW917504 NVS917356:NVS917504 OFO917356:OFO917504 OPK917356:OPK917504 OZG917356:OZG917504 PJC917356:PJC917504 PSY917356:PSY917504 QCU917356:QCU917504 QMQ917356:QMQ917504 QWM917356:QWM917504 RGI917356:RGI917504 RQE917356:RQE917504 SAA917356:SAA917504 SJW917356:SJW917504 STS917356:STS917504 TDO917356:TDO917504 TNK917356:TNK917504 TXG917356:TXG917504 UHC917356:UHC917504 UQY917356:UQY917504 VAU917356:VAU917504 VKQ917356:VKQ917504 VUM917356:VUM917504 WEI917356:WEI917504 WOE917356:WOE917504 WYA917356:WYA917504 EV982892:EV983040 LO982892:LO983040 VK982892:VK983040 AFG982892:AFG983040 APC982892:APC983040 AYY982892:AYY983040 BIU982892:BIU983040 BSQ982892:BSQ983040 CCM982892:CCM983040 CMI982892:CMI983040 CWE982892:CWE983040 DGA982892:DGA983040 DPW982892:DPW983040 DZS982892:DZS983040 EJO982892:EJO983040 ETK982892:ETK983040 FDG982892:FDG983040 FNC982892:FNC983040 FWY982892:FWY983040 GGU982892:GGU983040 GQQ982892:GQQ983040 HAM982892:HAM983040 HKI982892:HKI983040 HUE982892:HUE983040 IEA982892:IEA983040 INW982892:INW983040 IXS982892:IXS983040 JHO982892:JHO983040 JRK982892:JRK983040 KBG982892:KBG983040 KLC982892:KLC983040 KUY982892:KUY983040 LEU982892:LEU983040 LOQ982892:LOQ983040 LYM982892:LYM983040 MII982892:MII983040 MSE982892:MSE983040 NCA982892:NCA983040 NLW982892:NLW983040 NVS982892:NVS983040 OFO982892:OFO983040 OPK982892:OPK983040 OZG982892:OZG983040 PJC982892:PJC983040 PSY982892:PSY983040 QCU982892:QCU983040 QMQ982892:QMQ983040 QWM982892:QWM983040 RGI982892:RGI983040 RQE982892:RQE983040 SAA982892:SAA983040 SJW982892:SJW983040 STS982892:STS983040 TDO982892:TDO983040 TNK982892:TNK983040 TXG982892:TXG983040 UHC982892:UHC983040 UQY982892:UQY983040 VAU982892:VAU983040 VKQ982892:VKQ983040 VUM982892:VUM983040 WEI982892:WEI983040 WOE982892:WOE983040 WYG2:WYG57 OA58:OA62 XW58:XW62 AHS58:AHS62 ARO58:ARO62 BBK58:BBK62 BLG58:BLG62 BVC58:BVC62 CEY58:CEY62 COU58:COU62 CYQ58:CYQ62 DIM58:DIM62 DSI58:DSI62 ECE58:ECE62 EMA58:EMA62 EVW58:EVW62 FFS58:FFS62 FPO58:FPO62 FZK58:FZK62 GJG58:GJG62 GTC58:GTC62 HCY58:HCY62 HMU58:HMU62 HWQ58:HWQ62 IGM58:IGM62 IQI58:IQI62 JAE58:JAE62 JKA58:JKA62 JTW58:JTW62 KDS58:KDS62 KNO58:KNO62 KXK58:KXK62 LHG58:LHG62 LRC58:LRC62 MAY58:MAY62 MKU58:MKU62 MUQ58:MUQ62 NEM58:NEM62 NOI58:NOI62 NYE58:NYE62 OIA58:OIA62 ORW58:ORW62 PBS58:PBS62 PLO58:PLO62 PVK58:PVK62 QFG58:QFG62 QPC58:QPC62 QYY58:QYY62 RIU58:RIU62 RSQ58:RSQ62 SCM58:SCM62 SMI58:SMI62 SWE58:SWE62 TGA58:TGA62 TPW58:TPW62 TZS58:TZS62 UJO58:UJO62 UTK58:UTK62 VDG58:VDG62 VNC58:VNC62 VWY58:VWY62 WGU58:WGU62 WQQ58:WQQ62 XAM58:XAM62 FB2:FB57 LU2:LU57 VQ2:VQ57 AFM2:AFM57 API2:API57 AZE2:AZE57 BJA2:BJA57 BSW2:BSW57 CCS2:CCS57 CMO2:CMO57 CWK2:CWK57 DGG2:DGG57 DQC2:DQC57 DZY2:DZY57 EJU2:EJU57 ETQ2:ETQ57 FDM2:FDM57 FNI2:FNI57 FXE2:FXE57 GHA2:GHA57 GQW2:GQW57 HAS2:HAS57 HKO2:HKO57 HUK2:HUK57 IEG2:IEG57 IOC2:IOC57 IXY2:IXY57 JHU2:JHU57 JRQ2:JRQ57 KBM2:KBM57 KLI2:KLI57 KVE2:KVE57 LFA2:LFA57 LOW2:LOW57 LYS2:LYS57 MIO2:MIO57 MSK2:MSK57 NCG2:NCG57 NMC2:NMC57 NVY2:NVY57 OFU2:OFU57 OPQ2:OPQ57 OZM2:OZM57 PJI2:PJI57 PTE2:PTE57 QDA2:QDA57 QMW2:QMW57 QWS2:QWS57 RGO2:RGO57 RQK2:RQK57 SAG2:SAG57 SKC2:SKC57 STY2:STY57 TDU2:TDU57 TNQ2:TNQ57 TXM2:TXM57 UHI2:UHI57 URE2:URE57 VBA2:VBA57 VKW2:VKW57 VUS2:VUS57 WEO2:WEO57 WOK2:WOK57 EV58:EV124 WYA63:WYA124 WOE63:WOE124 WEI63:WEI124 VUM63:VUM124 VKQ63:VKQ124 VAU63:VAU124 UQY63:UQY124 UHC63:UHC124 TXG63:TXG124 TNK63:TNK124 TDO63:TDO124 STS63:STS124 SJW63:SJW124 SAA63:SAA124 RQE63:RQE124 RGI63:RGI124 QWM63:QWM124 QMQ63:QMQ124 QCU63:QCU124 PSY63:PSY124 PJC63:PJC124 OZG63:OZG124 OPK63:OPK124 OFO63:OFO124 NVS63:NVS124 NLW63:NLW124 NCA63:NCA124 MSE63:MSE124 MII63:MII124 LYM63:LYM124 LOQ63:LOQ124 LEU63:LEU124 KUY63:KUY124 KLC63:KLC124 KBG63:KBG124 JRK63:JRK124 JHO63:JHO124 IXS63:IXS124 INW63:INW124 IEA63:IEA124 HUE63:HUE124 HKI63:HKI124 HAM63:HAM124 GQQ63:GQQ124 GGU63:GGU124 FWY63:FWY124 FNC63:FNC124 FDG63:FDG124 ETK63:ETK124 EJO63:EJO124 DZS63:DZS124 DPW63:DPW124 DGA63:DGA124 CWE63:CWE124 CMI63:CMI124 CCM63:CCM124 BSQ63:BSQ124 BIU63:BIU124 AYY63:AYY124 APC63:APC124 AFG63:AFG124 VK63:VK124 LO63:LO124 LO128:LO140">
      <formula1>FunctioningHealth</formula1>
    </dataValidation>
    <dataValidation type="list" allowBlank="1" showInputMessage="1" showErrorMessage="1" sqref="VJ128:VJ140 AFF128:AFF140 APB128:APB140 AYX128:AYX140 BIT128:BIT140 BSP128:BSP140 CCL128:CCL140 CMH128:CMH140 CWD128:CWD140 DFZ128:DFZ140 DPV128:DPV140 DZR128:DZR140 EJN128:EJN140 ETJ128:ETJ140 FDF128:FDF140 FNB128:FNB140 FWX128:FWX140 GGT128:GGT140 GQP128:GQP140 HAL128:HAL140 HKH128:HKH140 HUD128:HUD140 IDZ128:IDZ140 INV128:INV140 IXR128:IXR140 JHN128:JHN140 JRJ128:JRJ140 KBF128:KBF140 KLB128:KLB140 KUX128:KUX140 LET128:LET140 LOP128:LOP140 LYL128:LYL140 MIH128:MIH140 MSD128:MSD140 NBZ128:NBZ140 NLV128:NLV140 NVR128:NVR140 OFN128:OFN140 OPJ128:OPJ140 OZF128:OZF140 PJB128:PJB140 PSX128:PSX140 QCT128:QCT140 QMP128:QMP140 QWL128:QWL140 RGH128:RGH140 RQD128:RQD140 RZZ128:RZZ140 SJV128:SJV140 STR128:STR140 TDN128:TDN140 TNJ128:TNJ140 TXF128:TXF140 UHB128:UHB140 UQX128:UQX140 VAT128:VAT140 VKP128:VKP140 VUL128:VUL140 WEH128:WEH140 WOD128:WOD140 WXZ128:WXZ140 EU128:EU140 WXZ982892:WXZ983040 EU65388:EU65536 LN65388:LN65536 VJ65388:VJ65536 AFF65388:AFF65536 APB65388:APB65536 AYX65388:AYX65536 BIT65388:BIT65536 BSP65388:BSP65536 CCL65388:CCL65536 CMH65388:CMH65536 CWD65388:CWD65536 DFZ65388:DFZ65536 DPV65388:DPV65536 DZR65388:DZR65536 EJN65388:EJN65536 ETJ65388:ETJ65536 FDF65388:FDF65536 FNB65388:FNB65536 FWX65388:FWX65536 GGT65388:GGT65536 GQP65388:GQP65536 HAL65388:HAL65536 HKH65388:HKH65536 HUD65388:HUD65536 IDZ65388:IDZ65536 INV65388:INV65536 IXR65388:IXR65536 JHN65388:JHN65536 JRJ65388:JRJ65536 KBF65388:KBF65536 KLB65388:KLB65536 KUX65388:KUX65536 LET65388:LET65536 LOP65388:LOP65536 LYL65388:LYL65536 MIH65388:MIH65536 MSD65388:MSD65536 NBZ65388:NBZ65536 NLV65388:NLV65536 NVR65388:NVR65536 OFN65388:OFN65536 OPJ65388:OPJ65536 OZF65388:OZF65536 PJB65388:PJB65536 PSX65388:PSX65536 QCT65388:QCT65536 QMP65388:QMP65536 QWL65388:QWL65536 RGH65388:RGH65536 RQD65388:RQD65536 RZZ65388:RZZ65536 SJV65388:SJV65536 STR65388:STR65536 TDN65388:TDN65536 TNJ65388:TNJ65536 TXF65388:TXF65536 UHB65388:UHB65536 UQX65388:UQX65536 VAT65388:VAT65536 VKP65388:VKP65536 VUL65388:VUL65536 WEH65388:WEH65536 WOD65388:WOD65536 WXZ65388:WXZ65536 EU130924:EU131072 LN130924:LN131072 VJ130924:VJ131072 AFF130924:AFF131072 APB130924:APB131072 AYX130924:AYX131072 BIT130924:BIT131072 BSP130924:BSP131072 CCL130924:CCL131072 CMH130924:CMH131072 CWD130924:CWD131072 DFZ130924:DFZ131072 DPV130924:DPV131072 DZR130924:DZR131072 EJN130924:EJN131072 ETJ130924:ETJ131072 FDF130924:FDF131072 FNB130924:FNB131072 FWX130924:FWX131072 GGT130924:GGT131072 GQP130924:GQP131072 HAL130924:HAL131072 HKH130924:HKH131072 HUD130924:HUD131072 IDZ130924:IDZ131072 INV130924:INV131072 IXR130924:IXR131072 JHN130924:JHN131072 JRJ130924:JRJ131072 KBF130924:KBF131072 KLB130924:KLB131072 KUX130924:KUX131072 LET130924:LET131072 LOP130924:LOP131072 LYL130924:LYL131072 MIH130924:MIH131072 MSD130924:MSD131072 NBZ130924:NBZ131072 NLV130924:NLV131072 NVR130924:NVR131072 OFN130924:OFN131072 OPJ130924:OPJ131072 OZF130924:OZF131072 PJB130924:PJB131072 PSX130924:PSX131072 QCT130924:QCT131072 QMP130924:QMP131072 QWL130924:QWL131072 RGH130924:RGH131072 RQD130924:RQD131072 RZZ130924:RZZ131072 SJV130924:SJV131072 STR130924:STR131072 TDN130924:TDN131072 TNJ130924:TNJ131072 TXF130924:TXF131072 UHB130924:UHB131072 UQX130924:UQX131072 VAT130924:VAT131072 VKP130924:VKP131072 VUL130924:VUL131072 WEH130924:WEH131072 WOD130924:WOD131072 WXZ130924:WXZ131072 EU196460:EU196608 LN196460:LN196608 VJ196460:VJ196608 AFF196460:AFF196608 APB196460:APB196608 AYX196460:AYX196608 BIT196460:BIT196608 BSP196460:BSP196608 CCL196460:CCL196608 CMH196460:CMH196608 CWD196460:CWD196608 DFZ196460:DFZ196608 DPV196460:DPV196608 DZR196460:DZR196608 EJN196460:EJN196608 ETJ196460:ETJ196608 FDF196460:FDF196608 FNB196460:FNB196608 FWX196460:FWX196608 GGT196460:GGT196608 GQP196460:GQP196608 HAL196460:HAL196608 HKH196460:HKH196608 HUD196460:HUD196608 IDZ196460:IDZ196608 INV196460:INV196608 IXR196460:IXR196608 JHN196460:JHN196608 JRJ196460:JRJ196608 KBF196460:KBF196608 KLB196460:KLB196608 KUX196460:KUX196608 LET196460:LET196608 LOP196460:LOP196608 LYL196460:LYL196608 MIH196460:MIH196608 MSD196460:MSD196608 NBZ196460:NBZ196608 NLV196460:NLV196608 NVR196460:NVR196608 OFN196460:OFN196608 OPJ196460:OPJ196608 OZF196460:OZF196608 PJB196460:PJB196608 PSX196460:PSX196608 QCT196460:QCT196608 QMP196460:QMP196608 QWL196460:QWL196608 RGH196460:RGH196608 RQD196460:RQD196608 RZZ196460:RZZ196608 SJV196460:SJV196608 STR196460:STR196608 TDN196460:TDN196608 TNJ196460:TNJ196608 TXF196460:TXF196608 UHB196460:UHB196608 UQX196460:UQX196608 VAT196460:VAT196608 VKP196460:VKP196608 VUL196460:VUL196608 WEH196460:WEH196608 WOD196460:WOD196608 WXZ196460:WXZ196608 EU261996:EU262144 LN261996:LN262144 VJ261996:VJ262144 AFF261996:AFF262144 APB261996:APB262144 AYX261996:AYX262144 BIT261996:BIT262144 BSP261996:BSP262144 CCL261996:CCL262144 CMH261996:CMH262144 CWD261996:CWD262144 DFZ261996:DFZ262144 DPV261996:DPV262144 DZR261996:DZR262144 EJN261996:EJN262144 ETJ261996:ETJ262144 FDF261996:FDF262144 FNB261996:FNB262144 FWX261996:FWX262144 GGT261996:GGT262144 GQP261996:GQP262144 HAL261996:HAL262144 HKH261996:HKH262144 HUD261996:HUD262144 IDZ261996:IDZ262144 INV261996:INV262144 IXR261996:IXR262144 JHN261996:JHN262144 JRJ261996:JRJ262144 KBF261996:KBF262144 KLB261996:KLB262144 KUX261996:KUX262144 LET261996:LET262144 LOP261996:LOP262144 LYL261996:LYL262144 MIH261996:MIH262144 MSD261996:MSD262144 NBZ261996:NBZ262144 NLV261996:NLV262144 NVR261996:NVR262144 OFN261996:OFN262144 OPJ261996:OPJ262144 OZF261996:OZF262144 PJB261996:PJB262144 PSX261996:PSX262144 QCT261996:QCT262144 QMP261996:QMP262144 QWL261996:QWL262144 RGH261996:RGH262144 RQD261996:RQD262144 RZZ261996:RZZ262144 SJV261996:SJV262144 STR261996:STR262144 TDN261996:TDN262144 TNJ261996:TNJ262144 TXF261996:TXF262144 UHB261996:UHB262144 UQX261996:UQX262144 VAT261996:VAT262144 VKP261996:VKP262144 VUL261996:VUL262144 WEH261996:WEH262144 WOD261996:WOD262144 WXZ261996:WXZ262144 EU327532:EU327680 LN327532:LN327680 VJ327532:VJ327680 AFF327532:AFF327680 APB327532:APB327680 AYX327532:AYX327680 BIT327532:BIT327680 BSP327532:BSP327680 CCL327532:CCL327680 CMH327532:CMH327680 CWD327532:CWD327680 DFZ327532:DFZ327680 DPV327532:DPV327680 DZR327532:DZR327680 EJN327532:EJN327680 ETJ327532:ETJ327680 FDF327532:FDF327680 FNB327532:FNB327680 FWX327532:FWX327680 GGT327532:GGT327680 GQP327532:GQP327680 HAL327532:HAL327680 HKH327532:HKH327680 HUD327532:HUD327680 IDZ327532:IDZ327680 INV327532:INV327680 IXR327532:IXR327680 JHN327532:JHN327680 JRJ327532:JRJ327680 KBF327532:KBF327680 KLB327532:KLB327680 KUX327532:KUX327680 LET327532:LET327680 LOP327532:LOP327680 LYL327532:LYL327680 MIH327532:MIH327680 MSD327532:MSD327680 NBZ327532:NBZ327680 NLV327532:NLV327680 NVR327532:NVR327680 OFN327532:OFN327680 OPJ327532:OPJ327680 OZF327532:OZF327680 PJB327532:PJB327680 PSX327532:PSX327680 QCT327532:QCT327680 QMP327532:QMP327680 QWL327532:QWL327680 RGH327532:RGH327680 RQD327532:RQD327680 RZZ327532:RZZ327680 SJV327532:SJV327680 STR327532:STR327680 TDN327532:TDN327680 TNJ327532:TNJ327680 TXF327532:TXF327680 UHB327532:UHB327680 UQX327532:UQX327680 VAT327532:VAT327680 VKP327532:VKP327680 VUL327532:VUL327680 WEH327532:WEH327680 WOD327532:WOD327680 WXZ327532:WXZ327680 EU393068:EU393216 LN393068:LN393216 VJ393068:VJ393216 AFF393068:AFF393216 APB393068:APB393216 AYX393068:AYX393216 BIT393068:BIT393216 BSP393068:BSP393216 CCL393068:CCL393216 CMH393068:CMH393216 CWD393068:CWD393216 DFZ393068:DFZ393216 DPV393068:DPV393216 DZR393068:DZR393216 EJN393068:EJN393216 ETJ393068:ETJ393216 FDF393068:FDF393216 FNB393068:FNB393216 FWX393068:FWX393216 GGT393068:GGT393216 GQP393068:GQP393216 HAL393068:HAL393216 HKH393068:HKH393216 HUD393068:HUD393216 IDZ393068:IDZ393216 INV393068:INV393216 IXR393068:IXR393216 JHN393068:JHN393216 JRJ393068:JRJ393216 KBF393068:KBF393216 KLB393068:KLB393216 KUX393068:KUX393216 LET393068:LET393216 LOP393068:LOP393216 LYL393068:LYL393216 MIH393068:MIH393216 MSD393068:MSD393216 NBZ393068:NBZ393216 NLV393068:NLV393216 NVR393068:NVR393216 OFN393068:OFN393216 OPJ393068:OPJ393216 OZF393068:OZF393216 PJB393068:PJB393216 PSX393068:PSX393216 QCT393068:QCT393216 QMP393068:QMP393216 QWL393068:QWL393216 RGH393068:RGH393216 RQD393068:RQD393216 RZZ393068:RZZ393216 SJV393068:SJV393216 STR393068:STR393216 TDN393068:TDN393216 TNJ393068:TNJ393216 TXF393068:TXF393216 UHB393068:UHB393216 UQX393068:UQX393216 VAT393068:VAT393216 VKP393068:VKP393216 VUL393068:VUL393216 WEH393068:WEH393216 WOD393068:WOD393216 WXZ393068:WXZ393216 EU458604:EU458752 LN458604:LN458752 VJ458604:VJ458752 AFF458604:AFF458752 APB458604:APB458752 AYX458604:AYX458752 BIT458604:BIT458752 BSP458604:BSP458752 CCL458604:CCL458752 CMH458604:CMH458752 CWD458604:CWD458752 DFZ458604:DFZ458752 DPV458604:DPV458752 DZR458604:DZR458752 EJN458604:EJN458752 ETJ458604:ETJ458752 FDF458604:FDF458752 FNB458604:FNB458752 FWX458604:FWX458752 GGT458604:GGT458752 GQP458604:GQP458752 HAL458604:HAL458752 HKH458604:HKH458752 HUD458604:HUD458752 IDZ458604:IDZ458752 INV458604:INV458752 IXR458604:IXR458752 JHN458604:JHN458752 JRJ458604:JRJ458752 KBF458604:KBF458752 KLB458604:KLB458752 KUX458604:KUX458752 LET458604:LET458752 LOP458604:LOP458752 LYL458604:LYL458752 MIH458604:MIH458752 MSD458604:MSD458752 NBZ458604:NBZ458752 NLV458604:NLV458752 NVR458604:NVR458752 OFN458604:OFN458752 OPJ458604:OPJ458752 OZF458604:OZF458752 PJB458604:PJB458752 PSX458604:PSX458752 QCT458604:QCT458752 QMP458604:QMP458752 QWL458604:QWL458752 RGH458604:RGH458752 RQD458604:RQD458752 RZZ458604:RZZ458752 SJV458604:SJV458752 STR458604:STR458752 TDN458604:TDN458752 TNJ458604:TNJ458752 TXF458604:TXF458752 UHB458604:UHB458752 UQX458604:UQX458752 VAT458604:VAT458752 VKP458604:VKP458752 VUL458604:VUL458752 WEH458604:WEH458752 WOD458604:WOD458752 WXZ458604:WXZ458752 EU524140:EU524288 LN524140:LN524288 VJ524140:VJ524288 AFF524140:AFF524288 APB524140:APB524288 AYX524140:AYX524288 BIT524140:BIT524288 BSP524140:BSP524288 CCL524140:CCL524288 CMH524140:CMH524288 CWD524140:CWD524288 DFZ524140:DFZ524288 DPV524140:DPV524288 DZR524140:DZR524288 EJN524140:EJN524288 ETJ524140:ETJ524288 FDF524140:FDF524288 FNB524140:FNB524288 FWX524140:FWX524288 GGT524140:GGT524288 GQP524140:GQP524288 HAL524140:HAL524288 HKH524140:HKH524288 HUD524140:HUD524288 IDZ524140:IDZ524288 INV524140:INV524288 IXR524140:IXR524288 JHN524140:JHN524288 JRJ524140:JRJ524288 KBF524140:KBF524288 KLB524140:KLB524288 KUX524140:KUX524288 LET524140:LET524288 LOP524140:LOP524288 LYL524140:LYL524288 MIH524140:MIH524288 MSD524140:MSD524288 NBZ524140:NBZ524288 NLV524140:NLV524288 NVR524140:NVR524288 OFN524140:OFN524288 OPJ524140:OPJ524288 OZF524140:OZF524288 PJB524140:PJB524288 PSX524140:PSX524288 QCT524140:QCT524288 QMP524140:QMP524288 QWL524140:QWL524288 RGH524140:RGH524288 RQD524140:RQD524288 RZZ524140:RZZ524288 SJV524140:SJV524288 STR524140:STR524288 TDN524140:TDN524288 TNJ524140:TNJ524288 TXF524140:TXF524288 UHB524140:UHB524288 UQX524140:UQX524288 VAT524140:VAT524288 VKP524140:VKP524288 VUL524140:VUL524288 WEH524140:WEH524288 WOD524140:WOD524288 WXZ524140:WXZ524288 EU589676:EU589824 LN589676:LN589824 VJ589676:VJ589824 AFF589676:AFF589824 APB589676:APB589824 AYX589676:AYX589824 BIT589676:BIT589824 BSP589676:BSP589824 CCL589676:CCL589824 CMH589676:CMH589824 CWD589676:CWD589824 DFZ589676:DFZ589824 DPV589676:DPV589824 DZR589676:DZR589824 EJN589676:EJN589824 ETJ589676:ETJ589824 FDF589676:FDF589824 FNB589676:FNB589824 FWX589676:FWX589824 GGT589676:GGT589824 GQP589676:GQP589824 HAL589676:HAL589824 HKH589676:HKH589824 HUD589676:HUD589824 IDZ589676:IDZ589824 INV589676:INV589824 IXR589676:IXR589824 JHN589676:JHN589824 JRJ589676:JRJ589824 KBF589676:KBF589824 KLB589676:KLB589824 KUX589676:KUX589824 LET589676:LET589824 LOP589676:LOP589824 LYL589676:LYL589824 MIH589676:MIH589824 MSD589676:MSD589824 NBZ589676:NBZ589824 NLV589676:NLV589824 NVR589676:NVR589824 OFN589676:OFN589824 OPJ589676:OPJ589824 OZF589676:OZF589824 PJB589676:PJB589824 PSX589676:PSX589824 QCT589676:QCT589824 QMP589676:QMP589824 QWL589676:QWL589824 RGH589676:RGH589824 RQD589676:RQD589824 RZZ589676:RZZ589824 SJV589676:SJV589824 STR589676:STR589824 TDN589676:TDN589824 TNJ589676:TNJ589824 TXF589676:TXF589824 UHB589676:UHB589824 UQX589676:UQX589824 VAT589676:VAT589824 VKP589676:VKP589824 VUL589676:VUL589824 WEH589676:WEH589824 WOD589676:WOD589824 WXZ589676:WXZ589824 EU655212:EU655360 LN655212:LN655360 VJ655212:VJ655360 AFF655212:AFF655360 APB655212:APB655360 AYX655212:AYX655360 BIT655212:BIT655360 BSP655212:BSP655360 CCL655212:CCL655360 CMH655212:CMH655360 CWD655212:CWD655360 DFZ655212:DFZ655360 DPV655212:DPV655360 DZR655212:DZR655360 EJN655212:EJN655360 ETJ655212:ETJ655360 FDF655212:FDF655360 FNB655212:FNB655360 FWX655212:FWX655360 GGT655212:GGT655360 GQP655212:GQP655360 HAL655212:HAL655360 HKH655212:HKH655360 HUD655212:HUD655360 IDZ655212:IDZ655360 INV655212:INV655360 IXR655212:IXR655360 JHN655212:JHN655360 JRJ655212:JRJ655360 KBF655212:KBF655360 KLB655212:KLB655360 KUX655212:KUX655360 LET655212:LET655360 LOP655212:LOP655360 LYL655212:LYL655360 MIH655212:MIH655360 MSD655212:MSD655360 NBZ655212:NBZ655360 NLV655212:NLV655360 NVR655212:NVR655360 OFN655212:OFN655360 OPJ655212:OPJ655360 OZF655212:OZF655360 PJB655212:PJB655360 PSX655212:PSX655360 QCT655212:QCT655360 QMP655212:QMP655360 QWL655212:QWL655360 RGH655212:RGH655360 RQD655212:RQD655360 RZZ655212:RZZ655360 SJV655212:SJV655360 STR655212:STR655360 TDN655212:TDN655360 TNJ655212:TNJ655360 TXF655212:TXF655360 UHB655212:UHB655360 UQX655212:UQX655360 VAT655212:VAT655360 VKP655212:VKP655360 VUL655212:VUL655360 WEH655212:WEH655360 WOD655212:WOD655360 WXZ655212:WXZ655360 EU720748:EU720896 LN720748:LN720896 VJ720748:VJ720896 AFF720748:AFF720896 APB720748:APB720896 AYX720748:AYX720896 BIT720748:BIT720896 BSP720748:BSP720896 CCL720748:CCL720896 CMH720748:CMH720896 CWD720748:CWD720896 DFZ720748:DFZ720896 DPV720748:DPV720896 DZR720748:DZR720896 EJN720748:EJN720896 ETJ720748:ETJ720896 FDF720748:FDF720896 FNB720748:FNB720896 FWX720748:FWX720896 GGT720748:GGT720896 GQP720748:GQP720896 HAL720748:HAL720896 HKH720748:HKH720896 HUD720748:HUD720896 IDZ720748:IDZ720896 INV720748:INV720896 IXR720748:IXR720896 JHN720748:JHN720896 JRJ720748:JRJ720896 KBF720748:KBF720896 KLB720748:KLB720896 KUX720748:KUX720896 LET720748:LET720896 LOP720748:LOP720896 LYL720748:LYL720896 MIH720748:MIH720896 MSD720748:MSD720896 NBZ720748:NBZ720896 NLV720748:NLV720896 NVR720748:NVR720896 OFN720748:OFN720896 OPJ720748:OPJ720896 OZF720748:OZF720896 PJB720748:PJB720896 PSX720748:PSX720896 QCT720748:QCT720896 QMP720748:QMP720896 QWL720748:QWL720896 RGH720748:RGH720896 RQD720748:RQD720896 RZZ720748:RZZ720896 SJV720748:SJV720896 STR720748:STR720896 TDN720748:TDN720896 TNJ720748:TNJ720896 TXF720748:TXF720896 UHB720748:UHB720896 UQX720748:UQX720896 VAT720748:VAT720896 VKP720748:VKP720896 VUL720748:VUL720896 WEH720748:WEH720896 WOD720748:WOD720896 WXZ720748:WXZ720896 EU786284:EU786432 LN786284:LN786432 VJ786284:VJ786432 AFF786284:AFF786432 APB786284:APB786432 AYX786284:AYX786432 BIT786284:BIT786432 BSP786284:BSP786432 CCL786284:CCL786432 CMH786284:CMH786432 CWD786284:CWD786432 DFZ786284:DFZ786432 DPV786284:DPV786432 DZR786284:DZR786432 EJN786284:EJN786432 ETJ786284:ETJ786432 FDF786284:FDF786432 FNB786284:FNB786432 FWX786284:FWX786432 GGT786284:GGT786432 GQP786284:GQP786432 HAL786284:HAL786432 HKH786284:HKH786432 HUD786284:HUD786432 IDZ786284:IDZ786432 INV786284:INV786432 IXR786284:IXR786432 JHN786284:JHN786432 JRJ786284:JRJ786432 KBF786284:KBF786432 KLB786284:KLB786432 KUX786284:KUX786432 LET786284:LET786432 LOP786284:LOP786432 LYL786284:LYL786432 MIH786284:MIH786432 MSD786284:MSD786432 NBZ786284:NBZ786432 NLV786284:NLV786432 NVR786284:NVR786432 OFN786284:OFN786432 OPJ786284:OPJ786432 OZF786284:OZF786432 PJB786284:PJB786432 PSX786284:PSX786432 QCT786284:QCT786432 QMP786284:QMP786432 QWL786284:QWL786432 RGH786284:RGH786432 RQD786284:RQD786432 RZZ786284:RZZ786432 SJV786284:SJV786432 STR786284:STR786432 TDN786284:TDN786432 TNJ786284:TNJ786432 TXF786284:TXF786432 UHB786284:UHB786432 UQX786284:UQX786432 VAT786284:VAT786432 VKP786284:VKP786432 VUL786284:VUL786432 WEH786284:WEH786432 WOD786284:WOD786432 WXZ786284:WXZ786432 EU851820:EU851968 LN851820:LN851968 VJ851820:VJ851968 AFF851820:AFF851968 APB851820:APB851968 AYX851820:AYX851968 BIT851820:BIT851968 BSP851820:BSP851968 CCL851820:CCL851968 CMH851820:CMH851968 CWD851820:CWD851968 DFZ851820:DFZ851968 DPV851820:DPV851968 DZR851820:DZR851968 EJN851820:EJN851968 ETJ851820:ETJ851968 FDF851820:FDF851968 FNB851820:FNB851968 FWX851820:FWX851968 GGT851820:GGT851968 GQP851820:GQP851968 HAL851820:HAL851968 HKH851820:HKH851968 HUD851820:HUD851968 IDZ851820:IDZ851968 INV851820:INV851968 IXR851820:IXR851968 JHN851820:JHN851968 JRJ851820:JRJ851968 KBF851820:KBF851968 KLB851820:KLB851968 KUX851820:KUX851968 LET851820:LET851968 LOP851820:LOP851968 LYL851820:LYL851968 MIH851820:MIH851968 MSD851820:MSD851968 NBZ851820:NBZ851968 NLV851820:NLV851968 NVR851820:NVR851968 OFN851820:OFN851968 OPJ851820:OPJ851968 OZF851820:OZF851968 PJB851820:PJB851968 PSX851820:PSX851968 QCT851820:QCT851968 QMP851820:QMP851968 QWL851820:QWL851968 RGH851820:RGH851968 RQD851820:RQD851968 RZZ851820:RZZ851968 SJV851820:SJV851968 STR851820:STR851968 TDN851820:TDN851968 TNJ851820:TNJ851968 TXF851820:TXF851968 UHB851820:UHB851968 UQX851820:UQX851968 VAT851820:VAT851968 VKP851820:VKP851968 VUL851820:VUL851968 WEH851820:WEH851968 WOD851820:WOD851968 WXZ851820:WXZ851968 EU917356:EU917504 LN917356:LN917504 VJ917356:VJ917504 AFF917356:AFF917504 APB917356:APB917504 AYX917356:AYX917504 BIT917356:BIT917504 BSP917356:BSP917504 CCL917356:CCL917504 CMH917356:CMH917504 CWD917356:CWD917504 DFZ917356:DFZ917504 DPV917356:DPV917504 DZR917356:DZR917504 EJN917356:EJN917504 ETJ917356:ETJ917504 FDF917356:FDF917504 FNB917356:FNB917504 FWX917356:FWX917504 GGT917356:GGT917504 GQP917356:GQP917504 HAL917356:HAL917504 HKH917356:HKH917504 HUD917356:HUD917504 IDZ917356:IDZ917504 INV917356:INV917504 IXR917356:IXR917504 JHN917356:JHN917504 JRJ917356:JRJ917504 KBF917356:KBF917504 KLB917356:KLB917504 KUX917356:KUX917504 LET917356:LET917504 LOP917356:LOP917504 LYL917356:LYL917504 MIH917356:MIH917504 MSD917356:MSD917504 NBZ917356:NBZ917504 NLV917356:NLV917504 NVR917356:NVR917504 OFN917356:OFN917504 OPJ917356:OPJ917504 OZF917356:OZF917504 PJB917356:PJB917504 PSX917356:PSX917504 QCT917356:QCT917504 QMP917356:QMP917504 QWL917356:QWL917504 RGH917356:RGH917504 RQD917356:RQD917504 RZZ917356:RZZ917504 SJV917356:SJV917504 STR917356:STR917504 TDN917356:TDN917504 TNJ917356:TNJ917504 TXF917356:TXF917504 UHB917356:UHB917504 UQX917356:UQX917504 VAT917356:VAT917504 VKP917356:VKP917504 VUL917356:VUL917504 WEH917356:WEH917504 WOD917356:WOD917504 WXZ917356:WXZ917504 EU982892:EU983040 LN982892:LN983040 VJ982892:VJ983040 AFF982892:AFF983040 APB982892:APB983040 AYX982892:AYX983040 BIT982892:BIT983040 BSP982892:BSP983040 CCL982892:CCL983040 CMH982892:CMH983040 CWD982892:CWD983040 DFZ982892:DFZ983040 DPV982892:DPV983040 DZR982892:DZR983040 EJN982892:EJN983040 ETJ982892:ETJ983040 FDF982892:FDF983040 FNB982892:FNB983040 FWX982892:FWX983040 GGT982892:GGT983040 GQP982892:GQP983040 HAL982892:HAL983040 HKH982892:HKH983040 HUD982892:HUD983040 IDZ982892:IDZ983040 INV982892:INV983040 IXR982892:IXR983040 JHN982892:JHN983040 JRJ982892:JRJ983040 KBF982892:KBF983040 KLB982892:KLB983040 KUX982892:KUX983040 LET982892:LET983040 LOP982892:LOP983040 LYL982892:LYL983040 MIH982892:MIH983040 MSD982892:MSD983040 NBZ982892:NBZ983040 NLV982892:NLV983040 NVR982892:NVR983040 OFN982892:OFN983040 OPJ982892:OPJ983040 OZF982892:OZF983040 PJB982892:PJB983040 PSX982892:PSX983040 QCT982892:QCT983040 QMP982892:QMP983040 QWL982892:QWL983040 RGH982892:RGH983040 RQD982892:RQD983040 RZZ982892:RZZ983040 SJV982892:SJV983040 STR982892:STR983040 TDN982892:TDN983040 TNJ982892:TNJ983040 TXF982892:TXF983040 UHB982892:UHB983040 UQX982892:UQX983040 VAT982892:VAT983040 VKP982892:VKP983040 VUL982892:VUL983040 WEH982892:WEH983040 WOD982892:WOD983040 WYF2:WYF57 NZ58:NZ62 XV58:XV62 AHR58:AHR62 ARN58:ARN62 BBJ58:BBJ62 BLF58:BLF62 BVB58:BVB62 CEX58:CEX62 COT58:COT62 CYP58:CYP62 DIL58:DIL62 DSH58:DSH62 ECD58:ECD62 ELZ58:ELZ62 EVV58:EVV62 FFR58:FFR62 FPN58:FPN62 FZJ58:FZJ62 GJF58:GJF62 GTB58:GTB62 HCX58:HCX62 HMT58:HMT62 HWP58:HWP62 IGL58:IGL62 IQH58:IQH62 JAD58:JAD62 JJZ58:JJZ62 JTV58:JTV62 KDR58:KDR62 KNN58:KNN62 KXJ58:KXJ62 LHF58:LHF62 LRB58:LRB62 MAX58:MAX62 MKT58:MKT62 MUP58:MUP62 NEL58:NEL62 NOH58:NOH62 NYD58:NYD62 OHZ58:OHZ62 ORV58:ORV62 PBR58:PBR62 PLN58:PLN62 PVJ58:PVJ62 QFF58:QFF62 QPB58:QPB62 QYX58:QYX62 RIT58:RIT62 RSP58:RSP62 SCL58:SCL62 SMH58:SMH62 SWD58:SWD62 TFZ58:TFZ62 TPV58:TPV62 TZR58:TZR62 UJN58:UJN62 UTJ58:UTJ62 VDF58:VDF62 VNB58:VNB62 VWX58:VWX62 WGT58:WGT62 WQP58:WQP62 XAL58:XAL62 FA2:FA57 LT2:LT57 VP2:VP57 AFL2:AFL57 APH2:APH57 AZD2:AZD57 BIZ2:BIZ57 BSV2:BSV57 CCR2:CCR57 CMN2:CMN57 CWJ2:CWJ57 DGF2:DGF57 DQB2:DQB57 DZX2:DZX57 EJT2:EJT57 ETP2:ETP57 FDL2:FDL57 FNH2:FNH57 FXD2:FXD57 GGZ2:GGZ57 GQV2:GQV57 HAR2:HAR57 HKN2:HKN57 HUJ2:HUJ57 IEF2:IEF57 IOB2:IOB57 IXX2:IXX57 JHT2:JHT57 JRP2:JRP57 KBL2:KBL57 KLH2:KLH57 KVD2:KVD57 LEZ2:LEZ57 LOV2:LOV57 LYR2:LYR57 MIN2:MIN57 MSJ2:MSJ57 NCF2:NCF57 NMB2:NMB57 NVX2:NVX57 OFT2:OFT57 OPP2:OPP57 OZL2:OZL57 PJH2:PJH57 PTD2:PTD57 QCZ2:QCZ57 QMV2:QMV57 QWR2:QWR57 RGN2:RGN57 RQJ2:RQJ57 SAF2:SAF57 SKB2:SKB57 STX2:STX57 TDT2:TDT57 TNP2:TNP57 TXL2:TXL57 UHH2:UHH57 URD2:URD57 VAZ2:VAZ57 VKV2:VKV57 VUR2:VUR57 WEN2:WEN57 WOJ2:WOJ57 EU58:EU124 WXZ63:WXZ124 WOD63:WOD124 WEH63:WEH124 VUL63:VUL124 VKP63:VKP124 VAT63:VAT124 UQX63:UQX124 UHB63:UHB124 TXF63:TXF124 TNJ63:TNJ124 TDN63:TDN124 STR63:STR124 SJV63:SJV124 RZZ63:RZZ124 RQD63:RQD124 RGH63:RGH124 QWL63:QWL124 QMP63:QMP124 QCT63:QCT124 PSX63:PSX124 PJB63:PJB124 OZF63:OZF124 OPJ63:OPJ124 OFN63:OFN124 NVR63:NVR124 NLV63:NLV124 NBZ63:NBZ124 MSD63:MSD124 MIH63:MIH124 LYL63:LYL124 LOP63:LOP124 LET63:LET124 KUX63:KUX124 KLB63:KLB124 KBF63:KBF124 JRJ63:JRJ124 JHN63:JHN124 IXR63:IXR124 INV63:INV124 IDZ63:IDZ124 HUD63:HUD124 HKH63:HKH124 HAL63:HAL124 GQP63:GQP124 GGT63:GGT124 FWX63:FWX124 FNB63:FNB124 FDF63:FDF124 ETJ63:ETJ124 EJN63:EJN124 DZR63:DZR124 DPV63:DPV124 DFZ63:DFZ124 CWD63:CWD124 CMH63:CMH124 CCL63:CCL124 BSP63:BSP124 BIT63:BIT124 AYX63:AYX124 APB63:APB124 AFF63:AFF124 VJ63:VJ124 LN63:LN124 LN128:LN140">
      <formula1>WasteLocation</formula1>
    </dataValidation>
    <dataValidation type="list" allowBlank="1" showInputMessage="1" showErrorMessage="1" sqref="UZ128:UZ140 AEV128:AEV140 AOR128:AOR140 AYN128:AYN140 BIJ128:BIJ140 BSF128:BSF140 CCB128:CCB140 CLX128:CLX140 CVT128:CVT140 DFP128:DFP140 DPL128:DPL140 DZH128:DZH140 EJD128:EJD140 ESZ128:ESZ140 FCV128:FCV140 FMR128:FMR140 FWN128:FWN140 GGJ128:GGJ140 GQF128:GQF140 HAB128:HAB140 HJX128:HJX140 HTT128:HTT140 IDP128:IDP140 INL128:INL140 IXH128:IXH140 JHD128:JHD140 JQZ128:JQZ140 KAV128:KAV140 KKR128:KKR140 KUN128:KUN140 LEJ128:LEJ140 LOF128:LOF140 LYB128:LYB140 MHX128:MHX140 MRT128:MRT140 NBP128:NBP140 NLL128:NLL140 NVH128:NVH140 OFD128:OFD140 OOZ128:OOZ140 OYV128:OYV140 PIR128:PIR140 PSN128:PSN140 QCJ128:QCJ140 QMF128:QMF140 QWB128:QWB140 RFX128:RFX140 RPT128:RPT140 RZP128:RZP140 SJL128:SJL140 STH128:STH140 TDD128:TDD140 TMZ128:TMZ140 TWV128:TWV140 UGR128:UGR140 UQN128:UQN140 VAJ128:VAJ140 VKF128:VKF140 VUB128:VUB140 WDX128:WDX140 WNT128:WNT140 WXP128:WXP140 EO128:EO140 WXP982892:WXP983040 EO65388:EO65536 LD65388:LD65536 UZ65388:UZ65536 AEV65388:AEV65536 AOR65388:AOR65536 AYN65388:AYN65536 BIJ65388:BIJ65536 BSF65388:BSF65536 CCB65388:CCB65536 CLX65388:CLX65536 CVT65388:CVT65536 DFP65388:DFP65536 DPL65388:DPL65536 DZH65388:DZH65536 EJD65388:EJD65536 ESZ65388:ESZ65536 FCV65388:FCV65536 FMR65388:FMR65536 FWN65388:FWN65536 GGJ65388:GGJ65536 GQF65388:GQF65536 HAB65388:HAB65536 HJX65388:HJX65536 HTT65388:HTT65536 IDP65388:IDP65536 INL65388:INL65536 IXH65388:IXH65536 JHD65388:JHD65536 JQZ65388:JQZ65536 KAV65388:KAV65536 KKR65388:KKR65536 KUN65388:KUN65536 LEJ65388:LEJ65536 LOF65388:LOF65536 LYB65388:LYB65536 MHX65388:MHX65536 MRT65388:MRT65536 NBP65388:NBP65536 NLL65388:NLL65536 NVH65388:NVH65536 OFD65388:OFD65536 OOZ65388:OOZ65536 OYV65388:OYV65536 PIR65388:PIR65536 PSN65388:PSN65536 QCJ65388:QCJ65536 QMF65388:QMF65536 QWB65388:QWB65536 RFX65388:RFX65536 RPT65388:RPT65536 RZP65388:RZP65536 SJL65388:SJL65536 STH65388:STH65536 TDD65388:TDD65536 TMZ65388:TMZ65536 TWV65388:TWV65536 UGR65388:UGR65536 UQN65388:UQN65536 VAJ65388:VAJ65536 VKF65388:VKF65536 VUB65388:VUB65536 WDX65388:WDX65536 WNT65388:WNT65536 WXP65388:WXP65536 EO130924:EO131072 LD130924:LD131072 UZ130924:UZ131072 AEV130924:AEV131072 AOR130924:AOR131072 AYN130924:AYN131072 BIJ130924:BIJ131072 BSF130924:BSF131072 CCB130924:CCB131072 CLX130924:CLX131072 CVT130924:CVT131072 DFP130924:DFP131072 DPL130924:DPL131072 DZH130924:DZH131072 EJD130924:EJD131072 ESZ130924:ESZ131072 FCV130924:FCV131072 FMR130924:FMR131072 FWN130924:FWN131072 GGJ130924:GGJ131072 GQF130924:GQF131072 HAB130924:HAB131072 HJX130924:HJX131072 HTT130924:HTT131072 IDP130924:IDP131072 INL130924:INL131072 IXH130924:IXH131072 JHD130924:JHD131072 JQZ130924:JQZ131072 KAV130924:KAV131072 KKR130924:KKR131072 KUN130924:KUN131072 LEJ130924:LEJ131072 LOF130924:LOF131072 LYB130924:LYB131072 MHX130924:MHX131072 MRT130924:MRT131072 NBP130924:NBP131072 NLL130924:NLL131072 NVH130924:NVH131072 OFD130924:OFD131072 OOZ130924:OOZ131072 OYV130924:OYV131072 PIR130924:PIR131072 PSN130924:PSN131072 QCJ130924:QCJ131072 QMF130924:QMF131072 QWB130924:QWB131072 RFX130924:RFX131072 RPT130924:RPT131072 RZP130924:RZP131072 SJL130924:SJL131072 STH130924:STH131072 TDD130924:TDD131072 TMZ130924:TMZ131072 TWV130924:TWV131072 UGR130924:UGR131072 UQN130924:UQN131072 VAJ130924:VAJ131072 VKF130924:VKF131072 VUB130924:VUB131072 WDX130924:WDX131072 WNT130924:WNT131072 WXP130924:WXP131072 EO196460:EO196608 LD196460:LD196608 UZ196460:UZ196608 AEV196460:AEV196608 AOR196460:AOR196608 AYN196460:AYN196608 BIJ196460:BIJ196608 BSF196460:BSF196608 CCB196460:CCB196608 CLX196460:CLX196608 CVT196460:CVT196608 DFP196460:DFP196608 DPL196460:DPL196608 DZH196460:DZH196608 EJD196460:EJD196608 ESZ196460:ESZ196608 FCV196460:FCV196608 FMR196460:FMR196608 FWN196460:FWN196608 GGJ196460:GGJ196608 GQF196460:GQF196608 HAB196460:HAB196608 HJX196460:HJX196608 HTT196460:HTT196608 IDP196460:IDP196608 INL196460:INL196608 IXH196460:IXH196608 JHD196460:JHD196608 JQZ196460:JQZ196608 KAV196460:KAV196608 KKR196460:KKR196608 KUN196460:KUN196608 LEJ196460:LEJ196608 LOF196460:LOF196608 LYB196460:LYB196608 MHX196460:MHX196608 MRT196460:MRT196608 NBP196460:NBP196608 NLL196460:NLL196608 NVH196460:NVH196608 OFD196460:OFD196608 OOZ196460:OOZ196608 OYV196460:OYV196608 PIR196460:PIR196608 PSN196460:PSN196608 QCJ196460:QCJ196608 QMF196460:QMF196608 QWB196460:QWB196608 RFX196460:RFX196608 RPT196460:RPT196608 RZP196460:RZP196608 SJL196460:SJL196608 STH196460:STH196608 TDD196460:TDD196608 TMZ196460:TMZ196608 TWV196460:TWV196608 UGR196460:UGR196608 UQN196460:UQN196608 VAJ196460:VAJ196608 VKF196460:VKF196608 VUB196460:VUB196608 WDX196460:WDX196608 WNT196460:WNT196608 WXP196460:WXP196608 EO261996:EO262144 LD261996:LD262144 UZ261996:UZ262144 AEV261996:AEV262144 AOR261996:AOR262144 AYN261996:AYN262144 BIJ261996:BIJ262144 BSF261996:BSF262144 CCB261996:CCB262144 CLX261996:CLX262144 CVT261996:CVT262144 DFP261996:DFP262144 DPL261996:DPL262144 DZH261996:DZH262144 EJD261996:EJD262144 ESZ261996:ESZ262144 FCV261996:FCV262144 FMR261996:FMR262144 FWN261996:FWN262144 GGJ261996:GGJ262144 GQF261996:GQF262144 HAB261996:HAB262144 HJX261996:HJX262144 HTT261996:HTT262144 IDP261996:IDP262144 INL261996:INL262144 IXH261996:IXH262144 JHD261996:JHD262144 JQZ261996:JQZ262144 KAV261996:KAV262144 KKR261996:KKR262144 KUN261996:KUN262144 LEJ261996:LEJ262144 LOF261996:LOF262144 LYB261996:LYB262144 MHX261996:MHX262144 MRT261996:MRT262144 NBP261996:NBP262144 NLL261996:NLL262144 NVH261996:NVH262144 OFD261996:OFD262144 OOZ261996:OOZ262144 OYV261996:OYV262144 PIR261996:PIR262144 PSN261996:PSN262144 QCJ261996:QCJ262144 QMF261996:QMF262144 QWB261996:QWB262144 RFX261996:RFX262144 RPT261996:RPT262144 RZP261996:RZP262144 SJL261996:SJL262144 STH261996:STH262144 TDD261996:TDD262144 TMZ261996:TMZ262144 TWV261996:TWV262144 UGR261996:UGR262144 UQN261996:UQN262144 VAJ261996:VAJ262144 VKF261996:VKF262144 VUB261996:VUB262144 WDX261996:WDX262144 WNT261996:WNT262144 WXP261996:WXP262144 EO327532:EO327680 LD327532:LD327680 UZ327532:UZ327680 AEV327532:AEV327680 AOR327532:AOR327680 AYN327532:AYN327680 BIJ327532:BIJ327680 BSF327532:BSF327680 CCB327532:CCB327680 CLX327532:CLX327680 CVT327532:CVT327680 DFP327532:DFP327680 DPL327532:DPL327680 DZH327532:DZH327680 EJD327532:EJD327680 ESZ327532:ESZ327680 FCV327532:FCV327680 FMR327532:FMR327680 FWN327532:FWN327680 GGJ327532:GGJ327680 GQF327532:GQF327680 HAB327532:HAB327680 HJX327532:HJX327680 HTT327532:HTT327680 IDP327532:IDP327680 INL327532:INL327680 IXH327532:IXH327680 JHD327532:JHD327680 JQZ327532:JQZ327680 KAV327532:KAV327680 KKR327532:KKR327680 KUN327532:KUN327680 LEJ327532:LEJ327680 LOF327532:LOF327680 LYB327532:LYB327680 MHX327532:MHX327680 MRT327532:MRT327680 NBP327532:NBP327680 NLL327532:NLL327680 NVH327532:NVH327680 OFD327532:OFD327680 OOZ327532:OOZ327680 OYV327532:OYV327680 PIR327532:PIR327680 PSN327532:PSN327680 QCJ327532:QCJ327680 QMF327532:QMF327680 QWB327532:QWB327680 RFX327532:RFX327680 RPT327532:RPT327680 RZP327532:RZP327680 SJL327532:SJL327680 STH327532:STH327680 TDD327532:TDD327680 TMZ327532:TMZ327680 TWV327532:TWV327680 UGR327532:UGR327680 UQN327532:UQN327680 VAJ327532:VAJ327680 VKF327532:VKF327680 VUB327532:VUB327680 WDX327532:WDX327680 WNT327532:WNT327680 WXP327532:WXP327680 EO393068:EO393216 LD393068:LD393216 UZ393068:UZ393216 AEV393068:AEV393216 AOR393068:AOR393216 AYN393068:AYN393216 BIJ393068:BIJ393216 BSF393068:BSF393216 CCB393068:CCB393216 CLX393068:CLX393216 CVT393068:CVT393216 DFP393068:DFP393216 DPL393068:DPL393216 DZH393068:DZH393216 EJD393068:EJD393216 ESZ393068:ESZ393216 FCV393068:FCV393216 FMR393068:FMR393216 FWN393068:FWN393216 GGJ393068:GGJ393216 GQF393068:GQF393216 HAB393068:HAB393216 HJX393068:HJX393216 HTT393068:HTT393216 IDP393068:IDP393216 INL393068:INL393216 IXH393068:IXH393216 JHD393068:JHD393216 JQZ393068:JQZ393216 KAV393068:KAV393216 KKR393068:KKR393216 KUN393068:KUN393216 LEJ393068:LEJ393216 LOF393068:LOF393216 LYB393068:LYB393216 MHX393068:MHX393216 MRT393068:MRT393216 NBP393068:NBP393216 NLL393068:NLL393216 NVH393068:NVH393216 OFD393068:OFD393216 OOZ393068:OOZ393216 OYV393068:OYV393216 PIR393068:PIR393216 PSN393068:PSN393216 QCJ393068:QCJ393216 QMF393068:QMF393216 QWB393068:QWB393216 RFX393068:RFX393216 RPT393068:RPT393216 RZP393068:RZP393216 SJL393068:SJL393216 STH393068:STH393216 TDD393068:TDD393216 TMZ393068:TMZ393216 TWV393068:TWV393216 UGR393068:UGR393216 UQN393068:UQN393216 VAJ393068:VAJ393216 VKF393068:VKF393216 VUB393068:VUB393216 WDX393068:WDX393216 WNT393068:WNT393216 WXP393068:WXP393216 EO458604:EO458752 LD458604:LD458752 UZ458604:UZ458752 AEV458604:AEV458752 AOR458604:AOR458752 AYN458604:AYN458752 BIJ458604:BIJ458752 BSF458604:BSF458752 CCB458604:CCB458752 CLX458604:CLX458752 CVT458604:CVT458752 DFP458604:DFP458752 DPL458604:DPL458752 DZH458604:DZH458752 EJD458604:EJD458752 ESZ458604:ESZ458752 FCV458604:FCV458752 FMR458604:FMR458752 FWN458604:FWN458752 GGJ458604:GGJ458752 GQF458604:GQF458752 HAB458604:HAB458752 HJX458604:HJX458752 HTT458604:HTT458752 IDP458604:IDP458752 INL458604:INL458752 IXH458604:IXH458752 JHD458604:JHD458752 JQZ458604:JQZ458752 KAV458604:KAV458752 KKR458604:KKR458752 KUN458604:KUN458752 LEJ458604:LEJ458752 LOF458604:LOF458752 LYB458604:LYB458752 MHX458604:MHX458752 MRT458604:MRT458752 NBP458604:NBP458752 NLL458604:NLL458752 NVH458604:NVH458752 OFD458604:OFD458752 OOZ458604:OOZ458752 OYV458604:OYV458752 PIR458604:PIR458752 PSN458604:PSN458752 QCJ458604:QCJ458752 QMF458604:QMF458752 QWB458604:QWB458752 RFX458604:RFX458752 RPT458604:RPT458752 RZP458604:RZP458752 SJL458604:SJL458752 STH458604:STH458752 TDD458604:TDD458752 TMZ458604:TMZ458752 TWV458604:TWV458752 UGR458604:UGR458752 UQN458604:UQN458752 VAJ458604:VAJ458752 VKF458604:VKF458752 VUB458604:VUB458752 WDX458604:WDX458752 WNT458604:WNT458752 WXP458604:WXP458752 EO524140:EO524288 LD524140:LD524288 UZ524140:UZ524288 AEV524140:AEV524288 AOR524140:AOR524288 AYN524140:AYN524288 BIJ524140:BIJ524288 BSF524140:BSF524288 CCB524140:CCB524288 CLX524140:CLX524288 CVT524140:CVT524288 DFP524140:DFP524288 DPL524140:DPL524288 DZH524140:DZH524288 EJD524140:EJD524288 ESZ524140:ESZ524288 FCV524140:FCV524288 FMR524140:FMR524288 FWN524140:FWN524288 GGJ524140:GGJ524288 GQF524140:GQF524288 HAB524140:HAB524288 HJX524140:HJX524288 HTT524140:HTT524288 IDP524140:IDP524288 INL524140:INL524288 IXH524140:IXH524288 JHD524140:JHD524288 JQZ524140:JQZ524288 KAV524140:KAV524288 KKR524140:KKR524288 KUN524140:KUN524288 LEJ524140:LEJ524288 LOF524140:LOF524288 LYB524140:LYB524288 MHX524140:MHX524288 MRT524140:MRT524288 NBP524140:NBP524288 NLL524140:NLL524288 NVH524140:NVH524288 OFD524140:OFD524288 OOZ524140:OOZ524288 OYV524140:OYV524288 PIR524140:PIR524288 PSN524140:PSN524288 QCJ524140:QCJ524288 QMF524140:QMF524288 QWB524140:QWB524288 RFX524140:RFX524288 RPT524140:RPT524288 RZP524140:RZP524288 SJL524140:SJL524288 STH524140:STH524288 TDD524140:TDD524288 TMZ524140:TMZ524288 TWV524140:TWV524288 UGR524140:UGR524288 UQN524140:UQN524288 VAJ524140:VAJ524288 VKF524140:VKF524288 VUB524140:VUB524288 WDX524140:WDX524288 WNT524140:WNT524288 WXP524140:WXP524288 EO589676:EO589824 LD589676:LD589824 UZ589676:UZ589824 AEV589676:AEV589824 AOR589676:AOR589824 AYN589676:AYN589824 BIJ589676:BIJ589824 BSF589676:BSF589824 CCB589676:CCB589824 CLX589676:CLX589824 CVT589676:CVT589824 DFP589676:DFP589824 DPL589676:DPL589824 DZH589676:DZH589824 EJD589676:EJD589824 ESZ589676:ESZ589824 FCV589676:FCV589824 FMR589676:FMR589824 FWN589676:FWN589824 GGJ589676:GGJ589824 GQF589676:GQF589824 HAB589676:HAB589824 HJX589676:HJX589824 HTT589676:HTT589824 IDP589676:IDP589824 INL589676:INL589824 IXH589676:IXH589824 JHD589676:JHD589824 JQZ589676:JQZ589824 KAV589676:KAV589824 KKR589676:KKR589824 KUN589676:KUN589824 LEJ589676:LEJ589824 LOF589676:LOF589824 LYB589676:LYB589824 MHX589676:MHX589824 MRT589676:MRT589824 NBP589676:NBP589824 NLL589676:NLL589824 NVH589676:NVH589824 OFD589676:OFD589824 OOZ589676:OOZ589824 OYV589676:OYV589824 PIR589676:PIR589824 PSN589676:PSN589824 QCJ589676:QCJ589824 QMF589676:QMF589824 QWB589676:QWB589824 RFX589676:RFX589824 RPT589676:RPT589824 RZP589676:RZP589824 SJL589676:SJL589824 STH589676:STH589824 TDD589676:TDD589824 TMZ589676:TMZ589824 TWV589676:TWV589824 UGR589676:UGR589824 UQN589676:UQN589824 VAJ589676:VAJ589824 VKF589676:VKF589824 VUB589676:VUB589824 WDX589676:WDX589824 WNT589676:WNT589824 WXP589676:WXP589824 EO655212:EO655360 LD655212:LD655360 UZ655212:UZ655360 AEV655212:AEV655360 AOR655212:AOR655360 AYN655212:AYN655360 BIJ655212:BIJ655360 BSF655212:BSF655360 CCB655212:CCB655360 CLX655212:CLX655360 CVT655212:CVT655360 DFP655212:DFP655360 DPL655212:DPL655360 DZH655212:DZH655360 EJD655212:EJD655360 ESZ655212:ESZ655360 FCV655212:FCV655360 FMR655212:FMR655360 FWN655212:FWN655360 GGJ655212:GGJ655360 GQF655212:GQF655360 HAB655212:HAB655360 HJX655212:HJX655360 HTT655212:HTT655360 IDP655212:IDP655360 INL655212:INL655360 IXH655212:IXH655360 JHD655212:JHD655360 JQZ655212:JQZ655360 KAV655212:KAV655360 KKR655212:KKR655360 KUN655212:KUN655360 LEJ655212:LEJ655360 LOF655212:LOF655360 LYB655212:LYB655360 MHX655212:MHX655360 MRT655212:MRT655360 NBP655212:NBP655360 NLL655212:NLL655360 NVH655212:NVH655360 OFD655212:OFD655360 OOZ655212:OOZ655360 OYV655212:OYV655360 PIR655212:PIR655360 PSN655212:PSN655360 QCJ655212:QCJ655360 QMF655212:QMF655360 QWB655212:QWB655360 RFX655212:RFX655360 RPT655212:RPT655360 RZP655212:RZP655360 SJL655212:SJL655360 STH655212:STH655360 TDD655212:TDD655360 TMZ655212:TMZ655360 TWV655212:TWV655360 UGR655212:UGR655360 UQN655212:UQN655360 VAJ655212:VAJ655360 VKF655212:VKF655360 VUB655212:VUB655360 WDX655212:WDX655360 WNT655212:WNT655360 WXP655212:WXP655360 EO720748:EO720896 LD720748:LD720896 UZ720748:UZ720896 AEV720748:AEV720896 AOR720748:AOR720896 AYN720748:AYN720896 BIJ720748:BIJ720896 BSF720748:BSF720896 CCB720748:CCB720896 CLX720748:CLX720896 CVT720748:CVT720896 DFP720748:DFP720896 DPL720748:DPL720896 DZH720748:DZH720896 EJD720748:EJD720896 ESZ720748:ESZ720896 FCV720748:FCV720896 FMR720748:FMR720896 FWN720748:FWN720896 GGJ720748:GGJ720896 GQF720748:GQF720896 HAB720748:HAB720896 HJX720748:HJX720896 HTT720748:HTT720896 IDP720748:IDP720896 INL720748:INL720896 IXH720748:IXH720896 JHD720748:JHD720896 JQZ720748:JQZ720896 KAV720748:KAV720896 KKR720748:KKR720896 KUN720748:KUN720896 LEJ720748:LEJ720896 LOF720748:LOF720896 LYB720748:LYB720896 MHX720748:MHX720896 MRT720748:MRT720896 NBP720748:NBP720896 NLL720748:NLL720896 NVH720748:NVH720896 OFD720748:OFD720896 OOZ720748:OOZ720896 OYV720748:OYV720896 PIR720748:PIR720896 PSN720748:PSN720896 QCJ720748:QCJ720896 QMF720748:QMF720896 QWB720748:QWB720896 RFX720748:RFX720896 RPT720748:RPT720896 RZP720748:RZP720896 SJL720748:SJL720896 STH720748:STH720896 TDD720748:TDD720896 TMZ720748:TMZ720896 TWV720748:TWV720896 UGR720748:UGR720896 UQN720748:UQN720896 VAJ720748:VAJ720896 VKF720748:VKF720896 VUB720748:VUB720896 WDX720748:WDX720896 WNT720748:WNT720896 WXP720748:WXP720896 EO786284:EO786432 LD786284:LD786432 UZ786284:UZ786432 AEV786284:AEV786432 AOR786284:AOR786432 AYN786284:AYN786432 BIJ786284:BIJ786432 BSF786284:BSF786432 CCB786284:CCB786432 CLX786284:CLX786432 CVT786284:CVT786432 DFP786284:DFP786432 DPL786284:DPL786432 DZH786284:DZH786432 EJD786284:EJD786432 ESZ786284:ESZ786432 FCV786284:FCV786432 FMR786284:FMR786432 FWN786284:FWN786432 GGJ786284:GGJ786432 GQF786284:GQF786432 HAB786284:HAB786432 HJX786284:HJX786432 HTT786284:HTT786432 IDP786284:IDP786432 INL786284:INL786432 IXH786284:IXH786432 JHD786284:JHD786432 JQZ786284:JQZ786432 KAV786284:KAV786432 KKR786284:KKR786432 KUN786284:KUN786432 LEJ786284:LEJ786432 LOF786284:LOF786432 LYB786284:LYB786432 MHX786284:MHX786432 MRT786284:MRT786432 NBP786284:NBP786432 NLL786284:NLL786432 NVH786284:NVH786432 OFD786284:OFD786432 OOZ786284:OOZ786432 OYV786284:OYV786432 PIR786284:PIR786432 PSN786284:PSN786432 QCJ786284:QCJ786432 QMF786284:QMF786432 QWB786284:QWB786432 RFX786284:RFX786432 RPT786284:RPT786432 RZP786284:RZP786432 SJL786284:SJL786432 STH786284:STH786432 TDD786284:TDD786432 TMZ786284:TMZ786432 TWV786284:TWV786432 UGR786284:UGR786432 UQN786284:UQN786432 VAJ786284:VAJ786432 VKF786284:VKF786432 VUB786284:VUB786432 WDX786284:WDX786432 WNT786284:WNT786432 WXP786284:WXP786432 EO851820:EO851968 LD851820:LD851968 UZ851820:UZ851968 AEV851820:AEV851968 AOR851820:AOR851968 AYN851820:AYN851968 BIJ851820:BIJ851968 BSF851820:BSF851968 CCB851820:CCB851968 CLX851820:CLX851968 CVT851820:CVT851968 DFP851820:DFP851968 DPL851820:DPL851968 DZH851820:DZH851968 EJD851820:EJD851968 ESZ851820:ESZ851968 FCV851820:FCV851968 FMR851820:FMR851968 FWN851820:FWN851968 GGJ851820:GGJ851968 GQF851820:GQF851968 HAB851820:HAB851968 HJX851820:HJX851968 HTT851820:HTT851968 IDP851820:IDP851968 INL851820:INL851968 IXH851820:IXH851968 JHD851820:JHD851968 JQZ851820:JQZ851968 KAV851820:KAV851968 KKR851820:KKR851968 KUN851820:KUN851968 LEJ851820:LEJ851968 LOF851820:LOF851968 LYB851820:LYB851968 MHX851820:MHX851968 MRT851820:MRT851968 NBP851820:NBP851968 NLL851820:NLL851968 NVH851820:NVH851968 OFD851820:OFD851968 OOZ851820:OOZ851968 OYV851820:OYV851968 PIR851820:PIR851968 PSN851820:PSN851968 QCJ851820:QCJ851968 QMF851820:QMF851968 QWB851820:QWB851968 RFX851820:RFX851968 RPT851820:RPT851968 RZP851820:RZP851968 SJL851820:SJL851968 STH851820:STH851968 TDD851820:TDD851968 TMZ851820:TMZ851968 TWV851820:TWV851968 UGR851820:UGR851968 UQN851820:UQN851968 VAJ851820:VAJ851968 VKF851820:VKF851968 VUB851820:VUB851968 WDX851820:WDX851968 WNT851820:WNT851968 WXP851820:WXP851968 EO917356:EO917504 LD917356:LD917504 UZ917356:UZ917504 AEV917356:AEV917504 AOR917356:AOR917504 AYN917356:AYN917504 BIJ917356:BIJ917504 BSF917356:BSF917504 CCB917356:CCB917504 CLX917356:CLX917504 CVT917356:CVT917504 DFP917356:DFP917504 DPL917356:DPL917504 DZH917356:DZH917504 EJD917356:EJD917504 ESZ917356:ESZ917504 FCV917356:FCV917504 FMR917356:FMR917504 FWN917356:FWN917504 GGJ917356:GGJ917504 GQF917356:GQF917504 HAB917356:HAB917504 HJX917356:HJX917504 HTT917356:HTT917504 IDP917356:IDP917504 INL917356:INL917504 IXH917356:IXH917504 JHD917356:JHD917504 JQZ917356:JQZ917504 KAV917356:KAV917504 KKR917356:KKR917504 KUN917356:KUN917504 LEJ917356:LEJ917504 LOF917356:LOF917504 LYB917356:LYB917504 MHX917356:MHX917504 MRT917356:MRT917504 NBP917356:NBP917504 NLL917356:NLL917504 NVH917356:NVH917504 OFD917356:OFD917504 OOZ917356:OOZ917504 OYV917356:OYV917504 PIR917356:PIR917504 PSN917356:PSN917504 QCJ917356:QCJ917504 QMF917356:QMF917504 QWB917356:QWB917504 RFX917356:RFX917504 RPT917356:RPT917504 RZP917356:RZP917504 SJL917356:SJL917504 STH917356:STH917504 TDD917356:TDD917504 TMZ917356:TMZ917504 TWV917356:TWV917504 UGR917356:UGR917504 UQN917356:UQN917504 VAJ917356:VAJ917504 VKF917356:VKF917504 VUB917356:VUB917504 WDX917356:WDX917504 WNT917356:WNT917504 WXP917356:WXP917504 EO982892:EO983040 LD982892:LD983040 UZ982892:UZ983040 AEV982892:AEV983040 AOR982892:AOR983040 AYN982892:AYN983040 BIJ982892:BIJ983040 BSF982892:BSF983040 CCB982892:CCB983040 CLX982892:CLX983040 CVT982892:CVT983040 DFP982892:DFP983040 DPL982892:DPL983040 DZH982892:DZH983040 EJD982892:EJD983040 ESZ982892:ESZ983040 FCV982892:FCV983040 FMR982892:FMR983040 FWN982892:FWN983040 GGJ982892:GGJ983040 GQF982892:GQF983040 HAB982892:HAB983040 HJX982892:HJX983040 HTT982892:HTT983040 IDP982892:IDP983040 INL982892:INL983040 IXH982892:IXH983040 JHD982892:JHD983040 JQZ982892:JQZ983040 KAV982892:KAV983040 KKR982892:KKR983040 KUN982892:KUN983040 LEJ982892:LEJ983040 LOF982892:LOF983040 LYB982892:LYB983040 MHX982892:MHX983040 MRT982892:MRT983040 NBP982892:NBP983040 NLL982892:NLL983040 NVH982892:NVH983040 OFD982892:OFD983040 OOZ982892:OOZ983040 OYV982892:OYV983040 PIR982892:PIR983040 PSN982892:PSN983040 QCJ982892:QCJ983040 QMF982892:QMF983040 QWB982892:QWB983040 RFX982892:RFX983040 RPT982892:RPT983040 RZP982892:RZP983040 SJL982892:SJL983040 STH982892:STH983040 TDD982892:TDD983040 TMZ982892:TMZ983040 TWV982892:TWV983040 UGR982892:UGR983040 UQN982892:UQN983040 VAJ982892:VAJ983040 VKF982892:VKF983040 VUB982892:VUB983040 WDX982892:WDX983040 WNT982892:WNT983040 WXV2:WXV57 NP58:NP62 XL58:XL62 AHH58:AHH62 ARD58:ARD62 BAZ58:BAZ62 BKV58:BKV62 BUR58:BUR62 CEN58:CEN62 COJ58:COJ62 CYF58:CYF62 DIB58:DIB62 DRX58:DRX62 EBT58:EBT62 ELP58:ELP62 EVL58:EVL62 FFH58:FFH62 FPD58:FPD62 FYZ58:FYZ62 GIV58:GIV62 GSR58:GSR62 HCN58:HCN62 HMJ58:HMJ62 HWF58:HWF62 IGB58:IGB62 IPX58:IPX62 IZT58:IZT62 JJP58:JJP62 JTL58:JTL62 KDH58:KDH62 KND58:KND62 KWZ58:KWZ62 LGV58:LGV62 LQR58:LQR62 MAN58:MAN62 MKJ58:MKJ62 MUF58:MUF62 NEB58:NEB62 NNX58:NNX62 NXT58:NXT62 OHP58:OHP62 ORL58:ORL62 PBH58:PBH62 PLD58:PLD62 PUZ58:PUZ62 QEV58:QEV62 QOR58:QOR62 QYN58:QYN62 RIJ58:RIJ62 RSF58:RSF62 SCB58:SCB62 SLX58:SLX62 SVT58:SVT62 TFP58:TFP62 TPL58:TPL62 TZH58:TZH62 UJD58:UJD62 USZ58:USZ62 VCV58:VCV62 VMR58:VMR62 VWN58:VWN62 WGJ58:WGJ62 WQF58:WQF62 XAB58:XAB62 LJ2:LJ57 VF2:VF57 AFB2:AFB57 AOX2:AOX57 AYT2:AYT57 BIP2:BIP57 BSL2:BSL57 CCH2:CCH57 CMD2:CMD57 CVZ2:CVZ57 DFV2:DFV57 DPR2:DPR57 DZN2:DZN57 EJJ2:EJJ57 ETF2:ETF57 FDB2:FDB57 FMX2:FMX57 FWT2:FWT57 GGP2:GGP57 GQL2:GQL57 HAH2:HAH57 HKD2:HKD57 HTZ2:HTZ57 IDV2:IDV57 INR2:INR57 IXN2:IXN57 JHJ2:JHJ57 JRF2:JRF57 KBB2:KBB57 KKX2:KKX57 KUT2:KUT57 LEP2:LEP57 LOL2:LOL57 LYH2:LYH57 MID2:MID57 MRZ2:MRZ57 NBV2:NBV57 NLR2:NLR57 NVN2:NVN57 OFJ2:OFJ57 OPF2:OPF57 OZB2:OZB57 PIX2:PIX57 PST2:PST57 QCP2:QCP57 QML2:QML57 QWH2:QWH57 RGD2:RGD57 RPZ2:RPZ57 RZV2:RZV57 SJR2:SJR57 STN2:STN57 TDJ2:TDJ57 TNF2:TNF57 TXB2:TXB57 UGX2:UGX57 UQT2:UQT57 VAP2:VAP57 VKL2:VKL57 VUH2:VUH57 WED2:WED57 WNZ2:WNZ57 EO58:EO125 WXP63:WXP124 WNT63:WNT124 WDX63:WDX124 VUB63:VUB124 VKF63:VKF124 VAJ63:VAJ124 UQN63:UQN124 UGR63:UGR124 TWV63:TWV124 TMZ63:TMZ124 TDD63:TDD124 STH63:STH124 SJL63:SJL124 RZP63:RZP124 RPT63:RPT124 RFX63:RFX124 QWB63:QWB124 QMF63:QMF124 QCJ63:QCJ124 PSN63:PSN124 PIR63:PIR124 OYV63:OYV124 OOZ63:OOZ124 OFD63:OFD124 NVH63:NVH124 NLL63:NLL124 NBP63:NBP124 MRT63:MRT124 MHX63:MHX124 LYB63:LYB124 LOF63:LOF124 LEJ63:LEJ124 KUN63:KUN124 KKR63:KKR124 KAV63:KAV124 JQZ63:JQZ124 JHD63:JHD124 IXH63:IXH124 INL63:INL124 IDP63:IDP124 HTT63:HTT124 HJX63:HJX124 HAB63:HAB124 GQF63:GQF124 GGJ63:GGJ124 FWN63:FWN124 FMR63:FMR124 FCV63:FCV124 ESZ63:ESZ124 EJD63:EJD124 DZH63:DZH124 DPL63:DPL124 DFP63:DFP124 CVT63:CVT124 CLX63:CLX124 CCB63:CCB124 BSF63:BSF124 BIJ63:BIJ124 AYN63:AYN124 AOR63:AOR124 AEV63:AEV124 UZ63:UZ124 LD63:LD124 LD128:LD140">
      <formula1>SourceOfWater</formula1>
    </dataValidation>
    <dataValidation type="list" allowBlank="1" showInputMessage="1" showErrorMessage="1" sqref="UW128:UX140 AES128:AET140 AOO128:AOP140 AYK128:AYL140 BIG128:BIH140 BSC128:BSD140 CBY128:CBZ140 CLU128:CLV140 CVQ128:CVR140 DFM128:DFN140 DPI128:DPJ140 DZE128:DZF140 EJA128:EJB140 ESW128:ESX140 FCS128:FCT140 FMO128:FMP140 FWK128:FWL140 GGG128:GGH140 GQC128:GQD140 GZY128:GZZ140 HJU128:HJV140 HTQ128:HTR140 IDM128:IDN140 INI128:INJ140 IXE128:IXF140 JHA128:JHB140 JQW128:JQX140 KAS128:KAT140 KKO128:KKP140 KUK128:KUL140 LEG128:LEH140 LOC128:LOD140 LXY128:LXZ140 MHU128:MHV140 MRQ128:MRR140 NBM128:NBN140 NLI128:NLJ140 NVE128:NVF140 OFA128:OFB140 OOW128:OOX140 OYS128:OYT140 PIO128:PIP140 PSK128:PSL140 QCG128:QCH140 QMC128:QMD140 QVY128:QVZ140 RFU128:RFV140 RPQ128:RPR140 RZM128:RZN140 SJI128:SJJ140 STE128:STF140 TDA128:TDB140 TMW128:TMX140 TWS128:TWT140 UGO128:UGP140 UQK128:UQL140 VAG128:VAH140 VKC128:VKD140 VTY128:VTZ140 WDU128:WDV140 WNQ128:WNR140 WXM128:WXN140 MA128:MB140 EL65388:EM65536 LA65388:LB65536 UW65388:UX65536 AES65388:AET65536 AOO65388:AOP65536 AYK65388:AYL65536 BIG65388:BIH65536 BSC65388:BSD65536 CBY65388:CBZ65536 CLU65388:CLV65536 CVQ65388:CVR65536 DFM65388:DFN65536 DPI65388:DPJ65536 DZE65388:DZF65536 EJA65388:EJB65536 ESW65388:ESX65536 FCS65388:FCT65536 FMO65388:FMP65536 FWK65388:FWL65536 GGG65388:GGH65536 GQC65388:GQD65536 GZY65388:GZZ65536 HJU65388:HJV65536 HTQ65388:HTR65536 IDM65388:IDN65536 INI65388:INJ65536 IXE65388:IXF65536 JHA65388:JHB65536 JQW65388:JQX65536 KAS65388:KAT65536 KKO65388:KKP65536 KUK65388:KUL65536 LEG65388:LEH65536 LOC65388:LOD65536 LXY65388:LXZ65536 MHU65388:MHV65536 MRQ65388:MRR65536 NBM65388:NBN65536 NLI65388:NLJ65536 NVE65388:NVF65536 OFA65388:OFB65536 OOW65388:OOX65536 OYS65388:OYT65536 PIO65388:PIP65536 PSK65388:PSL65536 QCG65388:QCH65536 QMC65388:QMD65536 QVY65388:QVZ65536 RFU65388:RFV65536 RPQ65388:RPR65536 RZM65388:RZN65536 SJI65388:SJJ65536 STE65388:STF65536 TDA65388:TDB65536 TMW65388:TMX65536 TWS65388:TWT65536 UGO65388:UGP65536 UQK65388:UQL65536 VAG65388:VAH65536 VKC65388:VKD65536 VTY65388:VTZ65536 WDU65388:WDV65536 WNQ65388:WNR65536 WXM65388:WXN65536 EL130924:EM131072 LA130924:LB131072 UW130924:UX131072 AES130924:AET131072 AOO130924:AOP131072 AYK130924:AYL131072 BIG130924:BIH131072 BSC130924:BSD131072 CBY130924:CBZ131072 CLU130924:CLV131072 CVQ130924:CVR131072 DFM130924:DFN131072 DPI130924:DPJ131072 DZE130924:DZF131072 EJA130924:EJB131072 ESW130924:ESX131072 FCS130924:FCT131072 FMO130924:FMP131072 FWK130924:FWL131072 GGG130924:GGH131072 GQC130924:GQD131072 GZY130924:GZZ131072 HJU130924:HJV131072 HTQ130924:HTR131072 IDM130924:IDN131072 INI130924:INJ131072 IXE130924:IXF131072 JHA130924:JHB131072 JQW130924:JQX131072 KAS130924:KAT131072 KKO130924:KKP131072 KUK130924:KUL131072 LEG130924:LEH131072 LOC130924:LOD131072 LXY130924:LXZ131072 MHU130924:MHV131072 MRQ130924:MRR131072 NBM130924:NBN131072 NLI130924:NLJ131072 NVE130924:NVF131072 OFA130924:OFB131072 OOW130924:OOX131072 OYS130924:OYT131072 PIO130924:PIP131072 PSK130924:PSL131072 QCG130924:QCH131072 QMC130924:QMD131072 QVY130924:QVZ131072 RFU130924:RFV131072 RPQ130924:RPR131072 RZM130924:RZN131072 SJI130924:SJJ131072 STE130924:STF131072 TDA130924:TDB131072 TMW130924:TMX131072 TWS130924:TWT131072 UGO130924:UGP131072 UQK130924:UQL131072 VAG130924:VAH131072 VKC130924:VKD131072 VTY130924:VTZ131072 WDU130924:WDV131072 WNQ130924:WNR131072 WXM130924:WXN131072 EL196460:EM196608 LA196460:LB196608 UW196460:UX196608 AES196460:AET196608 AOO196460:AOP196608 AYK196460:AYL196608 BIG196460:BIH196608 BSC196460:BSD196608 CBY196460:CBZ196608 CLU196460:CLV196608 CVQ196460:CVR196608 DFM196460:DFN196608 DPI196460:DPJ196608 DZE196460:DZF196608 EJA196460:EJB196608 ESW196460:ESX196608 FCS196460:FCT196608 FMO196460:FMP196608 FWK196460:FWL196608 GGG196460:GGH196608 GQC196460:GQD196608 GZY196460:GZZ196608 HJU196460:HJV196608 HTQ196460:HTR196608 IDM196460:IDN196608 INI196460:INJ196608 IXE196460:IXF196608 JHA196460:JHB196608 JQW196460:JQX196608 KAS196460:KAT196608 KKO196460:KKP196608 KUK196460:KUL196608 LEG196460:LEH196608 LOC196460:LOD196608 LXY196460:LXZ196608 MHU196460:MHV196608 MRQ196460:MRR196608 NBM196460:NBN196608 NLI196460:NLJ196608 NVE196460:NVF196608 OFA196460:OFB196608 OOW196460:OOX196608 OYS196460:OYT196608 PIO196460:PIP196608 PSK196460:PSL196608 QCG196460:QCH196608 QMC196460:QMD196608 QVY196460:QVZ196608 RFU196460:RFV196608 RPQ196460:RPR196608 RZM196460:RZN196608 SJI196460:SJJ196608 STE196460:STF196608 TDA196460:TDB196608 TMW196460:TMX196608 TWS196460:TWT196608 UGO196460:UGP196608 UQK196460:UQL196608 VAG196460:VAH196608 VKC196460:VKD196608 VTY196460:VTZ196608 WDU196460:WDV196608 WNQ196460:WNR196608 WXM196460:WXN196608 EL261996:EM262144 LA261996:LB262144 UW261996:UX262144 AES261996:AET262144 AOO261996:AOP262144 AYK261996:AYL262144 BIG261996:BIH262144 BSC261996:BSD262144 CBY261996:CBZ262144 CLU261996:CLV262144 CVQ261996:CVR262144 DFM261996:DFN262144 DPI261996:DPJ262144 DZE261996:DZF262144 EJA261996:EJB262144 ESW261996:ESX262144 FCS261996:FCT262144 FMO261996:FMP262144 FWK261996:FWL262144 GGG261996:GGH262144 GQC261996:GQD262144 GZY261996:GZZ262144 HJU261996:HJV262144 HTQ261996:HTR262144 IDM261996:IDN262144 INI261996:INJ262144 IXE261996:IXF262144 JHA261996:JHB262144 JQW261996:JQX262144 KAS261996:KAT262144 KKO261996:KKP262144 KUK261996:KUL262144 LEG261996:LEH262144 LOC261996:LOD262144 LXY261996:LXZ262144 MHU261996:MHV262144 MRQ261996:MRR262144 NBM261996:NBN262144 NLI261996:NLJ262144 NVE261996:NVF262144 OFA261996:OFB262144 OOW261996:OOX262144 OYS261996:OYT262144 PIO261996:PIP262144 PSK261996:PSL262144 QCG261996:QCH262144 QMC261996:QMD262144 QVY261996:QVZ262144 RFU261996:RFV262144 RPQ261996:RPR262144 RZM261996:RZN262144 SJI261996:SJJ262144 STE261996:STF262144 TDA261996:TDB262144 TMW261996:TMX262144 TWS261996:TWT262144 UGO261996:UGP262144 UQK261996:UQL262144 VAG261996:VAH262144 VKC261996:VKD262144 VTY261996:VTZ262144 WDU261996:WDV262144 WNQ261996:WNR262144 WXM261996:WXN262144 EL327532:EM327680 LA327532:LB327680 UW327532:UX327680 AES327532:AET327680 AOO327532:AOP327680 AYK327532:AYL327680 BIG327532:BIH327680 BSC327532:BSD327680 CBY327532:CBZ327680 CLU327532:CLV327680 CVQ327532:CVR327680 DFM327532:DFN327680 DPI327532:DPJ327680 DZE327532:DZF327680 EJA327532:EJB327680 ESW327532:ESX327680 FCS327532:FCT327680 FMO327532:FMP327680 FWK327532:FWL327680 GGG327532:GGH327680 GQC327532:GQD327680 GZY327532:GZZ327680 HJU327532:HJV327680 HTQ327532:HTR327680 IDM327532:IDN327680 INI327532:INJ327680 IXE327532:IXF327680 JHA327532:JHB327680 JQW327532:JQX327680 KAS327532:KAT327680 KKO327532:KKP327680 KUK327532:KUL327680 LEG327532:LEH327680 LOC327532:LOD327680 LXY327532:LXZ327680 MHU327532:MHV327680 MRQ327532:MRR327680 NBM327532:NBN327680 NLI327532:NLJ327680 NVE327532:NVF327680 OFA327532:OFB327680 OOW327532:OOX327680 OYS327532:OYT327680 PIO327532:PIP327680 PSK327532:PSL327680 QCG327532:QCH327680 QMC327532:QMD327680 QVY327532:QVZ327680 RFU327532:RFV327680 RPQ327532:RPR327680 RZM327532:RZN327680 SJI327532:SJJ327680 STE327532:STF327680 TDA327532:TDB327680 TMW327532:TMX327680 TWS327532:TWT327680 UGO327532:UGP327680 UQK327532:UQL327680 VAG327532:VAH327680 VKC327532:VKD327680 VTY327532:VTZ327680 WDU327532:WDV327680 WNQ327532:WNR327680 WXM327532:WXN327680 EL393068:EM393216 LA393068:LB393216 UW393068:UX393216 AES393068:AET393216 AOO393068:AOP393216 AYK393068:AYL393216 BIG393068:BIH393216 BSC393068:BSD393216 CBY393068:CBZ393216 CLU393068:CLV393216 CVQ393068:CVR393216 DFM393068:DFN393216 DPI393068:DPJ393216 DZE393068:DZF393216 EJA393068:EJB393216 ESW393068:ESX393216 FCS393068:FCT393216 FMO393068:FMP393216 FWK393068:FWL393216 GGG393068:GGH393216 GQC393068:GQD393216 GZY393068:GZZ393216 HJU393068:HJV393216 HTQ393068:HTR393216 IDM393068:IDN393216 INI393068:INJ393216 IXE393068:IXF393216 JHA393068:JHB393216 JQW393068:JQX393216 KAS393068:KAT393216 KKO393068:KKP393216 KUK393068:KUL393216 LEG393068:LEH393216 LOC393068:LOD393216 LXY393068:LXZ393216 MHU393068:MHV393216 MRQ393068:MRR393216 NBM393068:NBN393216 NLI393068:NLJ393216 NVE393068:NVF393216 OFA393068:OFB393216 OOW393068:OOX393216 OYS393068:OYT393216 PIO393068:PIP393216 PSK393068:PSL393216 QCG393068:QCH393216 QMC393068:QMD393216 QVY393068:QVZ393216 RFU393068:RFV393216 RPQ393068:RPR393216 RZM393068:RZN393216 SJI393068:SJJ393216 STE393068:STF393216 TDA393068:TDB393216 TMW393068:TMX393216 TWS393068:TWT393216 UGO393068:UGP393216 UQK393068:UQL393216 VAG393068:VAH393216 VKC393068:VKD393216 VTY393068:VTZ393216 WDU393068:WDV393216 WNQ393068:WNR393216 WXM393068:WXN393216 EL458604:EM458752 LA458604:LB458752 UW458604:UX458752 AES458604:AET458752 AOO458604:AOP458752 AYK458604:AYL458752 BIG458604:BIH458752 BSC458604:BSD458752 CBY458604:CBZ458752 CLU458604:CLV458752 CVQ458604:CVR458752 DFM458604:DFN458752 DPI458604:DPJ458752 DZE458604:DZF458752 EJA458604:EJB458752 ESW458604:ESX458752 FCS458604:FCT458752 FMO458604:FMP458752 FWK458604:FWL458752 GGG458604:GGH458752 GQC458604:GQD458752 GZY458604:GZZ458752 HJU458604:HJV458752 HTQ458604:HTR458752 IDM458604:IDN458752 INI458604:INJ458752 IXE458604:IXF458752 JHA458604:JHB458752 JQW458604:JQX458752 KAS458604:KAT458752 KKO458604:KKP458752 KUK458604:KUL458752 LEG458604:LEH458752 LOC458604:LOD458752 LXY458604:LXZ458752 MHU458604:MHV458752 MRQ458604:MRR458752 NBM458604:NBN458752 NLI458604:NLJ458752 NVE458604:NVF458752 OFA458604:OFB458752 OOW458604:OOX458752 OYS458604:OYT458752 PIO458604:PIP458752 PSK458604:PSL458752 QCG458604:QCH458752 QMC458604:QMD458752 QVY458604:QVZ458752 RFU458604:RFV458752 RPQ458604:RPR458752 RZM458604:RZN458752 SJI458604:SJJ458752 STE458604:STF458752 TDA458604:TDB458752 TMW458604:TMX458752 TWS458604:TWT458752 UGO458604:UGP458752 UQK458604:UQL458752 VAG458604:VAH458752 VKC458604:VKD458752 VTY458604:VTZ458752 WDU458604:WDV458752 WNQ458604:WNR458752 WXM458604:WXN458752 EL524140:EM524288 LA524140:LB524288 UW524140:UX524288 AES524140:AET524288 AOO524140:AOP524288 AYK524140:AYL524288 BIG524140:BIH524288 BSC524140:BSD524288 CBY524140:CBZ524288 CLU524140:CLV524288 CVQ524140:CVR524288 DFM524140:DFN524288 DPI524140:DPJ524288 DZE524140:DZF524288 EJA524140:EJB524288 ESW524140:ESX524288 FCS524140:FCT524288 FMO524140:FMP524288 FWK524140:FWL524288 GGG524140:GGH524288 GQC524140:GQD524288 GZY524140:GZZ524288 HJU524140:HJV524288 HTQ524140:HTR524288 IDM524140:IDN524288 INI524140:INJ524288 IXE524140:IXF524288 JHA524140:JHB524288 JQW524140:JQX524288 KAS524140:KAT524288 KKO524140:KKP524288 KUK524140:KUL524288 LEG524140:LEH524288 LOC524140:LOD524288 LXY524140:LXZ524288 MHU524140:MHV524288 MRQ524140:MRR524288 NBM524140:NBN524288 NLI524140:NLJ524288 NVE524140:NVF524288 OFA524140:OFB524288 OOW524140:OOX524288 OYS524140:OYT524288 PIO524140:PIP524288 PSK524140:PSL524288 QCG524140:QCH524288 QMC524140:QMD524288 QVY524140:QVZ524288 RFU524140:RFV524288 RPQ524140:RPR524288 RZM524140:RZN524288 SJI524140:SJJ524288 STE524140:STF524288 TDA524140:TDB524288 TMW524140:TMX524288 TWS524140:TWT524288 UGO524140:UGP524288 UQK524140:UQL524288 VAG524140:VAH524288 VKC524140:VKD524288 VTY524140:VTZ524288 WDU524140:WDV524288 WNQ524140:WNR524288 WXM524140:WXN524288 EL589676:EM589824 LA589676:LB589824 UW589676:UX589824 AES589676:AET589824 AOO589676:AOP589824 AYK589676:AYL589824 BIG589676:BIH589824 BSC589676:BSD589824 CBY589676:CBZ589824 CLU589676:CLV589824 CVQ589676:CVR589824 DFM589676:DFN589824 DPI589676:DPJ589824 DZE589676:DZF589824 EJA589676:EJB589824 ESW589676:ESX589824 FCS589676:FCT589824 FMO589676:FMP589824 FWK589676:FWL589824 GGG589676:GGH589824 GQC589676:GQD589824 GZY589676:GZZ589824 HJU589676:HJV589824 HTQ589676:HTR589824 IDM589676:IDN589824 INI589676:INJ589824 IXE589676:IXF589824 JHA589676:JHB589824 JQW589676:JQX589824 KAS589676:KAT589824 KKO589676:KKP589824 KUK589676:KUL589824 LEG589676:LEH589824 LOC589676:LOD589824 LXY589676:LXZ589824 MHU589676:MHV589824 MRQ589676:MRR589824 NBM589676:NBN589824 NLI589676:NLJ589824 NVE589676:NVF589824 OFA589676:OFB589824 OOW589676:OOX589824 OYS589676:OYT589824 PIO589676:PIP589824 PSK589676:PSL589824 QCG589676:QCH589824 QMC589676:QMD589824 QVY589676:QVZ589824 RFU589676:RFV589824 RPQ589676:RPR589824 RZM589676:RZN589824 SJI589676:SJJ589824 STE589676:STF589824 TDA589676:TDB589824 TMW589676:TMX589824 TWS589676:TWT589824 UGO589676:UGP589824 UQK589676:UQL589824 VAG589676:VAH589824 VKC589676:VKD589824 VTY589676:VTZ589824 WDU589676:WDV589824 WNQ589676:WNR589824 WXM589676:WXN589824 EL655212:EM655360 LA655212:LB655360 UW655212:UX655360 AES655212:AET655360 AOO655212:AOP655360 AYK655212:AYL655360 BIG655212:BIH655360 BSC655212:BSD655360 CBY655212:CBZ655360 CLU655212:CLV655360 CVQ655212:CVR655360 DFM655212:DFN655360 DPI655212:DPJ655360 DZE655212:DZF655360 EJA655212:EJB655360 ESW655212:ESX655360 FCS655212:FCT655360 FMO655212:FMP655360 FWK655212:FWL655360 GGG655212:GGH655360 GQC655212:GQD655360 GZY655212:GZZ655360 HJU655212:HJV655360 HTQ655212:HTR655360 IDM655212:IDN655360 INI655212:INJ655360 IXE655212:IXF655360 JHA655212:JHB655360 JQW655212:JQX655360 KAS655212:KAT655360 KKO655212:KKP655360 KUK655212:KUL655360 LEG655212:LEH655360 LOC655212:LOD655360 LXY655212:LXZ655360 MHU655212:MHV655360 MRQ655212:MRR655360 NBM655212:NBN655360 NLI655212:NLJ655360 NVE655212:NVF655360 OFA655212:OFB655360 OOW655212:OOX655360 OYS655212:OYT655360 PIO655212:PIP655360 PSK655212:PSL655360 QCG655212:QCH655360 QMC655212:QMD655360 QVY655212:QVZ655360 RFU655212:RFV655360 RPQ655212:RPR655360 RZM655212:RZN655360 SJI655212:SJJ655360 STE655212:STF655360 TDA655212:TDB655360 TMW655212:TMX655360 TWS655212:TWT655360 UGO655212:UGP655360 UQK655212:UQL655360 VAG655212:VAH655360 VKC655212:VKD655360 VTY655212:VTZ655360 WDU655212:WDV655360 WNQ655212:WNR655360 WXM655212:WXN655360 EL720748:EM720896 LA720748:LB720896 UW720748:UX720896 AES720748:AET720896 AOO720748:AOP720896 AYK720748:AYL720896 BIG720748:BIH720896 BSC720748:BSD720896 CBY720748:CBZ720896 CLU720748:CLV720896 CVQ720748:CVR720896 DFM720748:DFN720896 DPI720748:DPJ720896 DZE720748:DZF720896 EJA720748:EJB720896 ESW720748:ESX720896 FCS720748:FCT720896 FMO720748:FMP720896 FWK720748:FWL720896 GGG720748:GGH720896 GQC720748:GQD720896 GZY720748:GZZ720896 HJU720748:HJV720896 HTQ720748:HTR720896 IDM720748:IDN720896 INI720748:INJ720896 IXE720748:IXF720896 JHA720748:JHB720896 JQW720748:JQX720896 KAS720748:KAT720896 KKO720748:KKP720896 KUK720748:KUL720896 LEG720748:LEH720896 LOC720748:LOD720896 LXY720748:LXZ720896 MHU720748:MHV720896 MRQ720748:MRR720896 NBM720748:NBN720896 NLI720748:NLJ720896 NVE720748:NVF720896 OFA720748:OFB720896 OOW720748:OOX720896 OYS720748:OYT720896 PIO720748:PIP720896 PSK720748:PSL720896 QCG720748:QCH720896 QMC720748:QMD720896 QVY720748:QVZ720896 RFU720748:RFV720896 RPQ720748:RPR720896 RZM720748:RZN720896 SJI720748:SJJ720896 STE720748:STF720896 TDA720748:TDB720896 TMW720748:TMX720896 TWS720748:TWT720896 UGO720748:UGP720896 UQK720748:UQL720896 VAG720748:VAH720896 VKC720748:VKD720896 VTY720748:VTZ720896 WDU720748:WDV720896 WNQ720748:WNR720896 WXM720748:WXN720896 EL786284:EM786432 LA786284:LB786432 UW786284:UX786432 AES786284:AET786432 AOO786284:AOP786432 AYK786284:AYL786432 BIG786284:BIH786432 BSC786284:BSD786432 CBY786284:CBZ786432 CLU786284:CLV786432 CVQ786284:CVR786432 DFM786284:DFN786432 DPI786284:DPJ786432 DZE786284:DZF786432 EJA786284:EJB786432 ESW786284:ESX786432 FCS786284:FCT786432 FMO786284:FMP786432 FWK786284:FWL786432 GGG786284:GGH786432 GQC786284:GQD786432 GZY786284:GZZ786432 HJU786284:HJV786432 HTQ786284:HTR786432 IDM786284:IDN786432 INI786284:INJ786432 IXE786284:IXF786432 JHA786284:JHB786432 JQW786284:JQX786432 KAS786284:KAT786432 KKO786284:KKP786432 KUK786284:KUL786432 LEG786284:LEH786432 LOC786284:LOD786432 LXY786284:LXZ786432 MHU786284:MHV786432 MRQ786284:MRR786432 NBM786284:NBN786432 NLI786284:NLJ786432 NVE786284:NVF786432 OFA786284:OFB786432 OOW786284:OOX786432 OYS786284:OYT786432 PIO786284:PIP786432 PSK786284:PSL786432 QCG786284:QCH786432 QMC786284:QMD786432 QVY786284:QVZ786432 RFU786284:RFV786432 RPQ786284:RPR786432 RZM786284:RZN786432 SJI786284:SJJ786432 STE786284:STF786432 TDA786284:TDB786432 TMW786284:TMX786432 TWS786284:TWT786432 UGO786284:UGP786432 UQK786284:UQL786432 VAG786284:VAH786432 VKC786284:VKD786432 VTY786284:VTZ786432 WDU786284:WDV786432 WNQ786284:WNR786432 WXM786284:WXN786432 EL851820:EM851968 LA851820:LB851968 UW851820:UX851968 AES851820:AET851968 AOO851820:AOP851968 AYK851820:AYL851968 BIG851820:BIH851968 BSC851820:BSD851968 CBY851820:CBZ851968 CLU851820:CLV851968 CVQ851820:CVR851968 DFM851820:DFN851968 DPI851820:DPJ851968 DZE851820:DZF851968 EJA851820:EJB851968 ESW851820:ESX851968 FCS851820:FCT851968 FMO851820:FMP851968 FWK851820:FWL851968 GGG851820:GGH851968 GQC851820:GQD851968 GZY851820:GZZ851968 HJU851820:HJV851968 HTQ851820:HTR851968 IDM851820:IDN851968 INI851820:INJ851968 IXE851820:IXF851968 JHA851820:JHB851968 JQW851820:JQX851968 KAS851820:KAT851968 KKO851820:KKP851968 KUK851820:KUL851968 LEG851820:LEH851968 LOC851820:LOD851968 LXY851820:LXZ851968 MHU851820:MHV851968 MRQ851820:MRR851968 NBM851820:NBN851968 NLI851820:NLJ851968 NVE851820:NVF851968 OFA851820:OFB851968 OOW851820:OOX851968 OYS851820:OYT851968 PIO851820:PIP851968 PSK851820:PSL851968 QCG851820:QCH851968 QMC851820:QMD851968 QVY851820:QVZ851968 RFU851820:RFV851968 RPQ851820:RPR851968 RZM851820:RZN851968 SJI851820:SJJ851968 STE851820:STF851968 TDA851820:TDB851968 TMW851820:TMX851968 TWS851820:TWT851968 UGO851820:UGP851968 UQK851820:UQL851968 VAG851820:VAH851968 VKC851820:VKD851968 VTY851820:VTZ851968 WDU851820:WDV851968 WNQ851820:WNR851968 WXM851820:WXN851968 EL917356:EM917504 LA917356:LB917504 UW917356:UX917504 AES917356:AET917504 AOO917356:AOP917504 AYK917356:AYL917504 BIG917356:BIH917504 BSC917356:BSD917504 CBY917356:CBZ917504 CLU917356:CLV917504 CVQ917356:CVR917504 DFM917356:DFN917504 DPI917356:DPJ917504 DZE917356:DZF917504 EJA917356:EJB917504 ESW917356:ESX917504 FCS917356:FCT917504 FMO917356:FMP917504 FWK917356:FWL917504 GGG917356:GGH917504 GQC917356:GQD917504 GZY917356:GZZ917504 HJU917356:HJV917504 HTQ917356:HTR917504 IDM917356:IDN917504 INI917356:INJ917504 IXE917356:IXF917504 JHA917356:JHB917504 JQW917356:JQX917504 KAS917356:KAT917504 KKO917356:KKP917504 KUK917356:KUL917504 LEG917356:LEH917504 LOC917356:LOD917504 LXY917356:LXZ917504 MHU917356:MHV917504 MRQ917356:MRR917504 NBM917356:NBN917504 NLI917356:NLJ917504 NVE917356:NVF917504 OFA917356:OFB917504 OOW917356:OOX917504 OYS917356:OYT917504 PIO917356:PIP917504 PSK917356:PSL917504 QCG917356:QCH917504 QMC917356:QMD917504 QVY917356:QVZ917504 RFU917356:RFV917504 RPQ917356:RPR917504 RZM917356:RZN917504 SJI917356:SJJ917504 STE917356:STF917504 TDA917356:TDB917504 TMW917356:TMX917504 TWS917356:TWT917504 UGO917356:UGP917504 UQK917356:UQL917504 VAG917356:VAH917504 VKC917356:VKD917504 VTY917356:VTZ917504 WDU917356:WDV917504 WNQ917356:WNR917504 WXM917356:WXN917504 EL982892:EM983040 LA982892:LB983040 UW982892:UX983040 AES982892:AET983040 AOO982892:AOP983040 AYK982892:AYL983040 BIG982892:BIH983040 BSC982892:BSD983040 CBY982892:CBZ983040 CLU982892:CLV983040 CVQ982892:CVR983040 DFM982892:DFN983040 DPI982892:DPJ983040 DZE982892:DZF983040 EJA982892:EJB983040 ESW982892:ESX983040 FCS982892:FCT983040 FMO982892:FMP983040 FWK982892:FWL983040 GGG982892:GGH983040 GQC982892:GQD983040 GZY982892:GZZ983040 HJU982892:HJV983040 HTQ982892:HTR983040 IDM982892:IDN983040 INI982892:INJ983040 IXE982892:IXF983040 JHA982892:JHB983040 JQW982892:JQX983040 KAS982892:KAT983040 KKO982892:KKP983040 KUK982892:KUL983040 LEG982892:LEH983040 LOC982892:LOD983040 LXY982892:LXZ983040 MHU982892:MHV983040 MRQ982892:MRR983040 NBM982892:NBN983040 NLI982892:NLJ983040 NVE982892:NVF983040 OFA982892:OFB983040 OOW982892:OOX983040 OYS982892:OYT983040 PIO982892:PIP983040 PSK982892:PSL983040 QCG982892:QCH983040 QMC982892:QMD983040 QVY982892:QVZ983040 RFU982892:RFV983040 RPQ982892:RPR983040 RZM982892:RZN983040 SJI982892:SJJ983040 STE982892:STF983040 TDA982892:TDB983040 TMW982892:TMX983040 TWS982892:TWT983040 UGO982892:UGP983040 UQK982892:UQL983040 VAG982892:VAH983040 VKC982892:VKD983040 VTY982892:VTZ983040 WDU982892:WDV983040 WNQ982892:WNR983040 WXM982892:WXN983040 VW128:VX140 AFS128:AFT140 APO128:APP140 AZK128:AZL140 BJG128:BJH140 BTC128:BTD140 CCY128:CCZ140 CMU128:CMV140 CWQ128:CWR140 DGM128:DGN140 DQI128:DQJ140 EAE128:EAF140 EKA128:EKB140 ETW128:ETX140 FDS128:FDT140 FNO128:FNP140 FXK128:FXL140 GHG128:GHH140 GRC128:GRD140 HAY128:HAZ140 HKU128:HKV140 HUQ128:HUR140 IEM128:IEN140 IOI128:IOJ140 IYE128:IYF140 JIA128:JIB140 JRW128:JRX140 KBS128:KBT140 KLO128:KLP140 KVK128:KVL140 LFG128:LFH140 LPC128:LPD140 LYY128:LYZ140 MIU128:MIV140 MSQ128:MSR140 NCM128:NCN140 NMI128:NMJ140 NWE128:NWF140 OGA128:OGB140 OPW128:OPX140 OZS128:OZT140 PJO128:PJP140 PTK128:PTL140 QDG128:QDH140 QNC128:QND140 QWY128:QWZ140 RGU128:RGV140 RQQ128:RQR140 SAM128:SAN140 SKI128:SKJ140 SUE128:SUF140 TEA128:TEB140 TNW128:TNX140 TXS128:TXT140 UHO128:UHP140 URK128:URL140 VBG128:VBH140 VLC128:VLD140 VUY128:VUZ140 WEU128:WEV140 WOQ128:WOR140 WYM128:WYN140 FH128:FI140 WYM982892:WYN983040 FH65388:FI65536 MA65388:MB65536 VW65388:VX65536 AFS65388:AFT65536 APO65388:APP65536 AZK65388:AZL65536 BJG65388:BJH65536 BTC65388:BTD65536 CCY65388:CCZ65536 CMU65388:CMV65536 CWQ65388:CWR65536 DGM65388:DGN65536 DQI65388:DQJ65536 EAE65388:EAF65536 EKA65388:EKB65536 ETW65388:ETX65536 FDS65388:FDT65536 FNO65388:FNP65536 FXK65388:FXL65536 GHG65388:GHH65536 GRC65388:GRD65536 HAY65388:HAZ65536 HKU65388:HKV65536 HUQ65388:HUR65536 IEM65388:IEN65536 IOI65388:IOJ65536 IYE65388:IYF65536 JIA65388:JIB65536 JRW65388:JRX65536 KBS65388:KBT65536 KLO65388:KLP65536 KVK65388:KVL65536 LFG65388:LFH65536 LPC65388:LPD65536 LYY65388:LYZ65536 MIU65388:MIV65536 MSQ65388:MSR65536 NCM65388:NCN65536 NMI65388:NMJ65536 NWE65388:NWF65536 OGA65388:OGB65536 OPW65388:OPX65536 OZS65388:OZT65536 PJO65388:PJP65536 PTK65388:PTL65536 QDG65388:QDH65536 QNC65388:QND65536 QWY65388:QWZ65536 RGU65388:RGV65536 RQQ65388:RQR65536 SAM65388:SAN65536 SKI65388:SKJ65536 SUE65388:SUF65536 TEA65388:TEB65536 TNW65388:TNX65536 TXS65388:TXT65536 UHO65388:UHP65536 URK65388:URL65536 VBG65388:VBH65536 VLC65388:VLD65536 VUY65388:VUZ65536 WEU65388:WEV65536 WOQ65388:WOR65536 WYM65388:WYN65536 FH130924:FI131072 MA130924:MB131072 VW130924:VX131072 AFS130924:AFT131072 APO130924:APP131072 AZK130924:AZL131072 BJG130924:BJH131072 BTC130924:BTD131072 CCY130924:CCZ131072 CMU130924:CMV131072 CWQ130924:CWR131072 DGM130924:DGN131072 DQI130924:DQJ131072 EAE130924:EAF131072 EKA130924:EKB131072 ETW130924:ETX131072 FDS130924:FDT131072 FNO130924:FNP131072 FXK130924:FXL131072 GHG130924:GHH131072 GRC130924:GRD131072 HAY130924:HAZ131072 HKU130924:HKV131072 HUQ130924:HUR131072 IEM130924:IEN131072 IOI130924:IOJ131072 IYE130924:IYF131072 JIA130924:JIB131072 JRW130924:JRX131072 KBS130924:KBT131072 KLO130924:KLP131072 KVK130924:KVL131072 LFG130924:LFH131072 LPC130924:LPD131072 LYY130924:LYZ131072 MIU130924:MIV131072 MSQ130924:MSR131072 NCM130924:NCN131072 NMI130924:NMJ131072 NWE130924:NWF131072 OGA130924:OGB131072 OPW130924:OPX131072 OZS130924:OZT131072 PJO130924:PJP131072 PTK130924:PTL131072 QDG130924:QDH131072 QNC130924:QND131072 QWY130924:QWZ131072 RGU130924:RGV131072 RQQ130924:RQR131072 SAM130924:SAN131072 SKI130924:SKJ131072 SUE130924:SUF131072 TEA130924:TEB131072 TNW130924:TNX131072 TXS130924:TXT131072 UHO130924:UHP131072 URK130924:URL131072 VBG130924:VBH131072 VLC130924:VLD131072 VUY130924:VUZ131072 WEU130924:WEV131072 WOQ130924:WOR131072 WYM130924:WYN131072 FH196460:FI196608 MA196460:MB196608 VW196460:VX196608 AFS196460:AFT196608 APO196460:APP196608 AZK196460:AZL196608 BJG196460:BJH196608 BTC196460:BTD196608 CCY196460:CCZ196608 CMU196460:CMV196608 CWQ196460:CWR196608 DGM196460:DGN196608 DQI196460:DQJ196608 EAE196460:EAF196608 EKA196460:EKB196608 ETW196460:ETX196608 FDS196460:FDT196608 FNO196460:FNP196608 FXK196460:FXL196608 GHG196460:GHH196608 GRC196460:GRD196608 HAY196460:HAZ196608 HKU196460:HKV196608 HUQ196460:HUR196608 IEM196460:IEN196608 IOI196460:IOJ196608 IYE196460:IYF196608 JIA196460:JIB196608 JRW196460:JRX196608 KBS196460:KBT196608 KLO196460:KLP196608 KVK196460:KVL196608 LFG196460:LFH196608 LPC196460:LPD196608 LYY196460:LYZ196608 MIU196460:MIV196608 MSQ196460:MSR196608 NCM196460:NCN196608 NMI196460:NMJ196608 NWE196460:NWF196608 OGA196460:OGB196608 OPW196460:OPX196608 OZS196460:OZT196608 PJO196460:PJP196608 PTK196460:PTL196608 QDG196460:QDH196608 QNC196460:QND196608 QWY196460:QWZ196608 RGU196460:RGV196608 RQQ196460:RQR196608 SAM196460:SAN196608 SKI196460:SKJ196608 SUE196460:SUF196608 TEA196460:TEB196608 TNW196460:TNX196608 TXS196460:TXT196608 UHO196460:UHP196608 URK196460:URL196608 VBG196460:VBH196608 VLC196460:VLD196608 VUY196460:VUZ196608 WEU196460:WEV196608 WOQ196460:WOR196608 WYM196460:WYN196608 FH261996:FI262144 MA261996:MB262144 VW261996:VX262144 AFS261996:AFT262144 APO261996:APP262144 AZK261996:AZL262144 BJG261996:BJH262144 BTC261996:BTD262144 CCY261996:CCZ262144 CMU261996:CMV262144 CWQ261996:CWR262144 DGM261996:DGN262144 DQI261996:DQJ262144 EAE261996:EAF262144 EKA261996:EKB262144 ETW261996:ETX262144 FDS261996:FDT262144 FNO261996:FNP262144 FXK261996:FXL262144 GHG261996:GHH262144 GRC261996:GRD262144 HAY261996:HAZ262144 HKU261996:HKV262144 HUQ261996:HUR262144 IEM261996:IEN262144 IOI261996:IOJ262144 IYE261996:IYF262144 JIA261996:JIB262144 JRW261996:JRX262144 KBS261996:KBT262144 KLO261996:KLP262144 KVK261996:KVL262144 LFG261996:LFH262144 LPC261996:LPD262144 LYY261996:LYZ262144 MIU261996:MIV262144 MSQ261996:MSR262144 NCM261996:NCN262144 NMI261996:NMJ262144 NWE261996:NWF262144 OGA261996:OGB262144 OPW261996:OPX262144 OZS261996:OZT262144 PJO261996:PJP262144 PTK261996:PTL262144 QDG261996:QDH262144 QNC261996:QND262144 QWY261996:QWZ262144 RGU261996:RGV262144 RQQ261996:RQR262144 SAM261996:SAN262144 SKI261996:SKJ262144 SUE261996:SUF262144 TEA261996:TEB262144 TNW261996:TNX262144 TXS261996:TXT262144 UHO261996:UHP262144 URK261996:URL262144 VBG261996:VBH262144 VLC261996:VLD262144 VUY261996:VUZ262144 WEU261996:WEV262144 WOQ261996:WOR262144 WYM261996:WYN262144 FH327532:FI327680 MA327532:MB327680 VW327532:VX327680 AFS327532:AFT327680 APO327532:APP327680 AZK327532:AZL327680 BJG327532:BJH327680 BTC327532:BTD327680 CCY327532:CCZ327680 CMU327532:CMV327680 CWQ327532:CWR327680 DGM327532:DGN327680 DQI327532:DQJ327680 EAE327532:EAF327680 EKA327532:EKB327680 ETW327532:ETX327680 FDS327532:FDT327680 FNO327532:FNP327680 FXK327532:FXL327680 GHG327532:GHH327680 GRC327532:GRD327680 HAY327532:HAZ327680 HKU327532:HKV327680 HUQ327532:HUR327680 IEM327532:IEN327680 IOI327532:IOJ327680 IYE327532:IYF327680 JIA327532:JIB327680 JRW327532:JRX327680 KBS327532:KBT327680 KLO327532:KLP327680 KVK327532:KVL327680 LFG327532:LFH327680 LPC327532:LPD327680 LYY327532:LYZ327680 MIU327532:MIV327680 MSQ327532:MSR327680 NCM327532:NCN327680 NMI327532:NMJ327680 NWE327532:NWF327680 OGA327532:OGB327680 OPW327532:OPX327680 OZS327532:OZT327680 PJO327532:PJP327680 PTK327532:PTL327680 QDG327532:QDH327680 QNC327532:QND327680 QWY327532:QWZ327680 RGU327532:RGV327680 RQQ327532:RQR327680 SAM327532:SAN327680 SKI327532:SKJ327680 SUE327532:SUF327680 TEA327532:TEB327680 TNW327532:TNX327680 TXS327532:TXT327680 UHO327532:UHP327680 URK327532:URL327680 VBG327532:VBH327680 VLC327532:VLD327680 VUY327532:VUZ327680 WEU327532:WEV327680 WOQ327532:WOR327680 WYM327532:WYN327680 FH393068:FI393216 MA393068:MB393216 VW393068:VX393216 AFS393068:AFT393216 APO393068:APP393216 AZK393068:AZL393216 BJG393068:BJH393216 BTC393068:BTD393216 CCY393068:CCZ393216 CMU393068:CMV393216 CWQ393068:CWR393216 DGM393068:DGN393216 DQI393068:DQJ393216 EAE393068:EAF393216 EKA393068:EKB393216 ETW393068:ETX393216 FDS393068:FDT393216 FNO393068:FNP393216 FXK393068:FXL393216 GHG393068:GHH393216 GRC393068:GRD393216 HAY393068:HAZ393216 HKU393068:HKV393216 HUQ393068:HUR393216 IEM393068:IEN393216 IOI393068:IOJ393216 IYE393068:IYF393216 JIA393068:JIB393216 JRW393068:JRX393216 KBS393068:KBT393216 KLO393068:KLP393216 KVK393068:KVL393216 LFG393068:LFH393216 LPC393068:LPD393216 LYY393068:LYZ393216 MIU393068:MIV393216 MSQ393068:MSR393216 NCM393068:NCN393216 NMI393068:NMJ393216 NWE393068:NWF393216 OGA393068:OGB393216 OPW393068:OPX393216 OZS393068:OZT393216 PJO393068:PJP393216 PTK393068:PTL393216 QDG393068:QDH393216 QNC393068:QND393216 QWY393068:QWZ393216 RGU393068:RGV393216 RQQ393068:RQR393216 SAM393068:SAN393216 SKI393068:SKJ393216 SUE393068:SUF393216 TEA393068:TEB393216 TNW393068:TNX393216 TXS393068:TXT393216 UHO393068:UHP393216 URK393068:URL393216 VBG393068:VBH393216 VLC393068:VLD393216 VUY393068:VUZ393216 WEU393068:WEV393216 WOQ393068:WOR393216 WYM393068:WYN393216 FH458604:FI458752 MA458604:MB458752 VW458604:VX458752 AFS458604:AFT458752 APO458604:APP458752 AZK458604:AZL458752 BJG458604:BJH458752 BTC458604:BTD458752 CCY458604:CCZ458752 CMU458604:CMV458752 CWQ458604:CWR458752 DGM458604:DGN458752 DQI458604:DQJ458752 EAE458604:EAF458752 EKA458604:EKB458752 ETW458604:ETX458752 FDS458604:FDT458752 FNO458604:FNP458752 FXK458604:FXL458752 GHG458604:GHH458752 GRC458604:GRD458752 HAY458604:HAZ458752 HKU458604:HKV458752 HUQ458604:HUR458752 IEM458604:IEN458752 IOI458604:IOJ458752 IYE458604:IYF458752 JIA458604:JIB458752 JRW458604:JRX458752 KBS458604:KBT458752 KLO458604:KLP458752 KVK458604:KVL458752 LFG458604:LFH458752 LPC458604:LPD458752 LYY458604:LYZ458752 MIU458604:MIV458752 MSQ458604:MSR458752 NCM458604:NCN458752 NMI458604:NMJ458752 NWE458604:NWF458752 OGA458604:OGB458752 OPW458604:OPX458752 OZS458604:OZT458752 PJO458604:PJP458752 PTK458604:PTL458752 QDG458604:QDH458752 QNC458604:QND458752 QWY458604:QWZ458752 RGU458604:RGV458752 RQQ458604:RQR458752 SAM458604:SAN458752 SKI458604:SKJ458752 SUE458604:SUF458752 TEA458604:TEB458752 TNW458604:TNX458752 TXS458604:TXT458752 UHO458604:UHP458752 URK458604:URL458752 VBG458604:VBH458752 VLC458604:VLD458752 VUY458604:VUZ458752 WEU458604:WEV458752 WOQ458604:WOR458752 WYM458604:WYN458752 FH524140:FI524288 MA524140:MB524288 VW524140:VX524288 AFS524140:AFT524288 APO524140:APP524288 AZK524140:AZL524288 BJG524140:BJH524288 BTC524140:BTD524288 CCY524140:CCZ524288 CMU524140:CMV524288 CWQ524140:CWR524288 DGM524140:DGN524288 DQI524140:DQJ524288 EAE524140:EAF524288 EKA524140:EKB524288 ETW524140:ETX524288 FDS524140:FDT524288 FNO524140:FNP524288 FXK524140:FXL524288 GHG524140:GHH524288 GRC524140:GRD524288 HAY524140:HAZ524288 HKU524140:HKV524288 HUQ524140:HUR524288 IEM524140:IEN524288 IOI524140:IOJ524288 IYE524140:IYF524288 JIA524140:JIB524288 JRW524140:JRX524288 KBS524140:KBT524288 KLO524140:KLP524288 KVK524140:KVL524288 LFG524140:LFH524288 LPC524140:LPD524288 LYY524140:LYZ524288 MIU524140:MIV524288 MSQ524140:MSR524288 NCM524140:NCN524288 NMI524140:NMJ524288 NWE524140:NWF524288 OGA524140:OGB524288 OPW524140:OPX524288 OZS524140:OZT524288 PJO524140:PJP524288 PTK524140:PTL524288 QDG524140:QDH524288 QNC524140:QND524288 QWY524140:QWZ524288 RGU524140:RGV524288 RQQ524140:RQR524288 SAM524140:SAN524288 SKI524140:SKJ524288 SUE524140:SUF524288 TEA524140:TEB524288 TNW524140:TNX524288 TXS524140:TXT524288 UHO524140:UHP524288 URK524140:URL524288 VBG524140:VBH524288 VLC524140:VLD524288 VUY524140:VUZ524288 WEU524140:WEV524288 WOQ524140:WOR524288 WYM524140:WYN524288 FH589676:FI589824 MA589676:MB589824 VW589676:VX589824 AFS589676:AFT589824 APO589676:APP589824 AZK589676:AZL589824 BJG589676:BJH589824 BTC589676:BTD589824 CCY589676:CCZ589824 CMU589676:CMV589824 CWQ589676:CWR589824 DGM589676:DGN589824 DQI589676:DQJ589824 EAE589676:EAF589824 EKA589676:EKB589824 ETW589676:ETX589824 FDS589676:FDT589824 FNO589676:FNP589824 FXK589676:FXL589824 GHG589676:GHH589824 GRC589676:GRD589824 HAY589676:HAZ589824 HKU589676:HKV589824 HUQ589676:HUR589824 IEM589676:IEN589824 IOI589676:IOJ589824 IYE589676:IYF589824 JIA589676:JIB589824 JRW589676:JRX589824 KBS589676:KBT589824 KLO589676:KLP589824 KVK589676:KVL589824 LFG589676:LFH589824 LPC589676:LPD589824 LYY589676:LYZ589824 MIU589676:MIV589824 MSQ589676:MSR589824 NCM589676:NCN589824 NMI589676:NMJ589824 NWE589676:NWF589824 OGA589676:OGB589824 OPW589676:OPX589824 OZS589676:OZT589824 PJO589676:PJP589824 PTK589676:PTL589824 QDG589676:QDH589824 QNC589676:QND589824 QWY589676:QWZ589824 RGU589676:RGV589824 RQQ589676:RQR589824 SAM589676:SAN589824 SKI589676:SKJ589824 SUE589676:SUF589824 TEA589676:TEB589824 TNW589676:TNX589824 TXS589676:TXT589824 UHO589676:UHP589824 URK589676:URL589824 VBG589676:VBH589824 VLC589676:VLD589824 VUY589676:VUZ589824 WEU589676:WEV589824 WOQ589676:WOR589824 WYM589676:WYN589824 FH655212:FI655360 MA655212:MB655360 VW655212:VX655360 AFS655212:AFT655360 APO655212:APP655360 AZK655212:AZL655360 BJG655212:BJH655360 BTC655212:BTD655360 CCY655212:CCZ655360 CMU655212:CMV655360 CWQ655212:CWR655360 DGM655212:DGN655360 DQI655212:DQJ655360 EAE655212:EAF655360 EKA655212:EKB655360 ETW655212:ETX655360 FDS655212:FDT655360 FNO655212:FNP655360 FXK655212:FXL655360 GHG655212:GHH655360 GRC655212:GRD655360 HAY655212:HAZ655360 HKU655212:HKV655360 HUQ655212:HUR655360 IEM655212:IEN655360 IOI655212:IOJ655360 IYE655212:IYF655360 JIA655212:JIB655360 JRW655212:JRX655360 KBS655212:KBT655360 KLO655212:KLP655360 KVK655212:KVL655360 LFG655212:LFH655360 LPC655212:LPD655360 LYY655212:LYZ655360 MIU655212:MIV655360 MSQ655212:MSR655360 NCM655212:NCN655360 NMI655212:NMJ655360 NWE655212:NWF655360 OGA655212:OGB655360 OPW655212:OPX655360 OZS655212:OZT655360 PJO655212:PJP655360 PTK655212:PTL655360 QDG655212:QDH655360 QNC655212:QND655360 QWY655212:QWZ655360 RGU655212:RGV655360 RQQ655212:RQR655360 SAM655212:SAN655360 SKI655212:SKJ655360 SUE655212:SUF655360 TEA655212:TEB655360 TNW655212:TNX655360 TXS655212:TXT655360 UHO655212:UHP655360 URK655212:URL655360 VBG655212:VBH655360 VLC655212:VLD655360 VUY655212:VUZ655360 WEU655212:WEV655360 WOQ655212:WOR655360 WYM655212:WYN655360 FH720748:FI720896 MA720748:MB720896 VW720748:VX720896 AFS720748:AFT720896 APO720748:APP720896 AZK720748:AZL720896 BJG720748:BJH720896 BTC720748:BTD720896 CCY720748:CCZ720896 CMU720748:CMV720896 CWQ720748:CWR720896 DGM720748:DGN720896 DQI720748:DQJ720896 EAE720748:EAF720896 EKA720748:EKB720896 ETW720748:ETX720896 FDS720748:FDT720896 FNO720748:FNP720896 FXK720748:FXL720896 GHG720748:GHH720896 GRC720748:GRD720896 HAY720748:HAZ720896 HKU720748:HKV720896 HUQ720748:HUR720896 IEM720748:IEN720896 IOI720748:IOJ720896 IYE720748:IYF720896 JIA720748:JIB720896 JRW720748:JRX720896 KBS720748:KBT720896 KLO720748:KLP720896 KVK720748:KVL720896 LFG720748:LFH720896 LPC720748:LPD720896 LYY720748:LYZ720896 MIU720748:MIV720896 MSQ720748:MSR720896 NCM720748:NCN720896 NMI720748:NMJ720896 NWE720748:NWF720896 OGA720748:OGB720896 OPW720748:OPX720896 OZS720748:OZT720896 PJO720748:PJP720896 PTK720748:PTL720896 QDG720748:QDH720896 QNC720748:QND720896 QWY720748:QWZ720896 RGU720748:RGV720896 RQQ720748:RQR720896 SAM720748:SAN720896 SKI720748:SKJ720896 SUE720748:SUF720896 TEA720748:TEB720896 TNW720748:TNX720896 TXS720748:TXT720896 UHO720748:UHP720896 URK720748:URL720896 VBG720748:VBH720896 VLC720748:VLD720896 VUY720748:VUZ720896 WEU720748:WEV720896 WOQ720748:WOR720896 WYM720748:WYN720896 FH786284:FI786432 MA786284:MB786432 VW786284:VX786432 AFS786284:AFT786432 APO786284:APP786432 AZK786284:AZL786432 BJG786284:BJH786432 BTC786284:BTD786432 CCY786284:CCZ786432 CMU786284:CMV786432 CWQ786284:CWR786432 DGM786284:DGN786432 DQI786284:DQJ786432 EAE786284:EAF786432 EKA786284:EKB786432 ETW786284:ETX786432 FDS786284:FDT786432 FNO786284:FNP786432 FXK786284:FXL786432 GHG786284:GHH786432 GRC786284:GRD786432 HAY786284:HAZ786432 HKU786284:HKV786432 HUQ786284:HUR786432 IEM786284:IEN786432 IOI786284:IOJ786432 IYE786284:IYF786432 JIA786284:JIB786432 JRW786284:JRX786432 KBS786284:KBT786432 KLO786284:KLP786432 KVK786284:KVL786432 LFG786284:LFH786432 LPC786284:LPD786432 LYY786284:LYZ786432 MIU786284:MIV786432 MSQ786284:MSR786432 NCM786284:NCN786432 NMI786284:NMJ786432 NWE786284:NWF786432 OGA786284:OGB786432 OPW786284:OPX786432 OZS786284:OZT786432 PJO786284:PJP786432 PTK786284:PTL786432 QDG786284:QDH786432 QNC786284:QND786432 QWY786284:QWZ786432 RGU786284:RGV786432 RQQ786284:RQR786432 SAM786284:SAN786432 SKI786284:SKJ786432 SUE786284:SUF786432 TEA786284:TEB786432 TNW786284:TNX786432 TXS786284:TXT786432 UHO786284:UHP786432 URK786284:URL786432 VBG786284:VBH786432 VLC786284:VLD786432 VUY786284:VUZ786432 WEU786284:WEV786432 WOQ786284:WOR786432 WYM786284:WYN786432 FH851820:FI851968 MA851820:MB851968 VW851820:VX851968 AFS851820:AFT851968 APO851820:APP851968 AZK851820:AZL851968 BJG851820:BJH851968 BTC851820:BTD851968 CCY851820:CCZ851968 CMU851820:CMV851968 CWQ851820:CWR851968 DGM851820:DGN851968 DQI851820:DQJ851968 EAE851820:EAF851968 EKA851820:EKB851968 ETW851820:ETX851968 FDS851820:FDT851968 FNO851820:FNP851968 FXK851820:FXL851968 GHG851820:GHH851968 GRC851820:GRD851968 HAY851820:HAZ851968 HKU851820:HKV851968 HUQ851820:HUR851968 IEM851820:IEN851968 IOI851820:IOJ851968 IYE851820:IYF851968 JIA851820:JIB851968 JRW851820:JRX851968 KBS851820:KBT851968 KLO851820:KLP851968 KVK851820:KVL851968 LFG851820:LFH851968 LPC851820:LPD851968 LYY851820:LYZ851968 MIU851820:MIV851968 MSQ851820:MSR851968 NCM851820:NCN851968 NMI851820:NMJ851968 NWE851820:NWF851968 OGA851820:OGB851968 OPW851820:OPX851968 OZS851820:OZT851968 PJO851820:PJP851968 PTK851820:PTL851968 QDG851820:QDH851968 QNC851820:QND851968 QWY851820:QWZ851968 RGU851820:RGV851968 RQQ851820:RQR851968 SAM851820:SAN851968 SKI851820:SKJ851968 SUE851820:SUF851968 TEA851820:TEB851968 TNW851820:TNX851968 TXS851820:TXT851968 UHO851820:UHP851968 URK851820:URL851968 VBG851820:VBH851968 VLC851820:VLD851968 VUY851820:VUZ851968 WEU851820:WEV851968 WOQ851820:WOR851968 WYM851820:WYN851968 FH917356:FI917504 MA917356:MB917504 VW917356:VX917504 AFS917356:AFT917504 APO917356:APP917504 AZK917356:AZL917504 BJG917356:BJH917504 BTC917356:BTD917504 CCY917356:CCZ917504 CMU917356:CMV917504 CWQ917356:CWR917504 DGM917356:DGN917504 DQI917356:DQJ917504 EAE917356:EAF917504 EKA917356:EKB917504 ETW917356:ETX917504 FDS917356:FDT917504 FNO917356:FNP917504 FXK917356:FXL917504 GHG917356:GHH917504 GRC917356:GRD917504 HAY917356:HAZ917504 HKU917356:HKV917504 HUQ917356:HUR917504 IEM917356:IEN917504 IOI917356:IOJ917504 IYE917356:IYF917504 JIA917356:JIB917504 JRW917356:JRX917504 KBS917356:KBT917504 KLO917356:KLP917504 KVK917356:KVL917504 LFG917356:LFH917504 LPC917356:LPD917504 LYY917356:LYZ917504 MIU917356:MIV917504 MSQ917356:MSR917504 NCM917356:NCN917504 NMI917356:NMJ917504 NWE917356:NWF917504 OGA917356:OGB917504 OPW917356:OPX917504 OZS917356:OZT917504 PJO917356:PJP917504 PTK917356:PTL917504 QDG917356:QDH917504 QNC917356:QND917504 QWY917356:QWZ917504 RGU917356:RGV917504 RQQ917356:RQR917504 SAM917356:SAN917504 SKI917356:SKJ917504 SUE917356:SUF917504 TEA917356:TEB917504 TNW917356:TNX917504 TXS917356:TXT917504 UHO917356:UHP917504 URK917356:URL917504 VBG917356:VBH917504 VLC917356:VLD917504 VUY917356:VUZ917504 WEU917356:WEV917504 WOQ917356:WOR917504 WYM917356:WYN917504 FH982892:FI983040 MA982892:MB983040 VW982892:VX983040 AFS982892:AFT983040 APO982892:APP983040 AZK982892:AZL983040 BJG982892:BJH983040 BTC982892:BTD983040 CCY982892:CCZ983040 CMU982892:CMV983040 CWQ982892:CWR983040 DGM982892:DGN983040 DQI982892:DQJ983040 EAE982892:EAF983040 EKA982892:EKB983040 ETW982892:ETX983040 FDS982892:FDT983040 FNO982892:FNP983040 FXK982892:FXL983040 GHG982892:GHH983040 GRC982892:GRD983040 HAY982892:HAZ983040 HKU982892:HKV983040 HUQ982892:HUR983040 IEM982892:IEN983040 IOI982892:IOJ983040 IYE982892:IYF983040 JIA982892:JIB983040 JRW982892:JRX983040 KBS982892:KBT983040 KLO982892:KLP983040 KVK982892:KVL983040 LFG982892:LFH983040 LPC982892:LPD983040 LYY982892:LYZ983040 MIU982892:MIV983040 MSQ982892:MSR983040 NCM982892:NCN983040 NMI982892:NMJ983040 NWE982892:NWF983040 OGA982892:OGB983040 OPW982892:OPX983040 OZS982892:OZT983040 PJO982892:PJP983040 PTK982892:PTL983040 QDG982892:QDH983040 QNC982892:QND983040 QWY982892:QWZ983040 RGU982892:RGV983040 RQQ982892:RQR983040 SAM982892:SAN983040 SKI982892:SKJ983040 SUE982892:SUF983040 TEA982892:TEB983040 TNW982892:TNX983040 TXS982892:TXT983040 UHO982892:UHP983040 URK982892:URL983040 VBG982892:VBH983040 VLC982892:VLD983040 VUY982892:VUZ983040 WEU982892:WEV983040 WOQ982892:WOR983040 WYS2:WYT57 NM58:NN62 XI58:XJ62 AHE58:AHF62 ARA58:ARB62 BAW58:BAX62 BKS58:BKT62 BUO58:BUP62 CEK58:CEL62 COG58:COH62 CYC58:CYD62 DHY58:DHZ62 DRU58:DRV62 EBQ58:EBR62 ELM58:ELN62 EVI58:EVJ62 FFE58:FFF62 FPA58:FPB62 FYW58:FYX62 GIS58:GIT62 GSO58:GSP62 HCK58:HCL62 HMG58:HMH62 HWC58:HWD62 IFY58:IFZ62 IPU58:IPV62 IZQ58:IZR62 JJM58:JJN62 JTI58:JTJ62 KDE58:KDF62 KNA58:KNB62 KWW58:KWX62 LGS58:LGT62 LQO58:LQP62 MAK58:MAL62 MKG58:MKH62 MUC58:MUD62 NDY58:NDZ62 NNU58:NNV62 NXQ58:NXR62 OHM58:OHN62 ORI58:ORJ62 PBE58:PBF62 PLA58:PLB62 PUW58:PUX62 QES58:QET62 QOO58:QOP62 QYK58:QYL62 RIG58:RIH62 RSC58:RSD62 SBY58:SBZ62 SLU58:SLV62 SVQ58:SVR62 TFM58:TFN62 TPI58:TPJ62 TZE58:TZF62 UJA58:UJB62 USW58:USX62 VCS58:VCT62 VMO58:VMP62 VWK58:VWL62 WGG58:WGH62 WQC58:WQD62 WZY58:WZZ62 EM128:EM143 OM58:ON62 YI58:YJ62 AIE58:AIF62 ASA58:ASB62 BBW58:BBX62 BLS58:BLT62 BVO58:BVP62 CFK58:CFL62 CPG58:CPH62 CZC58:CZD62 DIY58:DIZ62 DSU58:DSV62 ECQ58:ECR62 EMM58:EMN62 EWI58:EWJ62 FGE58:FGF62 FQA58:FQB62 FZW58:FZX62 GJS58:GJT62 GTO58:GTP62 HDK58:HDL62 HNG58:HNH62 HXC58:HXD62 IGY58:IGZ62 IQU58:IQV62 JAQ58:JAR62 JKM58:JKN62 JUI58:JUJ62 KEE58:KEF62 KOA58:KOB62 KXW58:KXX62 LHS58:LHT62 LRO58:LRP62 MBK58:MBL62 MLG58:MLH62 MVC58:MVD62 NEY58:NEZ62 NOU58:NOV62 NYQ58:NYR62 OIM58:OIN62 OSI58:OSJ62 PCE58:PCF62 PMA58:PMB62 PVW58:PVX62 QFS58:QFT62 QPO58:QPP62 QZK58:QZL62 RJG58:RJH62 RTC58:RTD62 SCY58:SCZ62 SMU58:SMV62 SWQ58:SWR62 TGM58:TGN62 TQI58:TQJ62 UAE58:UAF62 UKA58:UKB62 UTW58:UTX62 VDS58:VDT62 VNO58:VNP62 VXK58:VXL62 WHG58:WHH62 WRC58:WRD62 XAY58:XAZ62 EQ2:ER57 LG2:LH57 VC2:VD57 AEY2:AEZ57 AOU2:AOV57 AYQ2:AYR57 BIM2:BIN57 BSI2:BSJ57 CCE2:CCF57 CMA2:CMB57 CVW2:CVX57 DFS2:DFT57 DPO2:DPP57 DZK2:DZL57 EJG2:EJH57 ETC2:ETD57 FCY2:FCZ57 FMU2:FMV57 FWQ2:FWR57 GGM2:GGN57 GQI2:GQJ57 HAE2:HAF57 HKA2:HKB57 HTW2:HTX57 IDS2:IDT57 INO2:INP57 IXK2:IXL57 JHG2:JHH57 JRC2:JRD57 KAY2:KAZ57 KKU2:KKV57 KUQ2:KUR57 LEM2:LEN57 LOI2:LOJ57 LYE2:LYF57 MIA2:MIB57 MRW2:MRX57 NBS2:NBT57 NLO2:NLP57 NVK2:NVL57 OFG2:OFH57 OPC2:OPD57 OYY2:OYZ57 PIU2:PIV57 PSQ2:PSR57 QCM2:QCN57 QMI2:QMJ57 QWE2:QWF57 RGA2:RGB57 RPW2:RPX57 RZS2:RZT57 SJO2:SJP57 STK2:STL57 TDG2:TDH57 TNC2:TND57 TWY2:TWZ57 UGU2:UGV57 UQQ2:UQR57 VAM2:VAN57 VKI2:VKJ57 VUE2:VUF57 WEA2:WEB57 WNW2:WNX57 WXS2:WXT57 EL128:EL141 MG2:MH57 WC2:WD57 AFY2:AFZ57 APU2:APV57 AZQ2:AZR57 BJM2:BJN57 BTI2:BTJ57 CDE2:CDF57 CNA2:CNB57 CWW2:CWX57 DGS2:DGT57 DQO2:DQP57 EAK2:EAL57 EKG2:EKH57 EUC2:EUD57 FDY2:FDZ57 FNU2:FNV57 FXQ2:FXR57 GHM2:GHN57 GRI2:GRJ57 HBE2:HBF57 HLA2:HLB57 HUW2:HUX57 IES2:IET57 IOO2:IOP57 IYK2:IYL57 JIG2:JIH57 JSC2:JSD57 KBY2:KBZ57 KLU2:KLV57 KVQ2:KVR57 LFM2:LFN57 LPI2:LPJ57 LZE2:LZF57 MJA2:MJB57 MSW2:MSX57 NCS2:NCT57 NMO2:NMP57 NWK2:NWL57 OGG2:OGH57 OQC2:OQD57 OZY2:OZZ57 PJU2:PJV57 PTQ2:PTR57 QDM2:QDN57 QNI2:QNJ57 QXE2:QXF57 RHA2:RHB57 RQW2:RQX57 SAS2:SAT57 SKO2:SKP57 SUK2:SUL57 TEG2:TEH57 TOC2:TOD57 TXY2:TXZ57 UHU2:UHV57 URQ2:URR57 VBM2:VBN57 VLI2:VLJ57 VVE2:VVF57 WFA2:WFB57 WOW2:WOX57 EL2:EM124 FH58:FI124 WYM63:WYN124 WOQ63:WOR124 WEU63:WEV124 VUY63:VUZ124 VLC63:VLD124 VBG63:VBH124 URK63:URL124 UHO63:UHP124 TXS63:TXT124 TNW63:TNX124 TEA63:TEB124 SUE63:SUF124 SKI63:SKJ124 SAM63:SAN124 RQQ63:RQR124 RGU63:RGV124 QWY63:QWZ124 QNC63:QND124 QDG63:QDH124 PTK63:PTL124 PJO63:PJP124 OZS63:OZT124 OPW63:OPX124 OGA63:OGB124 NWE63:NWF124 NMI63:NMJ124 NCM63:NCN124 MSQ63:MSR124 MIU63:MIV124 LYY63:LYZ124 LPC63:LPD124 LFG63:LFH124 KVK63:KVL124 KLO63:KLP124 KBS63:KBT124 JRW63:JRX124 JIA63:JIB124 IYE63:IYF124 IOI63:IOJ124 IEM63:IEN124 HUQ63:HUR124 HKU63:HKV124 HAY63:HAZ124 GRC63:GRD124 GHG63:GHH124 FXK63:FXL124 FNO63:FNP124 FDS63:FDT124 ETW63:ETX124 EKA63:EKB124 EAE63:EAF124 DQI63:DQJ124 DGM63:DGN124 CWQ63:CWR124 CMU63:CMV124 CCY63:CCZ124 BTC63:BTD124 BJG63:BJH124 AZK63:AZL124 APO63:APP124 AFS63:AFT124 VW63:VX124 MA63:MB124 WXM63:WXN124 WNQ63:WNR124 WDU63:WDV124 VTY63:VTZ124 VKC63:VKD124 VAG63:VAH124 UQK63:UQL124 UGO63:UGP124 TWS63:TWT124 TMW63:TMX124 TDA63:TDB124 STE63:STF124 SJI63:SJJ124 RZM63:RZN124 RPQ63:RPR124 RFU63:RFV124 QVY63:QVZ124 QMC63:QMD124 QCG63:QCH124 PSK63:PSL124 PIO63:PIP124 OYS63:OYT124 OOW63:OOX124 OFA63:OFB124 NVE63:NVF124 NLI63:NLJ124 NBM63:NBN124 MRQ63:MRR124 MHU63:MHV124 LXY63:LXZ124 LOC63:LOD124 LEG63:LEH124 KUK63:KUL124 KKO63:KKP124 KAS63:KAT124 JQW63:JQX124 JHA63:JHB124 IXE63:IXF124 INI63:INJ124 IDM63:IDN124 HTQ63:HTR124 HJU63:HJV124 GZY63:GZZ124 GQC63:GQD124 GGG63:GGH124 FWK63:FWL124 FMO63:FMP124 FCS63:FCT124 ESW63:ESX124 EJA63:EJB124 DZE63:DZF124 DPI63:DPJ124 DFM63:DFN124 CVQ63:CVR124 CLU63:CLV124 CBY63:CBZ124 BSC63:BSD124 BIG63:BIH124 AYK63:AYL124 AOO63:AOP124 AES63:AET124 UW63:UX124 LA63:LB124 LA128:LB140">
      <formula1>Percentage</formula1>
    </dataValidation>
    <dataValidation type="list" allowBlank="1" showInputMessage="1" showErrorMessage="1" sqref="UV128:UV140 AER128:AER140 AON128:AON140 AYJ128:AYJ140 BIF128:BIF140 BSB128:BSB140 CBX128:CBX140 CLT128:CLT140 CVP128:CVP140 DFL128:DFL140 DPH128:DPH140 DZD128:DZD140 EIZ128:EIZ140 ESV128:ESV140 FCR128:FCR140 FMN128:FMN140 FWJ128:FWJ140 GGF128:GGF140 GQB128:GQB140 GZX128:GZX140 HJT128:HJT140 HTP128:HTP140 IDL128:IDL140 INH128:INH140 IXD128:IXD140 JGZ128:JGZ140 JQV128:JQV140 KAR128:KAR140 KKN128:KKN140 KUJ128:KUJ140 LEF128:LEF140 LOB128:LOB140 LXX128:LXX140 MHT128:MHT140 MRP128:MRP140 NBL128:NBL140 NLH128:NLH140 NVD128:NVD140 OEZ128:OEZ140 OOV128:OOV140 OYR128:OYR140 PIN128:PIN140 PSJ128:PSJ140 QCF128:QCF140 QMB128:QMB140 QVX128:QVX140 RFT128:RFT140 RPP128:RPP140 RZL128:RZL140 SJH128:SJH140 STD128:STD140 TCZ128:TCZ140 TMV128:TMV140 TWR128:TWR140 UGN128:UGN140 UQJ128:UQJ140 VAF128:VAF140 VKB128:VKB140 VTX128:VTX140 WDT128:WDT140 WNP128:WNP140 WXL128:WXL140 EK128:EK141 WXL982892:WXL983040 RFZ2:RFZ57 KZ65388:KZ65536 UV65388:UV65536 AER65388:AER65536 AON65388:AON65536 AYJ65388:AYJ65536 BIF65388:BIF65536 BSB65388:BSB65536 CBX65388:CBX65536 CLT65388:CLT65536 CVP65388:CVP65536 DFL65388:DFL65536 DPH65388:DPH65536 DZD65388:DZD65536 EIZ65388:EIZ65536 ESV65388:ESV65536 FCR65388:FCR65536 FMN65388:FMN65536 FWJ65388:FWJ65536 GGF65388:GGF65536 GQB65388:GQB65536 GZX65388:GZX65536 HJT65388:HJT65536 HTP65388:HTP65536 IDL65388:IDL65536 INH65388:INH65536 IXD65388:IXD65536 JGZ65388:JGZ65536 JQV65388:JQV65536 KAR65388:KAR65536 KKN65388:KKN65536 KUJ65388:KUJ65536 LEF65388:LEF65536 LOB65388:LOB65536 LXX65388:LXX65536 MHT65388:MHT65536 MRP65388:MRP65536 NBL65388:NBL65536 NLH65388:NLH65536 NVD65388:NVD65536 OEZ65388:OEZ65536 OOV65388:OOV65536 OYR65388:OYR65536 PIN65388:PIN65536 PSJ65388:PSJ65536 QCF65388:QCF65536 QMB65388:QMB65536 QVX65388:QVX65536 RFT65388:RFT65536 RPP65388:RPP65536 RZL65388:RZL65536 SJH65388:SJH65536 STD65388:STD65536 TCZ65388:TCZ65536 TMV65388:TMV65536 TWR65388:TWR65536 UGN65388:UGN65536 UQJ65388:UQJ65536 VAF65388:VAF65536 VKB65388:VKB65536 VTX65388:VTX65536 WDT65388:WDT65536 WNP65388:WNP65536 WXL65388:WXL65536 RPV2:RPV57 KZ130924:KZ131072 UV130924:UV131072 AER130924:AER131072 AON130924:AON131072 AYJ130924:AYJ131072 BIF130924:BIF131072 BSB130924:BSB131072 CBX130924:CBX131072 CLT130924:CLT131072 CVP130924:CVP131072 DFL130924:DFL131072 DPH130924:DPH131072 DZD130924:DZD131072 EIZ130924:EIZ131072 ESV130924:ESV131072 FCR130924:FCR131072 FMN130924:FMN131072 FWJ130924:FWJ131072 GGF130924:GGF131072 GQB130924:GQB131072 GZX130924:GZX131072 HJT130924:HJT131072 HTP130924:HTP131072 IDL130924:IDL131072 INH130924:INH131072 IXD130924:IXD131072 JGZ130924:JGZ131072 JQV130924:JQV131072 KAR130924:KAR131072 KKN130924:KKN131072 KUJ130924:KUJ131072 LEF130924:LEF131072 LOB130924:LOB131072 LXX130924:LXX131072 MHT130924:MHT131072 MRP130924:MRP131072 NBL130924:NBL131072 NLH130924:NLH131072 NVD130924:NVD131072 OEZ130924:OEZ131072 OOV130924:OOV131072 OYR130924:OYR131072 PIN130924:PIN131072 PSJ130924:PSJ131072 QCF130924:QCF131072 QMB130924:QMB131072 QVX130924:QVX131072 RFT130924:RFT131072 RPP130924:RPP131072 RZL130924:RZL131072 SJH130924:SJH131072 STD130924:STD131072 TCZ130924:TCZ131072 TMV130924:TMV131072 TWR130924:TWR131072 UGN130924:UGN131072 UQJ130924:UQJ131072 VAF130924:VAF131072 VKB130924:VKB131072 VTX130924:VTX131072 WDT130924:WDT131072 WNP130924:WNP131072 WXL130924:WXL131072 RZR2:RZR57 KZ196460:KZ196608 UV196460:UV196608 AER196460:AER196608 AON196460:AON196608 AYJ196460:AYJ196608 BIF196460:BIF196608 BSB196460:BSB196608 CBX196460:CBX196608 CLT196460:CLT196608 CVP196460:CVP196608 DFL196460:DFL196608 DPH196460:DPH196608 DZD196460:DZD196608 EIZ196460:EIZ196608 ESV196460:ESV196608 FCR196460:FCR196608 FMN196460:FMN196608 FWJ196460:FWJ196608 GGF196460:GGF196608 GQB196460:GQB196608 GZX196460:GZX196608 HJT196460:HJT196608 HTP196460:HTP196608 IDL196460:IDL196608 INH196460:INH196608 IXD196460:IXD196608 JGZ196460:JGZ196608 JQV196460:JQV196608 KAR196460:KAR196608 KKN196460:KKN196608 KUJ196460:KUJ196608 LEF196460:LEF196608 LOB196460:LOB196608 LXX196460:LXX196608 MHT196460:MHT196608 MRP196460:MRP196608 NBL196460:NBL196608 NLH196460:NLH196608 NVD196460:NVD196608 OEZ196460:OEZ196608 OOV196460:OOV196608 OYR196460:OYR196608 PIN196460:PIN196608 PSJ196460:PSJ196608 QCF196460:QCF196608 QMB196460:QMB196608 QVX196460:QVX196608 RFT196460:RFT196608 RPP196460:RPP196608 RZL196460:RZL196608 SJH196460:SJH196608 STD196460:STD196608 TCZ196460:TCZ196608 TMV196460:TMV196608 TWR196460:TWR196608 UGN196460:UGN196608 UQJ196460:UQJ196608 VAF196460:VAF196608 VKB196460:VKB196608 VTX196460:VTX196608 WDT196460:WDT196608 WNP196460:WNP196608 WXL196460:WXL196608 SJN2:SJN57 KZ261996:KZ262144 UV261996:UV262144 AER261996:AER262144 AON261996:AON262144 AYJ261996:AYJ262144 BIF261996:BIF262144 BSB261996:BSB262144 CBX261996:CBX262144 CLT261996:CLT262144 CVP261996:CVP262144 DFL261996:DFL262144 DPH261996:DPH262144 DZD261996:DZD262144 EIZ261996:EIZ262144 ESV261996:ESV262144 FCR261996:FCR262144 FMN261996:FMN262144 FWJ261996:FWJ262144 GGF261996:GGF262144 GQB261996:GQB262144 GZX261996:GZX262144 HJT261996:HJT262144 HTP261996:HTP262144 IDL261996:IDL262144 INH261996:INH262144 IXD261996:IXD262144 JGZ261996:JGZ262144 JQV261996:JQV262144 KAR261996:KAR262144 KKN261996:KKN262144 KUJ261996:KUJ262144 LEF261996:LEF262144 LOB261996:LOB262144 LXX261996:LXX262144 MHT261996:MHT262144 MRP261996:MRP262144 NBL261996:NBL262144 NLH261996:NLH262144 NVD261996:NVD262144 OEZ261996:OEZ262144 OOV261996:OOV262144 OYR261996:OYR262144 PIN261996:PIN262144 PSJ261996:PSJ262144 QCF261996:QCF262144 QMB261996:QMB262144 QVX261996:QVX262144 RFT261996:RFT262144 RPP261996:RPP262144 RZL261996:RZL262144 SJH261996:SJH262144 STD261996:STD262144 TCZ261996:TCZ262144 TMV261996:TMV262144 TWR261996:TWR262144 UGN261996:UGN262144 UQJ261996:UQJ262144 VAF261996:VAF262144 VKB261996:VKB262144 VTX261996:VTX262144 WDT261996:WDT262144 WNP261996:WNP262144 WXL261996:WXL262144 STJ2:STJ57 KZ327532:KZ327680 UV327532:UV327680 AER327532:AER327680 AON327532:AON327680 AYJ327532:AYJ327680 BIF327532:BIF327680 BSB327532:BSB327680 CBX327532:CBX327680 CLT327532:CLT327680 CVP327532:CVP327680 DFL327532:DFL327680 DPH327532:DPH327680 DZD327532:DZD327680 EIZ327532:EIZ327680 ESV327532:ESV327680 FCR327532:FCR327680 FMN327532:FMN327680 FWJ327532:FWJ327680 GGF327532:GGF327680 GQB327532:GQB327680 GZX327532:GZX327680 HJT327532:HJT327680 HTP327532:HTP327680 IDL327532:IDL327680 INH327532:INH327680 IXD327532:IXD327680 JGZ327532:JGZ327680 JQV327532:JQV327680 KAR327532:KAR327680 KKN327532:KKN327680 KUJ327532:KUJ327680 LEF327532:LEF327680 LOB327532:LOB327680 LXX327532:LXX327680 MHT327532:MHT327680 MRP327532:MRP327680 NBL327532:NBL327680 NLH327532:NLH327680 NVD327532:NVD327680 OEZ327532:OEZ327680 OOV327532:OOV327680 OYR327532:OYR327680 PIN327532:PIN327680 PSJ327532:PSJ327680 QCF327532:QCF327680 QMB327532:QMB327680 QVX327532:QVX327680 RFT327532:RFT327680 RPP327532:RPP327680 RZL327532:RZL327680 SJH327532:SJH327680 STD327532:STD327680 TCZ327532:TCZ327680 TMV327532:TMV327680 TWR327532:TWR327680 UGN327532:UGN327680 UQJ327532:UQJ327680 VAF327532:VAF327680 VKB327532:VKB327680 VTX327532:VTX327680 WDT327532:WDT327680 WNP327532:WNP327680 WXL327532:WXL327680 TDF2:TDF57 KZ393068:KZ393216 UV393068:UV393216 AER393068:AER393216 AON393068:AON393216 AYJ393068:AYJ393216 BIF393068:BIF393216 BSB393068:BSB393216 CBX393068:CBX393216 CLT393068:CLT393216 CVP393068:CVP393216 DFL393068:DFL393216 DPH393068:DPH393216 DZD393068:DZD393216 EIZ393068:EIZ393216 ESV393068:ESV393216 FCR393068:FCR393216 FMN393068:FMN393216 FWJ393068:FWJ393216 GGF393068:GGF393216 GQB393068:GQB393216 GZX393068:GZX393216 HJT393068:HJT393216 HTP393068:HTP393216 IDL393068:IDL393216 INH393068:INH393216 IXD393068:IXD393216 JGZ393068:JGZ393216 JQV393068:JQV393216 KAR393068:KAR393216 KKN393068:KKN393216 KUJ393068:KUJ393216 LEF393068:LEF393216 LOB393068:LOB393216 LXX393068:LXX393216 MHT393068:MHT393216 MRP393068:MRP393216 NBL393068:NBL393216 NLH393068:NLH393216 NVD393068:NVD393216 OEZ393068:OEZ393216 OOV393068:OOV393216 OYR393068:OYR393216 PIN393068:PIN393216 PSJ393068:PSJ393216 QCF393068:QCF393216 QMB393068:QMB393216 QVX393068:QVX393216 RFT393068:RFT393216 RPP393068:RPP393216 RZL393068:RZL393216 SJH393068:SJH393216 STD393068:STD393216 TCZ393068:TCZ393216 TMV393068:TMV393216 TWR393068:TWR393216 UGN393068:UGN393216 UQJ393068:UQJ393216 VAF393068:VAF393216 VKB393068:VKB393216 VTX393068:VTX393216 WDT393068:WDT393216 WNP393068:WNP393216 WXL393068:WXL393216 TNB2:TNB57 KZ458604:KZ458752 UV458604:UV458752 AER458604:AER458752 AON458604:AON458752 AYJ458604:AYJ458752 BIF458604:BIF458752 BSB458604:BSB458752 CBX458604:CBX458752 CLT458604:CLT458752 CVP458604:CVP458752 DFL458604:DFL458752 DPH458604:DPH458752 DZD458604:DZD458752 EIZ458604:EIZ458752 ESV458604:ESV458752 FCR458604:FCR458752 FMN458604:FMN458752 FWJ458604:FWJ458752 GGF458604:GGF458752 GQB458604:GQB458752 GZX458604:GZX458752 HJT458604:HJT458752 HTP458604:HTP458752 IDL458604:IDL458752 INH458604:INH458752 IXD458604:IXD458752 JGZ458604:JGZ458752 JQV458604:JQV458752 KAR458604:KAR458752 KKN458604:KKN458752 KUJ458604:KUJ458752 LEF458604:LEF458752 LOB458604:LOB458752 LXX458604:LXX458752 MHT458604:MHT458752 MRP458604:MRP458752 NBL458604:NBL458752 NLH458604:NLH458752 NVD458604:NVD458752 OEZ458604:OEZ458752 OOV458604:OOV458752 OYR458604:OYR458752 PIN458604:PIN458752 PSJ458604:PSJ458752 QCF458604:QCF458752 QMB458604:QMB458752 QVX458604:QVX458752 RFT458604:RFT458752 RPP458604:RPP458752 RZL458604:RZL458752 SJH458604:SJH458752 STD458604:STD458752 TCZ458604:TCZ458752 TMV458604:TMV458752 TWR458604:TWR458752 UGN458604:UGN458752 UQJ458604:UQJ458752 VAF458604:VAF458752 VKB458604:VKB458752 VTX458604:VTX458752 WDT458604:WDT458752 WNP458604:WNP458752 WXL458604:WXL458752 TWX2:TWX57 KZ524140:KZ524288 UV524140:UV524288 AER524140:AER524288 AON524140:AON524288 AYJ524140:AYJ524288 BIF524140:BIF524288 BSB524140:BSB524288 CBX524140:CBX524288 CLT524140:CLT524288 CVP524140:CVP524288 DFL524140:DFL524288 DPH524140:DPH524288 DZD524140:DZD524288 EIZ524140:EIZ524288 ESV524140:ESV524288 FCR524140:FCR524288 FMN524140:FMN524288 FWJ524140:FWJ524288 GGF524140:GGF524288 GQB524140:GQB524288 GZX524140:GZX524288 HJT524140:HJT524288 HTP524140:HTP524288 IDL524140:IDL524288 INH524140:INH524288 IXD524140:IXD524288 JGZ524140:JGZ524288 JQV524140:JQV524288 KAR524140:KAR524288 KKN524140:KKN524288 KUJ524140:KUJ524288 LEF524140:LEF524288 LOB524140:LOB524288 LXX524140:LXX524288 MHT524140:MHT524288 MRP524140:MRP524288 NBL524140:NBL524288 NLH524140:NLH524288 NVD524140:NVD524288 OEZ524140:OEZ524288 OOV524140:OOV524288 OYR524140:OYR524288 PIN524140:PIN524288 PSJ524140:PSJ524288 QCF524140:QCF524288 QMB524140:QMB524288 QVX524140:QVX524288 RFT524140:RFT524288 RPP524140:RPP524288 RZL524140:RZL524288 SJH524140:SJH524288 STD524140:STD524288 TCZ524140:TCZ524288 TMV524140:TMV524288 TWR524140:TWR524288 UGN524140:UGN524288 UQJ524140:UQJ524288 VAF524140:VAF524288 VKB524140:VKB524288 VTX524140:VTX524288 WDT524140:WDT524288 WNP524140:WNP524288 WXL524140:WXL524288 UGT2:UGT57 KZ589676:KZ589824 UV589676:UV589824 AER589676:AER589824 AON589676:AON589824 AYJ589676:AYJ589824 BIF589676:BIF589824 BSB589676:BSB589824 CBX589676:CBX589824 CLT589676:CLT589824 CVP589676:CVP589824 DFL589676:DFL589824 DPH589676:DPH589824 DZD589676:DZD589824 EIZ589676:EIZ589824 ESV589676:ESV589824 FCR589676:FCR589824 FMN589676:FMN589824 FWJ589676:FWJ589824 GGF589676:GGF589824 GQB589676:GQB589824 GZX589676:GZX589824 HJT589676:HJT589824 HTP589676:HTP589824 IDL589676:IDL589824 INH589676:INH589824 IXD589676:IXD589824 JGZ589676:JGZ589824 JQV589676:JQV589824 KAR589676:KAR589824 KKN589676:KKN589824 KUJ589676:KUJ589824 LEF589676:LEF589824 LOB589676:LOB589824 LXX589676:LXX589824 MHT589676:MHT589824 MRP589676:MRP589824 NBL589676:NBL589824 NLH589676:NLH589824 NVD589676:NVD589824 OEZ589676:OEZ589824 OOV589676:OOV589824 OYR589676:OYR589824 PIN589676:PIN589824 PSJ589676:PSJ589824 QCF589676:QCF589824 QMB589676:QMB589824 QVX589676:QVX589824 RFT589676:RFT589824 RPP589676:RPP589824 RZL589676:RZL589824 SJH589676:SJH589824 STD589676:STD589824 TCZ589676:TCZ589824 TMV589676:TMV589824 TWR589676:TWR589824 UGN589676:UGN589824 UQJ589676:UQJ589824 VAF589676:VAF589824 VKB589676:VKB589824 VTX589676:VTX589824 WDT589676:WDT589824 WNP589676:WNP589824 WXL589676:WXL589824 UQP2:UQP57 KZ655212:KZ655360 UV655212:UV655360 AER655212:AER655360 AON655212:AON655360 AYJ655212:AYJ655360 BIF655212:BIF655360 BSB655212:BSB655360 CBX655212:CBX655360 CLT655212:CLT655360 CVP655212:CVP655360 DFL655212:DFL655360 DPH655212:DPH655360 DZD655212:DZD655360 EIZ655212:EIZ655360 ESV655212:ESV655360 FCR655212:FCR655360 FMN655212:FMN655360 FWJ655212:FWJ655360 GGF655212:GGF655360 GQB655212:GQB655360 GZX655212:GZX655360 HJT655212:HJT655360 HTP655212:HTP655360 IDL655212:IDL655360 INH655212:INH655360 IXD655212:IXD655360 JGZ655212:JGZ655360 JQV655212:JQV655360 KAR655212:KAR655360 KKN655212:KKN655360 KUJ655212:KUJ655360 LEF655212:LEF655360 LOB655212:LOB655360 LXX655212:LXX655360 MHT655212:MHT655360 MRP655212:MRP655360 NBL655212:NBL655360 NLH655212:NLH655360 NVD655212:NVD655360 OEZ655212:OEZ655360 OOV655212:OOV655360 OYR655212:OYR655360 PIN655212:PIN655360 PSJ655212:PSJ655360 QCF655212:QCF655360 QMB655212:QMB655360 QVX655212:QVX655360 RFT655212:RFT655360 RPP655212:RPP655360 RZL655212:RZL655360 SJH655212:SJH655360 STD655212:STD655360 TCZ655212:TCZ655360 TMV655212:TMV655360 TWR655212:TWR655360 UGN655212:UGN655360 UQJ655212:UQJ655360 VAF655212:VAF655360 VKB655212:VKB655360 VTX655212:VTX655360 WDT655212:WDT655360 WNP655212:WNP655360 WXL655212:WXL655360 VAL2:VAL57 KZ720748:KZ720896 UV720748:UV720896 AER720748:AER720896 AON720748:AON720896 AYJ720748:AYJ720896 BIF720748:BIF720896 BSB720748:BSB720896 CBX720748:CBX720896 CLT720748:CLT720896 CVP720748:CVP720896 DFL720748:DFL720896 DPH720748:DPH720896 DZD720748:DZD720896 EIZ720748:EIZ720896 ESV720748:ESV720896 FCR720748:FCR720896 FMN720748:FMN720896 FWJ720748:FWJ720896 GGF720748:GGF720896 GQB720748:GQB720896 GZX720748:GZX720896 HJT720748:HJT720896 HTP720748:HTP720896 IDL720748:IDL720896 INH720748:INH720896 IXD720748:IXD720896 JGZ720748:JGZ720896 JQV720748:JQV720896 KAR720748:KAR720896 KKN720748:KKN720896 KUJ720748:KUJ720896 LEF720748:LEF720896 LOB720748:LOB720896 LXX720748:LXX720896 MHT720748:MHT720896 MRP720748:MRP720896 NBL720748:NBL720896 NLH720748:NLH720896 NVD720748:NVD720896 OEZ720748:OEZ720896 OOV720748:OOV720896 OYR720748:OYR720896 PIN720748:PIN720896 PSJ720748:PSJ720896 QCF720748:QCF720896 QMB720748:QMB720896 QVX720748:QVX720896 RFT720748:RFT720896 RPP720748:RPP720896 RZL720748:RZL720896 SJH720748:SJH720896 STD720748:STD720896 TCZ720748:TCZ720896 TMV720748:TMV720896 TWR720748:TWR720896 UGN720748:UGN720896 UQJ720748:UQJ720896 VAF720748:VAF720896 VKB720748:VKB720896 VTX720748:VTX720896 WDT720748:WDT720896 WNP720748:WNP720896 WXL720748:WXL720896 VKH2:VKH57 KZ786284:KZ786432 UV786284:UV786432 AER786284:AER786432 AON786284:AON786432 AYJ786284:AYJ786432 BIF786284:BIF786432 BSB786284:BSB786432 CBX786284:CBX786432 CLT786284:CLT786432 CVP786284:CVP786432 DFL786284:DFL786432 DPH786284:DPH786432 DZD786284:DZD786432 EIZ786284:EIZ786432 ESV786284:ESV786432 FCR786284:FCR786432 FMN786284:FMN786432 FWJ786284:FWJ786432 GGF786284:GGF786432 GQB786284:GQB786432 GZX786284:GZX786432 HJT786284:HJT786432 HTP786284:HTP786432 IDL786284:IDL786432 INH786284:INH786432 IXD786284:IXD786432 JGZ786284:JGZ786432 JQV786284:JQV786432 KAR786284:KAR786432 KKN786284:KKN786432 KUJ786284:KUJ786432 LEF786284:LEF786432 LOB786284:LOB786432 LXX786284:LXX786432 MHT786284:MHT786432 MRP786284:MRP786432 NBL786284:NBL786432 NLH786284:NLH786432 NVD786284:NVD786432 OEZ786284:OEZ786432 OOV786284:OOV786432 OYR786284:OYR786432 PIN786284:PIN786432 PSJ786284:PSJ786432 QCF786284:QCF786432 QMB786284:QMB786432 QVX786284:QVX786432 RFT786284:RFT786432 RPP786284:RPP786432 RZL786284:RZL786432 SJH786284:SJH786432 STD786284:STD786432 TCZ786284:TCZ786432 TMV786284:TMV786432 TWR786284:TWR786432 UGN786284:UGN786432 UQJ786284:UQJ786432 VAF786284:VAF786432 VKB786284:VKB786432 VTX786284:VTX786432 WDT786284:WDT786432 WNP786284:WNP786432 WXL786284:WXL786432 VUD2:VUD57 KZ851820:KZ851968 UV851820:UV851968 AER851820:AER851968 AON851820:AON851968 AYJ851820:AYJ851968 BIF851820:BIF851968 BSB851820:BSB851968 CBX851820:CBX851968 CLT851820:CLT851968 CVP851820:CVP851968 DFL851820:DFL851968 DPH851820:DPH851968 DZD851820:DZD851968 EIZ851820:EIZ851968 ESV851820:ESV851968 FCR851820:FCR851968 FMN851820:FMN851968 FWJ851820:FWJ851968 GGF851820:GGF851968 GQB851820:GQB851968 GZX851820:GZX851968 HJT851820:HJT851968 HTP851820:HTP851968 IDL851820:IDL851968 INH851820:INH851968 IXD851820:IXD851968 JGZ851820:JGZ851968 JQV851820:JQV851968 KAR851820:KAR851968 KKN851820:KKN851968 KUJ851820:KUJ851968 LEF851820:LEF851968 LOB851820:LOB851968 LXX851820:LXX851968 MHT851820:MHT851968 MRP851820:MRP851968 NBL851820:NBL851968 NLH851820:NLH851968 NVD851820:NVD851968 OEZ851820:OEZ851968 OOV851820:OOV851968 OYR851820:OYR851968 PIN851820:PIN851968 PSJ851820:PSJ851968 QCF851820:QCF851968 QMB851820:QMB851968 QVX851820:QVX851968 RFT851820:RFT851968 RPP851820:RPP851968 RZL851820:RZL851968 SJH851820:SJH851968 STD851820:STD851968 TCZ851820:TCZ851968 TMV851820:TMV851968 TWR851820:TWR851968 UGN851820:UGN851968 UQJ851820:UQJ851968 VAF851820:VAF851968 VKB851820:VKB851968 VTX851820:VTX851968 WDT851820:WDT851968 WNP851820:WNP851968 WXL851820:WXL851968 WDZ2:WDZ57 KZ917356:KZ917504 UV917356:UV917504 AER917356:AER917504 AON917356:AON917504 AYJ917356:AYJ917504 BIF917356:BIF917504 BSB917356:BSB917504 CBX917356:CBX917504 CLT917356:CLT917504 CVP917356:CVP917504 DFL917356:DFL917504 DPH917356:DPH917504 DZD917356:DZD917504 EIZ917356:EIZ917504 ESV917356:ESV917504 FCR917356:FCR917504 FMN917356:FMN917504 FWJ917356:FWJ917504 GGF917356:GGF917504 GQB917356:GQB917504 GZX917356:GZX917504 HJT917356:HJT917504 HTP917356:HTP917504 IDL917356:IDL917504 INH917356:INH917504 IXD917356:IXD917504 JGZ917356:JGZ917504 JQV917356:JQV917504 KAR917356:KAR917504 KKN917356:KKN917504 KUJ917356:KUJ917504 LEF917356:LEF917504 LOB917356:LOB917504 LXX917356:LXX917504 MHT917356:MHT917504 MRP917356:MRP917504 NBL917356:NBL917504 NLH917356:NLH917504 NVD917356:NVD917504 OEZ917356:OEZ917504 OOV917356:OOV917504 OYR917356:OYR917504 PIN917356:PIN917504 PSJ917356:PSJ917504 QCF917356:QCF917504 QMB917356:QMB917504 QVX917356:QVX917504 RFT917356:RFT917504 RPP917356:RPP917504 RZL917356:RZL917504 SJH917356:SJH917504 STD917356:STD917504 TCZ917356:TCZ917504 TMV917356:TMV917504 TWR917356:TWR917504 UGN917356:UGN917504 UQJ917356:UQJ917504 VAF917356:VAF917504 VKB917356:VKB917504 VTX917356:VTX917504 WDT917356:WDT917504 WNP917356:WNP917504 WXL917356:WXL917504 WNV2:WNV57 KZ982892:KZ983040 UV982892:UV983040 AER982892:AER983040 AON982892:AON983040 AYJ982892:AYJ983040 BIF982892:BIF983040 BSB982892:BSB983040 CBX982892:CBX983040 CLT982892:CLT983040 CVP982892:CVP983040 DFL982892:DFL983040 DPH982892:DPH983040 DZD982892:DZD983040 EIZ982892:EIZ983040 ESV982892:ESV983040 FCR982892:FCR983040 FMN982892:FMN983040 FWJ982892:FWJ983040 GGF982892:GGF983040 GQB982892:GQB983040 GZX982892:GZX983040 HJT982892:HJT983040 HTP982892:HTP983040 IDL982892:IDL983040 INH982892:INH983040 IXD982892:IXD983040 JGZ982892:JGZ983040 JQV982892:JQV983040 KAR982892:KAR983040 KKN982892:KKN983040 KUJ982892:KUJ983040 LEF982892:LEF983040 LOB982892:LOB983040 LXX982892:LXX983040 MHT982892:MHT983040 MRP982892:MRP983040 NBL982892:NBL983040 NLH982892:NLH983040 NVD982892:NVD983040 OEZ982892:OEZ983040 OOV982892:OOV983040 OYR982892:OYR983040 PIN982892:PIN983040 PSJ982892:PSJ983040 QCF982892:QCF983040 QMB982892:QMB983040 QVX982892:QVX983040 RFT982892:RFT983040 RPP982892:RPP983040 RZL982892:RZL983040 SJH982892:SJH983040 STD982892:STD983040 TCZ982892:TCZ983040 TMV982892:TMV983040 TWR982892:TWR983040 UGN982892:UGN983040 UQJ982892:UQJ983040 VAF982892:VAF983040 VKB982892:VKB983040 VTX982892:VTX983040 WDT982892:WDT983040 WNP982892:WNP983040 WXR2:WXR57 NL58:NL62 XH58:XH62 AHD58:AHD62 AQZ58:AQZ62 BAV58:BAV62 BKR58:BKR62 BUN58:BUN62 CEJ58:CEJ62 COF58:COF62 CYB58:CYB62 DHX58:DHX62 DRT58:DRT62 EBP58:EBP62 ELL58:ELL62 EVH58:EVH62 FFD58:FFD62 FOZ58:FOZ62 FYV58:FYV62 GIR58:GIR62 GSN58:GSN62 HCJ58:HCJ62 HMF58:HMF62 HWB58:HWB62 IFX58:IFX62 IPT58:IPT62 IZP58:IZP62 JJL58:JJL62 JTH58:JTH62 KDD58:KDD62 KMZ58:KMZ62 KWV58:KWV62 LGR58:LGR62 LQN58:LQN62 MAJ58:MAJ62 MKF58:MKF62 MUB58:MUB62 NDX58:NDX62 NNT58:NNT62 NXP58:NXP62 OHL58:OHL62 ORH58:ORH62 PBD58:PBD62 PKZ58:PKZ62 PUV58:PUV62 QER58:QER62 QON58:QON62 QYJ58:QYJ62 RIF58:RIF62 RSB58:RSB62 SBX58:SBX62 SLT58:SLT62 SVP58:SVP62 TFL58:TFL62 TPH58:TPH62 TZD58:TZD62 UIZ58:UIZ62 USV58:USV62 VCR58:VCR62 VMN58:VMN62 VWJ58:VWJ62 WGF58:WGF62 WQB58:WQB62 WZX58:WZX62 EP2:EP57 LF2:LF57 VB2:VB57 AEX2:AEX57 AOT2:AOT57 AYP2:AYP57 BIL2:BIL57 BSH2:BSH57 CCD2:CCD57 CLZ2:CLZ57 CVV2:CVV57 DFR2:DFR57 DPN2:DPN57 DZJ2:DZJ57 EJF2:EJF57 ETB2:ETB57 FCX2:FCX57 FMT2:FMT57 FWP2:FWP57 GGL2:GGL57 GQH2:GQH57 HAD2:HAD57 HJZ2:HJZ57 HTV2:HTV57 IDR2:IDR57 INN2:INN57 IXJ2:IXJ57 JHF2:JHF57 JRB2:JRB57 KAX2:KAX57 KKT2:KKT57 KUP2:KUP57 LEL2:LEL57 LOH2:LOH57 LYD2:LYD57 MHZ2:MHZ57 MRV2:MRV57 NBR2:NBR57 NLN2:NLN57 NVJ2:NVJ57 OFF2:OFF57 OPB2:OPB57 OYX2:OYX57 PIT2:PIT57 PSP2:PSP57 QCL2:QCL57 QMH2:QMH57 QWD2:QWD57 EK2:EK124 WXL63:WXL124 WNP63:WNP124 WDT63:WDT124 VTX63:VTX124 VKB63:VKB124 VAF63:VAF124 UQJ63:UQJ124 UGN63:UGN124 TWR63:TWR124 TMV63:TMV124 TCZ63:TCZ124 STD63:STD124 SJH63:SJH124 RZL63:RZL124 RPP63:RPP124 RFT63:RFT124 QVX63:QVX124 QMB63:QMB124 QCF63:QCF124 PSJ63:PSJ124 PIN63:PIN124 OYR63:OYR124 OOV63:OOV124 OEZ63:OEZ124 NVD63:NVD124 NLH63:NLH124 NBL63:NBL124 MRP63:MRP124 MHT63:MHT124 LXX63:LXX124 LOB63:LOB124 LEF63:LEF124 KUJ63:KUJ124 KKN63:KKN124 KAR63:KAR124 JQV63:JQV124 JGZ63:JGZ124 IXD63:IXD124 INH63:INH124 IDL63:IDL124 HTP63:HTP124 HJT63:HJT124 GZX63:GZX124 GQB63:GQB124 GGF63:GGF124 FWJ63:FWJ124 FMN63:FMN124 FCR63:FCR124 ESV63:ESV124 EIZ63:EIZ124 DZD63:DZD124 DPH63:DPH124 DFL63:DFL124 CVP63:CVP124 CLT63:CLT124 CBX63:CBX124 BSB63:BSB124 BIF63:BIF124 AYJ63:AYJ124 AON63:AON124 AER63:AER124 UV63:UV124 KZ63:KZ124 KZ128:KZ140">
      <formula1>ShelterType</formula1>
    </dataValidation>
    <dataValidation type="list" allowBlank="1" showInputMessage="1" showErrorMessage="1" sqref="UT128:UT140 AEP128:AEP140 AOL128:AOL140 AYH128:AYH140 BID128:BID140 BRZ128:BRZ140 CBV128:CBV140 CLR128:CLR140 CVN128:CVN140 DFJ128:DFJ140 DPF128:DPF140 DZB128:DZB140 EIX128:EIX140 EST128:EST140 FCP128:FCP140 FML128:FML140 FWH128:FWH140 GGD128:GGD140 GPZ128:GPZ140 GZV128:GZV140 HJR128:HJR140 HTN128:HTN140 IDJ128:IDJ140 INF128:INF140 IXB128:IXB140 JGX128:JGX140 JQT128:JQT140 KAP128:KAP140 KKL128:KKL140 KUH128:KUH140 LED128:LED140 LNZ128:LNZ140 LXV128:LXV140 MHR128:MHR140 MRN128:MRN140 NBJ128:NBJ140 NLF128:NLF140 NVB128:NVB140 OEX128:OEX140 OOT128:OOT140 OYP128:OYP140 PIL128:PIL140 PSH128:PSH140 QCD128:QCD140 QLZ128:QLZ140 QVV128:QVV140 RFR128:RFR140 RPN128:RPN140 RZJ128:RZJ140 SJF128:SJF140 STB128:STB140 TCX128:TCX140 TMT128:TMT140 TWP128:TWP140 UGL128:UGL140 UQH128:UQH140 VAD128:VAD140 VJZ128:VJZ140 VTV128:VTV140 WDR128:WDR140 WNN128:WNN140 WXJ128:WXJ140 EI128:EI140 WXJ982892:WXJ983040 EI65388:EI65536 KX65388:KX65536 UT65388:UT65536 AEP65388:AEP65536 AOL65388:AOL65536 AYH65388:AYH65536 BID65388:BID65536 BRZ65388:BRZ65536 CBV65388:CBV65536 CLR65388:CLR65536 CVN65388:CVN65536 DFJ65388:DFJ65536 DPF65388:DPF65536 DZB65388:DZB65536 EIX65388:EIX65536 EST65388:EST65536 FCP65388:FCP65536 FML65388:FML65536 FWH65388:FWH65536 GGD65388:GGD65536 GPZ65388:GPZ65536 GZV65388:GZV65536 HJR65388:HJR65536 HTN65388:HTN65536 IDJ65388:IDJ65536 INF65388:INF65536 IXB65388:IXB65536 JGX65388:JGX65536 JQT65388:JQT65536 KAP65388:KAP65536 KKL65388:KKL65536 KUH65388:KUH65536 LED65388:LED65536 LNZ65388:LNZ65536 LXV65388:LXV65536 MHR65388:MHR65536 MRN65388:MRN65536 NBJ65388:NBJ65536 NLF65388:NLF65536 NVB65388:NVB65536 OEX65388:OEX65536 OOT65388:OOT65536 OYP65388:OYP65536 PIL65388:PIL65536 PSH65388:PSH65536 QCD65388:QCD65536 QLZ65388:QLZ65536 QVV65388:QVV65536 RFR65388:RFR65536 RPN65388:RPN65536 RZJ65388:RZJ65536 SJF65388:SJF65536 STB65388:STB65536 TCX65388:TCX65536 TMT65388:TMT65536 TWP65388:TWP65536 UGL65388:UGL65536 UQH65388:UQH65536 VAD65388:VAD65536 VJZ65388:VJZ65536 VTV65388:VTV65536 WDR65388:WDR65536 WNN65388:WNN65536 WXJ65388:WXJ65536 EI130924:EI131072 KX130924:KX131072 UT130924:UT131072 AEP130924:AEP131072 AOL130924:AOL131072 AYH130924:AYH131072 BID130924:BID131072 BRZ130924:BRZ131072 CBV130924:CBV131072 CLR130924:CLR131072 CVN130924:CVN131072 DFJ130924:DFJ131072 DPF130924:DPF131072 DZB130924:DZB131072 EIX130924:EIX131072 EST130924:EST131072 FCP130924:FCP131072 FML130924:FML131072 FWH130924:FWH131072 GGD130924:GGD131072 GPZ130924:GPZ131072 GZV130924:GZV131072 HJR130924:HJR131072 HTN130924:HTN131072 IDJ130924:IDJ131072 INF130924:INF131072 IXB130924:IXB131072 JGX130924:JGX131072 JQT130924:JQT131072 KAP130924:KAP131072 KKL130924:KKL131072 KUH130924:KUH131072 LED130924:LED131072 LNZ130924:LNZ131072 LXV130924:LXV131072 MHR130924:MHR131072 MRN130924:MRN131072 NBJ130924:NBJ131072 NLF130924:NLF131072 NVB130924:NVB131072 OEX130924:OEX131072 OOT130924:OOT131072 OYP130924:OYP131072 PIL130924:PIL131072 PSH130924:PSH131072 QCD130924:QCD131072 QLZ130924:QLZ131072 QVV130924:QVV131072 RFR130924:RFR131072 RPN130924:RPN131072 RZJ130924:RZJ131072 SJF130924:SJF131072 STB130924:STB131072 TCX130924:TCX131072 TMT130924:TMT131072 TWP130924:TWP131072 UGL130924:UGL131072 UQH130924:UQH131072 VAD130924:VAD131072 VJZ130924:VJZ131072 VTV130924:VTV131072 WDR130924:WDR131072 WNN130924:WNN131072 WXJ130924:WXJ131072 EI196460:EI196608 KX196460:KX196608 UT196460:UT196608 AEP196460:AEP196608 AOL196460:AOL196608 AYH196460:AYH196608 BID196460:BID196608 BRZ196460:BRZ196608 CBV196460:CBV196608 CLR196460:CLR196608 CVN196460:CVN196608 DFJ196460:DFJ196608 DPF196460:DPF196608 DZB196460:DZB196608 EIX196460:EIX196608 EST196460:EST196608 FCP196460:FCP196608 FML196460:FML196608 FWH196460:FWH196608 GGD196460:GGD196608 GPZ196460:GPZ196608 GZV196460:GZV196608 HJR196460:HJR196608 HTN196460:HTN196608 IDJ196460:IDJ196608 INF196460:INF196608 IXB196460:IXB196608 JGX196460:JGX196608 JQT196460:JQT196608 KAP196460:KAP196608 KKL196460:KKL196608 KUH196460:KUH196608 LED196460:LED196608 LNZ196460:LNZ196608 LXV196460:LXV196608 MHR196460:MHR196608 MRN196460:MRN196608 NBJ196460:NBJ196608 NLF196460:NLF196608 NVB196460:NVB196608 OEX196460:OEX196608 OOT196460:OOT196608 OYP196460:OYP196608 PIL196460:PIL196608 PSH196460:PSH196608 QCD196460:QCD196608 QLZ196460:QLZ196608 QVV196460:QVV196608 RFR196460:RFR196608 RPN196460:RPN196608 RZJ196460:RZJ196608 SJF196460:SJF196608 STB196460:STB196608 TCX196460:TCX196608 TMT196460:TMT196608 TWP196460:TWP196608 UGL196460:UGL196608 UQH196460:UQH196608 VAD196460:VAD196608 VJZ196460:VJZ196608 VTV196460:VTV196608 WDR196460:WDR196608 WNN196460:WNN196608 WXJ196460:WXJ196608 EI261996:EI262144 KX261996:KX262144 UT261996:UT262144 AEP261996:AEP262144 AOL261996:AOL262144 AYH261996:AYH262144 BID261996:BID262144 BRZ261996:BRZ262144 CBV261996:CBV262144 CLR261996:CLR262144 CVN261996:CVN262144 DFJ261996:DFJ262144 DPF261996:DPF262144 DZB261996:DZB262144 EIX261996:EIX262144 EST261996:EST262144 FCP261996:FCP262144 FML261996:FML262144 FWH261996:FWH262144 GGD261996:GGD262144 GPZ261996:GPZ262144 GZV261996:GZV262144 HJR261996:HJR262144 HTN261996:HTN262144 IDJ261996:IDJ262144 INF261996:INF262144 IXB261996:IXB262144 JGX261996:JGX262144 JQT261996:JQT262144 KAP261996:KAP262144 KKL261996:KKL262144 KUH261996:KUH262144 LED261996:LED262144 LNZ261996:LNZ262144 LXV261996:LXV262144 MHR261996:MHR262144 MRN261996:MRN262144 NBJ261996:NBJ262144 NLF261996:NLF262144 NVB261996:NVB262144 OEX261996:OEX262144 OOT261996:OOT262144 OYP261996:OYP262144 PIL261996:PIL262144 PSH261996:PSH262144 QCD261996:QCD262144 QLZ261996:QLZ262144 QVV261996:QVV262144 RFR261996:RFR262144 RPN261996:RPN262144 RZJ261996:RZJ262144 SJF261996:SJF262144 STB261996:STB262144 TCX261996:TCX262144 TMT261996:TMT262144 TWP261996:TWP262144 UGL261996:UGL262144 UQH261996:UQH262144 VAD261996:VAD262144 VJZ261996:VJZ262144 VTV261996:VTV262144 WDR261996:WDR262144 WNN261996:WNN262144 WXJ261996:WXJ262144 EI327532:EI327680 KX327532:KX327680 UT327532:UT327680 AEP327532:AEP327680 AOL327532:AOL327680 AYH327532:AYH327680 BID327532:BID327680 BRZ327532:BRZ327680 CBV327532:CBV327680 CLR327532:CLR327680 CVN327532:CVN327680 DFJ327532:DFJ327680 DPF327532:DPF327680 DZB327532:DZB327680 EIX327532:EIX327680 EST327532:EST327680 FCP327532:FCP327680 FML327532:FML327680 FWH327532:FWH327680 GGD327532:GGD327680 GPZ327532:GPZ327680 GZV327532:GZV327680 HJR327532:HJR327680 HTN327532:HTN327680 IDJ327532:IDJ327680 INF327532:INF327680 IXB327532:IXB327680 JGX327532:JGX327680 JQT327532:JQT327680 KAP327532:KAP327680 KKL327532:KKL327680 KUH327532:KUH327680 LED327532:LED327680 LNZ327532:LNZ327680 LXV327532:LXV327680 MHR327532:MHR327680 MRN327532:MRN327680 NBJ327532:NBJ327680 NLF327532:NLF327680 NVB327532:NVB327680 OEX327532:OEX327680 OOT327532:OOT327680 OYP327532:OYP327680 PIL327532:PIL327680 PSH327532:PSH327680 QCD327532:QCD327680 QLZ327532:QLZ327680 QVV327532:QVV327680 RFR327532:RFR327680 RPN327532:RPN327680 RZJ327532:RZJ327680 SJF327532:SJF327680 STB327532:STB327680 TCX327532:TCX327680 TMT327532:TMT327680 TWP327532:TWP327680 UGL327532:UGL327680 UQH327532:UQH327680 VAD327532:VAD327680 VJZ327532:VJZ327680 VTV327532:VTV327680 WDR327532:WDR327680 WNN327532:WNN327680 WXJ327532:WXJ327680 EI393068:EI393216 KX393068:KX393216 UT393068:UT393216 AEP393068:AEP393216 AOL393068:AOL393216 AYH393068:AYH393216 BID393068:BID393216 BRZ393068:BRZ393216 CBV393068:CBV393216 CLR393068:CLR393216 CVN393068:CVN393216 DFJ393068:DFJ393216 DPF393068:DPF393216 DZB393068:DZB393216 EIX393068:EIX393216 EST393068:EST393216 FCP393068:FCP393216 FML393068:FML393216 FWH393068:FWH393216 GGD393068:GGD393216 GPZ393068:GPZ393216 GZV393068:GZV393216 HJR393068:HJR393216 HTN393068:HTN393216 IDJ393068:IDJ393216 INF393068:INF393216 IXB393068:IXB393216 JGX393068:JGX393216 JQT393068:JQT393216 KAP393068:KAP393216 KKL393068:KKL393216 KUH393068:KUH393216 LED393068:LED393216 LNZ393068:LNZ393216 LXV393068:LXV393216 MHR393068:MHR393216 MRN393068:MRN393216 NBJ393068:NBJ393216 NLF393068:NLF393216 NVB393068:NVB393216 OEX393068:OEX393216 OOT393068:OOT393216 OYP393068:OYP393216 PIL393068:PIL393216 PSH393068:PSH393216 QCD393068:QCD393216 QLZ393068:QLZ393216 QVV393068:QVV393216 RFR393068:RFR393216 RPN393068:RPN393216 RZJ393068:RZJ393216 SJF393068:SJF393216 STB393068:STB393216 TCX393068:TCX393216 TMT393068:TMT393216 TWP393068:TWP393216 UGL393068:UGL393216 UQH393068:UQH393216 VAD393068:VAD393216 VJZ393068:VJZ393216 VTV393068:VTV393216 WDR393068:WDR393216 WNN393068:WNN393216 WXJ393068:WXJ393216 EI458604:EI458752 KX458604:KX458752 UT458604:UT458752 AEP458604:AEP458752 AOL458604:AOL458752 AYH458604:AYH458752 BID458604:BID458752 BRZ458604:BRZ458752 CBV458604:CBV458752 CLR458604:CLR458752 CVN458604:CVN458752 DFJ458604:DFJ458752 DPF458604:DPF458752 DZB458604:DZB458752 EIX458604:EIX458752 EST458604:EST458752 FCP458604:FCP458752 FML458604:FML458752 FWH458604:FWH458752 GGD458604:GGD458752 GPZ458604:GPZ458752 GZV458604:GZV458752 HJR458604:HJR458752 HTN458604:HTN458752 IDJ458604:IDJ458752 INF458604:INF458752 IXB458604:IXB458752 JGX458604:JGX458752 JQT458604:JQT458752 KAP458604:KAP458752 KKL458604:KKL458752 KUH458604:KUH458752 LED458604:LED458752 LNZ458604:LNZ458752 LXV458604:LXV458752 MHR458604:MHR458752 MRN458604:MRN458752 NBJ458604:NBJ458752 NLF458604:NLF458752 NVB458604:NVB458752 OEX458604:OEX458752 OOT458604:OOT458752 OYP458604:OYP458752 PIL458604:PIL458752 PSH458604:PSH458752 QCD458604:QCD458752 QLZ458604:QLZ458752 QVV458604:QVV458752 RFR458604:RFR458752 RPN458604:RPN458752 RZJ458604:RZJ458752 SJF458604:SJF458752 STB458604:STB458752 TCX458604:TCX458752 TMT458604:TMT458752 TWP458604:TWP458752 UGL458604:UGL458752 UQH458604:UQH458752 VAD458604:VAD458752 VJZ458604:VJZ458752 VTV458604:VTV458752 WDR458604:WDR458752 WNN458604:WNN458752 WXJ458604:WXJ458752 EI524140:EI524288 KX524140:KX524288 UT524140:UT524288 AEP524140:AEP524288 AOL524140:AOL524288 AYH524140:AYH524288 BID524140:BID524288 BRZ524140:BRZ524288 CBV524140:CBV524288 CLR524140:CLR524288 CVN524140:CVN524288 DFJ524140:DFJ524288 DPF524140:DPF524288 DZB524140:DZB524288 EIX524140:EIX524288 EST524140:EST524288 FCP524140:FCP524288 FML524140:FML524288 FWH524140:FWH524288 GGD524140:GGD524288 GPZ524140:GPZ524288 GZV524140:GZV524288 HJR524140:HJR524288 HTN524140:HTN524288 IDJ524140:IDJ524288 INF524140:INF524288 IXB524140:IXB524288 JGX524140:JGX524288 JQT524140:JQT524288 KAP524140:KAP524288 KKL524140:KKL524288 KUH524140:KUH524288 LED524140:LED524288 LNZ524140:LNZ524288 LXV524140:LXV524288 MHR524140:MHR524288 MRN524140:MRN524288 NBJ524140:NBJ524288 NLF524140:NLF524288 NVB524140:NVB524288 OEX524140:OEX524288 OOT524140:OOT524288 OYP524140:OYP524288 PIL524140:PIL524288 PSH524140:PSH524288 QCD524140:QCD524288 QLZ524140:QLZ524288 QVV524140:QVV524288 RFR524140:RFR524288 RPN524140:RPN524288 RZJ524140:RZJ524288 SJF524140:SJF524288 STB524140:STB524288 TCX524140:TCX524288 TMT524140:TMT524288 TWP524140:TWP524288 UGL524140:UGL524288 UQH524140:UQH524288 VAD524140:VAD524288 VJZ524140:VJZ524288 VTV524140:VTV524288 WDR524140:WDR524288 WNN524140:WNN524288 WXJ524140:WXJ524288 EI589676:EI589824 KX589676:KX589824 UT589676:UT589824 AEP589676:AEP589824 AOL589676:AOL589824 AYH589676:AYH589824 BID589676:BID589824 BRZ589676:BRZ589824 CBV589676:CBV589824 CLR589676:CLR589824 CVN589676:CVN589824 DFJ589676:DFJ589824 DPF589676:DPF589824 DZB589676:DZB589824 EIX589676:EIX589824 EST589676:EST589824 FCP589676:FCP589824 FML589676:FML589824 FWH589676:FWH589824 GGD589676:GGD589824 GPZ589676:GPZ589824 GZV589676:GZV589824 HJR589676:HJR589824 HTN589676:HTN589824 IDJ589676:IDJ589824 INF589676:INF589824 IXB589676:IXB589824 JGX589676:JGX589824 JQT589676:JQT589824 KAP589676:KAP589824 KKL589676:KKL589824 KUH589676:KUH589824 LED589676:LED589824 LNZ589676:LNZ589824 LXV589676:LXV589824 MHR589676:MHR589824 MRN589676:MRN589824 NBJ589676:NBJ589824 NLF589676:NLF589824 NVB589676:NVB589824 OEX589676:OEX589824 OOT589676:OOT589824 OYP589676:OYP589824 PIL589676:PIL589824 PSH589676:PSH589824 QCD589676:QCD589824 QLZ589676:QLZ589824 QVV589676:QVV589824 RFR589676:RFR589824 RPN589676:RPN589824 RZJ589676:RZJ589824 SJF589676:SJF589824 STB589676:STB589824 TCX589676:TCX589824 TMT589676:TMT589824 TWP589676:TWP589824 UGL589676:UGL589824 UQH589676:UQH589824 VAD589676:VAD589824 VJZ589676:VJZ589824 VTV589676:VTV589824 WDR589676:WDR589824 WNN589676:WNN589824 WXJ589676:WXJ589824 EI655212:EI655360 KX655212:KX655360 UT655212:UT655360 AEP655212:AEP655360 AOL655212:AOL655360 AYH655212:AYH655360 BID655212:BID655360 BRZ655212:BRZ655360 CBV655212:CBV655360 CLR655212:CLR655360 CVN655212:CVN655360 DFJ655212:DFJ655360 DPF655212:DPF655360 DZB655212:DZB655360 EIX655212:EIX655360 EST655212:EST655360 FCP655212:FCP655360 FML655212:FML655360 FWH655212:FWH655360 GGD655212:GGD655360 GPZ655212:GPZ655360 GZV655212:GZV655360 HJR655212:HJR655360 HTN655212:HTN655360 IDJ655212:IDJ655360 INF655212:INF655360 IXB655212:IXB655360 JGX655212:JGX655360 JQT655212:JQT655360 KAP655212:KAP655360 KKL655212:KKL655360 KUH655212:KUH655360 LED655212:LED655360 LNZ655212:LNZ655360 LXV655212:LXV655360 MHR655212:MHR655360 MRN655212:MRN655360 NBJ655212:NBJ655360 NLF655212:NLF655360 NVB655212:NVB655360 OEX655212:OEX655360 OOT655212:OOT655360 OYP655212:OYP655360 PIL655212:PIL655360 PSH655212:PSH655360 QCD655212:QCD655360 QLZ655212:QLZ655360 QVV655212:QVV655360 RFR655212:RFR655360 RPN655212:RPN655360 RZJ655212:RZJ655360 SJF655212:SJF655360 STB655212:STB655360 TCX655212:TCX655360 TMT655212:TMT655360 TWP655212:TWP655360 UGL655212:UGL655360 UQH655212:UQH655360 VAD655212:VAD655360 VJZ655212:VJZ655360 VTV655212:VTV655360 WDR655212:WDR655360 WNN655212:WNN655360 WXJ655212:WXJ655360 EI720748:EI720896 KX720748:KX720896 UT720748:UT720896 AEP720748:AEP720896 AOL720748:AOL720896 AYH720748:AYH720896 BID720748:BID720896 BRZ720748:BRZ720896 CBV720748:CBV720896 CLR720748:CLR720896 CVN720748:CVN720896 DFJ720748:DFJ720896 DPF720748:DPF720896 DZB720748:DZB720896 EIX720748:EIX720896 EST720748:EST720896 FCP720748:FCP720896 FML720748:FML720896 FWH720748:FWH720896 GGD720748:GGD720896 GPZ720748:GPZ720896 GZV720748:GZV720896 HJR720748:HJR720896 HTN720748:HTN720896 IDJ720748:IDJ720896 INF720748:INF720896 IXB720748:IXB720896 JGX720748:JGX720896 JQT720748:JQT720896 KAP720748:KAP720896 KKL720748:KKL720896 KUH720748:KUH720896 LED720748:LED720896 LNZ720748:LNZ720896 LXV720748:LXV720896 MHR720748:MHR720896 MRN720748:MRN720896 NBJ720748:NBJ720896 NLF720748:NLF720896 NVB720748:NVB720896 OEX720748:OEX720896 OOT720748:OOT720896 OYP720748:OYP720896 PIL720748:PIL720896 PSH720748:PSH720896 QCD720748:QCD720896 QLZ720748:QLZ720896 QVV720748:QVV720896 RFR720748:RFR720896 RPN720748:RPN720896 RZJ720748:RZJ720896 SJF720748:SJF720896 STB720748:STB720896 TCX720748:TCX720896 TMT720748:TMT720896 TWP720748:TWP720896 UGL720748:UGL720896 UQH720748:UQH720896 VAD720748:VAD720896 VJZ720748:VJZ720896 VTV720748:VTV720896 WDR720748:WDR720896 WNN720748:WNN720896 WXJ720748:WXJ720896 EI786284:EI786432 KX786284:KX786432 UT786284:UT786432 AEP786284:AEP786432 AOL786284:AOL786432 AYH786284:AYH786432 BID786284:BID786432 BRZ786284:BRZ786432 CBV786284:CBV786432 CLR786284:CLR786432 CVN786284:CVN786432 DFJ786284:DFJ786432 DPF786284:DPF786432 DZB786284:DZB786432 EIX786284:EIX786432 EST786284:EST786432 FCP786284:FCP786432 FML786284:FML786432 FWH786284:FWH786432 GGD786284:GGD786432 GPZ786284:GPZ786432 GZV786284:GZV786432 HJR786284:HJR786432 HTN786284:HTN786432 IDJ786284:IDJ786432 INF786284:INF786432 IXB786284:IXB786432 JGX786284:JGX786432 JQT786284:JQT786432 KAP786284:KAP786432 KKL786284:KKL786432 KUH786284:KUH786432 LED786284:LED786432 LNZ786284:LNZ786432 LXV786284:LXV786432 MHR786284:MHR786432 MRN786284:MRN786432 NBJ786284:NBJ786432 NLF786284:NLF786432 NVB786284:NVB786432 OEX786284:OEX786432 OOT786284:OOT786432 OYP786284:OYP786432 PIL786284:PIL786432 PSH786284:PSH786432 QCD786284:QCD786432 QLZ786284:QLZ786432 QVV786284:QVV786432 RFR786284:RFR786432 RPN786284:RPN786432 RZJ786284:RZJ786432 SJF786284:SJF786432 STB786284:STB786432 TCX786284:TCX786432 TMT786284:TMT786432 TWP786284:TWP786432 UGL786284:UGL786432 UQH786284:UQH786432 VAD786284:VAD786432 VJZ786284:VJZ786432 VTV786284:VTV786432 WDR786284:WDR786432 WNN786284:WNN786432 WXJ786284:WXJ786432 EI851820:EI851968 KX851820:KX851968 UT851820:UT851968 AEP851820:AEP851968 AOL851820:AOL851968 AYH851820:AYH851968 BID851820:BID851968 BRZ851820:BRZ851968 CBV851820:CBV851968 CLR851820:CLR851968 CVN851820:CVN851968 DFJ851820:DFJ851968 DPF851820:DPF851968 DZB851820:DZB851968 EIX851820:EIX851968 EST851820:EST851968 FCP851820:FCP851968 FML851820:FML851968 FWH851820:FWH851968 GGD851820:GGD851968 GPZ851820:GPZ851968 GZV851820:GZV851968 HJR851820:HJR851968 HTN851820:HTN851968 IDJ851820:IDJ851968 INF851820:INF851968 IXB851820:IXB851968 JGX851820:JGX851968 JQT851820:JQT851968 KAP851820:KAP851968 KKL851820:KKL851968 KUH851820:KUH851968 LED851820:LED851968 LNZ851820:LNZ851968 LXV851820:LXV851968 MHR851820:MHR851968 MRN851820:MRN851968 NBJ851820:NBJ851968 NLF851820:NLF851968 NVB851820:NVB851968 OEX851820:OEX851968 OOT851820:OOT851968 OYP851820:OYP851968 PIL851820:PIL851968 PSH851820:PSH851968 QCD851820:QCD851968 QLZ851820:QLZ851968 QVV851820:QVV851968 RFR851820:RFR851968 RPN851820:RPN851968 RZJ851820:RZJ851968 SJF851820:SJF851968 STB851820:STB851968 TCX851820:TCX851968 TMT851820:TMT851968 TWP851820:TWP851968 UGL851820:UGL851968 UQH851820:UQH851968 VAD851820:VAD851968 VJZ851820:VJZ851968 VTV851820:VTV851968 WDR851820:WDR851968 WNN851820:WNN851968 WXJ851820:WXJ851968 EI917356:EI917504 KX917356:KX917504 UT917356:UT917504 AEP917356:AEP917504 AOL917356:AOL917504 AYH917356:AYH917504 BID917356:BID917504 BRZ917356:BRZ917504 CBV917356:CBV917504 CLR917356:CLR917504 CVN917356:CVN917504 DFJ917356:DFJ917504 DPF917356:DPF917504 DZB917356:DZB917504 EIX917356:EIX917504 EST917356:EST917504 FCP917356:FCP917504 FML917356:FML917504 FWH917356:FWH917504 GGD917356:GGD917504 GPZ917356:GPZ917504 GZV917356:GZV917504 HJR917356:HJR917504 HTN917356:HTN917504 IDJ917356:IDJ917504 INF917356:INF917504 IXB917356:IXB917504 JGX917356:JGX917504 JQT917356:JQT917504 KAP917356:KAP917504 KKL917356:KKL917504 KUH917356:KUH917504 LED917356:LED917504 LNZ917356:LNZ917504 LXV917356:LXV917504 MHR917356:MHR917504 MRN917356:MRN917504 NBJ917356:NBJ917504 NLF917356:NLF917504 NVB917356:NVB917504 OEX917356:OEX917504 OOT917356:OOT917504 OYP917356:OYP917504 PIL917356:PIL917504 PSH917356:PSH917504 QCD917356:QCD917504 QLZ917356:QLZ917504 QVV917356:QVV917504 RFR917356:RFR917504 RPN917356:RPN917504 RZJ917356:RZJ917504 SJF917356:SJF917504 STB917356:STB917504 TCX917356:TCX917504 TMT917356:TMT917504 TWP917356:TWP917504 UGL917356:UGL917504 UQH917356:UQH917504 VAD917356:VAD917504 VJZ917356:VJZ917504 VTV917356:VTV917504 WDR917356:WDR917504 WNN917356:WNN917504 WXJ917356:WXJ917504 EI982892:EI983040 KX982892:KX983040 UT982892:UT983040 AEP982892:AEP983040 AOL982892:AOL983040 AYH982892:AYH983040 BID982892:BID983040 BRZ982892:BRZ983040 CBV982892:CBV983040 CLR982892:CLR983040 CVN982892:CVN983040 DFJ982892:DFJ983040 DPF982892:DPF983040 DZB982892:DZB983040 EIX982892:EIX983040 EST982892:EST983040 FCP982892:FCP983040 FML982892:FML983040 FWH982892:FWH983040 GGD982892:GGD983040 GPZ982892:GPZ983040 GZV982892:GZV983040 HJR982892:HJR983040 HTN982892:HTN983040 IDJ982892:IDJ983040 INF982892:INF983040 IXB982892:IXB983040 JGX982892:JGX983040 JQT982892:JQT983040 KAP982892:KAP983040 KKL982892:KKL983040 KUH982892:KUH983040 LED982892:LED983040 LNZ982892:LNZ983040 LXV982892:LXV983040 MHR982892:MHR983040 MRN982892:MRN983040 NBJ982892:NBJ983040 NLF982892:NLF983040 NVB982892:NVB983040 OEX982892:OEX983040 OOT982892:OOT983040 OYP982892:OYP983040 PIL982892:PIL983040 PSH982892:PSH983040 QCD982892:QCD983040 QLZ982892:QLZ983040 QVV982892:QVV983040 RFR982892:RFR983040 RPN982892:RPN983040 RZJ982892:RZJ983040 SJF982892:SJF983040 STB982892:STB983040 TCX982892:TCX983040 TMT982892:TMT983040 TWP982892:TWP983040 UGL982892:UGL983040 UQH982892:UQH983040 VAD982892:VAD983040 VJZ982892:VJZ983040 VTV982892:VTV983040 WDR982892:WDR983040 WNN982892:WNN983040 WXP2:WXP57 NJ58:NJ62 XF58:XF62 AHB58:AHB62 AQX58:AQX62 BAT58:BAT62 BKP58:BKP62 BUL58:BUL62 CEH58:CEH62 COD58:COD62 CXZ58:CXZ62 DHV58:DHV62 DRR58:DRR62 EBN58:EBN62 ELJ58:ELJ62 EVF58:EVF62 FFB58:FFB62 FOX58:FOX62 FYT58:FYT62 GIP58:GIP62 GSL58:GSL62 HCH58:HCH62 HMD58:HMD62 HVZ58:HVZ62 IFV58:IFV62 IPR58:IPR62 IZN58:IZN62 JJJ58:JJJ62 JTF58:JTF62 KDB58:KDB62 KMX58:KMX62 KWT58:KWT62 LGP58:LGP62 LQL58:LQL62 MAH58:MAH62 MKD58:MKD62 MTZ58:MTZ62 NDV58:NDV62 NNR58:NNR62 NXN58:NXN62 OHJ58:OHJ62 ORF58:ORF62 PBB58:PBB62 PKX58:PKX62 PUT58:PUT62 QEP58:QEP62 QOL58:QOL62 QYH58:QYH62 RID58:RID62 RRZ58:RRZ62 SBV58:SBV62 SLR58:SLR62 SVN58:SVN62 TFJ58:TFJ62 TPF58:TPF62 TZB58:TZB62 UIX58:UIX62 UST58:UST62 VCP58:VCP62 VML58:VML62 VWH58:VWH62 WGD58:WGD62 WPZ58:WPZ62 WZV58:WZV62 EO2:EO57 LD2:LD57 UZ2:UZ57 AEV2:AEV57 AOR2:AOR57 AYN2:AYN57 BIJ2:BIJ57 BSF2:BSF57 CCB2:CCB57 CLX2:CLX57 CVT2:CVT57 DFP2:DFP57 DPL2:DPL57 DZH2:DZH57 EJD2:EJD57 ESZ2:ESZ57 FCV2:FCV57 FMR2:FMR57 FWN2:FWN57 GGJ2:GGJ57 GQF2:GQF57 HAB2:HAB57 HJX2:HJX57 HTT2:HTT57 IDP2:IDP57 INL2:INL57 IXH2:IXH57 JHD2:JHD57 JQZ2:JQZ57 KAV2:KAV57 KKR2:KKR57 KUN2:KUN57 LEJ2:LEJ57 LOF2:LOF57 LYB2:LYB57 MHX2:MHX57 MRT2:MRT57 NBP2:NBP57 NLL2:NLL57 NVH2:NVH57 OFD2:OFD57 OOZ2:OOZ57 OYV2:OYV57 PIR2:PIR57 PSN2:PSN57 QCJ2:QCJ57 QMF2:QMF57 QWB2:QWB57 RFX2:RFX57 RPT2:RPT57 RZP2:RZP57 SJL2:SJL57 STH2:STH57 TDD2:TDD57 TMZ2:TMZ57 TWV2:TWV57 UGR2:UGR57 UQN2:UQN57 VAJ2:VAJ57 VKF2:VKF57 VUB2:VUB57 WDX2:WDX57 WNT2:WNT57 EI58:EI124 WXJ63:WXJ124 WNN63:WNN124 WDR63:WDR124 VTV63:VTV124 VJZ63:VJZ124 VAD63:VAD124 UQH63:UQH124 UGL63:UGL124 TWP63:TWP124 TMT63:TMT124 TCX63:TCX124 STB63:STB124 SJF63:SJF124 RZJ63:RZJ124 RPN63:RPN124 RFR63:RFR124 QVV63:QVV124 QLZ63:QLZ124 QCD63:QCD124 PSH63:PSH124 PIL63:PIL124 OYP63:OYP124 OOT63:OOT124 OEX63:OEX124 NVB63:NVB124 NLF63:NLF124 NBJ63:NBJ124 MRN63:MRN124 MHR63:MHR124 LXV63:LXV124 LNZ63:LNZ124 LED63:LED124 KUH63:KUH124 KKL63:KKL124 KAP63:KAP124 JQT63:JQT124 JGX63:JGX124 IXB63:IXB124 INF63:INF124 IDJ63:IDJ124 HTN63:HTN124 HJR63:HJR124 GZV63:GZV124 GPZ63:GPZ124 GGD63:GGD124 FWH63:FWH124 FML63:FML124 FCP63:FCP124 EST63:EST124 EIX63:EIX124 DZB63:DZB124 DPF63:DPF124 DFJ63:DFJ124 CVN63:CVN124 CLR63:CLR124 CBV63:CBV124 BRZ63:BRZ124 BID63:BID124 AYH63:AYH124 AOL63:AOL124 AEP63:AEP124 UT63:UT124 KX63:KX124 KX128:KX140">
      <formula1>kitchenType</formula1>
    </dataValidation>
    <dataValidation type="list" allowBlank="1" showInputMessage="1" showErrorMessage="1" sqref="SU128:SU140 ACQ128:ACQ140 AMM128:AMM140 AWI128:AWI140 BGE128:BGE140 BQA128:BQA140 BZW128:BZW140 CJS128:CJS140 CTO128:CTO140 DDK128:DDK140 DNG128:DNG140 DXC128:DXC140 EGY128:EGY140 EQU128:EQU140 FAQ128:FAQ140 FKM128:FKM140 FUI128:FUI140 GEE128:GEE140 GOA128:GOA140 GXW128:GXW140 HHS128:HHS140 HRO128:HRO140 IBK128:IBK140 ILG128:ILG140 IVC128:IVC140 JEY128:JEY140 JOU128:JOU140 JYQ128:JYQ140 KIM128:KIM140 KSI128:KSI140 LCE128:LCE140 LMA128:LMA140 LVW128:LVW140 MFS128:MFS140 MPO128:MPO140 MZK128:MZK140 NJG128:NJG140 NTC128:NTC140 OCY128:OCY140 OMU128:OMU140 OWQ128:OWQ140 PGM128:PGM140 PQI128:PQI140 QAE128:QAE140 QKA128:QKA140 QTW128:QTW140 RDS128:RDS140 RNO128:RNO140 RXK128:RXK140 SHG128:SHG140 SRC128:SRC140 TAY128:TAY140 TKU128:TKU140 TUQ128:TUQ140 UEM128:UEM140 UOI128:UOI140 UYE128:UYE140 VIA128:VIA140 VRW128:VRW140 WBS128:WBS140 WLO128:WLO140 WVK128:WVK140 DV128:DV140 WVK982892:WVK983040 DV65388:DV65536 IY65388:IY65536 SU65388:SU65536 ACQ65388:ACQ65536 AMM65388:AMM65536 AWI65388:AWI65536 BGE65388:BGE65536 BQA65388:BQA65536 BZW65388:BZW65536 CJS65388:CJS65536 CTO65388:CTO65536 DDK65388:DDK65536 DNG65388:DNG65536 DXC65388:DXC65536 EGY65388:EGY65536 EQU65388:EQU65536 FAQ65388:FAQ65536 FKM65388:FKM65536 FUI65388:FUI65536 GEE65388:GEE65536 GOA65388:GOA65536 GXW65388:GXW65536 HHS65388:HHS65536 HRO65388:HRO65536 IBK65388:IBK65536 ILG65388:ILG65536 IVC65388:IVC65536 JEY65388:JEY65536 JOU65388:JOU65536 JYQ65388:JYQ65536 KIM65388:KIM65536 KSI65388:KSI65536 LCE65388:LCE65536 LMA65388:LMA65536 LVW65388:LVW65536 MFS65388:MFS65536 MPO65388:MPO65536 MZK65388:MZK65536 NJG65388:NJG65536 NTC65388:NTC65536 OCY65388:OCY65536 OMU65388:OMU65536 OWQ65388:OWQ65536 PGM65388:PGM65536 PQI65388:PQI65536 QAE65388:QAE65536 QKA65388:QKA65536 QTW65388:QTW65536 RDS65388:RDS65536 RNO65388:RNO65536 RXK65388:RXK65536 SHG65388:SHG65536 SRC65388:SRC65536 TAY65388:TAY65536 TKU65388:TKU65536 TUQ65388:TUQ65536 UEM65388:UEM65536 UOI65388:UOI65536 UYE65388:UYE65536 VIA65388:VIA65536 VRW65388:VRW65536 WBS65388:WBS65536 WLO65388:WLO65536 WVK65388:WVK65536 DV130924:DV131072 IY130924:IY131072 SU130924:SU131072 ACQ130924:ACQ131072 AMM130924:AMM131072 AWI130924:AWI131072 BGE130924:BGE131072 BQA130924:BQA131072 BZW130924:BZW131072 CJS130924:CJS131072 CTO130924:CTO131072 DDK130924:DDK131072 DNG130924:DNG131072 DXC130924:DXC131072 EGY130924:EGY131072 EQU130924:EQU131072 FAQ130924:FAQ131072 FKM130924:FKM131072 FUI130924:FUI131072 GEE130924:GEE131072 GOA130924:GOA131072 GXW130924:GXW131072 HHS130924:HHS131072 HRO130924:HRO131072 IBK130924:IBK131072 ILG130924:ILG131072 IVC130924:IVC131072 JEY130924:JEY131072 JOU130924:JOU131072 JYQ130924:JYQ131072 KIM130924:KIM131072 KSI130924:KSI131072 LCE130924:LCE131072 LMA130924:LMA131072 LVW130924:LVW131072 MFS130924:MFS131072 MPO130924:MPO131072 MZK130924:MZK131072 NJG130924:NJG131072 NTC130924:NTC131072 OCY130924:OCY131072 OMU130924:OMU131072 OWQ130924:OWQ131072 PGM130924:PGM131072 PQI130924:PQI131072 QAE130924:QAE131072 QKA130924:QKA131072 QTW130924:QTW131072 RDS130924:RDS131072 RNO130924:RNO131072 RXK130924:RXK131072 SHG130924:SHG131072 SRC130924:SRC131072 TAY130924:TAY131072 TKU130924:TKU131072 TUQ130924:TUQ131072 UEM130924:UEM131072 UOI130924:UOI131072 UYE130924:UYE131072 VIA130924:VIA131072 VRW130924:VRW131072 WBS130924:WBS131072 WLO130924:WLO131072 WVK130924:WVK131072 DV196460:DV196608 IY196460:IY196608 SU196460:SU196608 ACQ196460:ACQ196608 AMM196460:AMM196608 AWI196460:AWI196608 BGE196460:BGE196608 BQA196460:BQA196608 BZW196460:BZW196608 CJS196460:CJS196608 CTO196460:CTO196608 DDK196460:DDK196608 DNG196460:DNG196608 DXC196460:DXC196608 EGY196460:EGY196608 EQU196460:EQU196608 FAQ196460:FAQ196608 FKM196460:FKM196608 FUI196460:FUI196608 GEE196460:GEE196608 GOA196460:GOA196608 GXW196460:GXW196608 HHS196460:HHS196608 HRO196460:HRO196608 IBK196460:IBK196608 ILG196460:ILG196608 IVC196460:IVC196608 JEY196460:JEY196608 JOU196460:JOU196608 JYQ196460:JYQ196608 KIM196460:KIM196608 KSI196460:KSI196608 LCE196460:LCE196608 LMA196460:LMA196608 LVW196460:LVW196608 MFS196460:MFS196608 MPO196460:MPO196608 MZK196460:MZK196608 NJG196460:NJG196608 NTC196460:NTC196608 OCY196460:OCY196608 OMU196460:OMU196608 OWQ196460:OWQ196608 PGM196460:PGM196608 PQI196460:PQI196608 QAE196460:QAE196608 QKA196460:QKA196608 QTW196460:QTW196608 RDS196460:RDS196608 RNO196460:RNO196608 RXK196460:RXK196608 SHG196460:SHG196608 SRC196460:SRC196608 TAY196460:TAY196608 TKU196460:TKU196608 TUQ196460:TUQ196608 UEM196460:UEM196608 UOI196460:UOI196608 UYE196460:UYE196608 VIA196460:VIA196608 VRW196460:VRW196608 WBS196460:WBS196608 WLO196460:WLO196608 WVK196460:WVK196608 DV261996:DV262144 IY261996:IY262144 SU261996:SU262144 ACQ261996:ACQ262144 AMM261996:AMM262144 AWI261996:AWI262144 BGE261996:BGE262144 BQA261996:BQA262144 BZW261996:BZW262144 CJS261996:CJS262144 CTO261996:CTO262144 DDK261996:DDK262144 DNG261996:DNG262144 DXC261996:DXC262144 EGY261996:EGY262144 EQU261996:EQU262144 FAQ261996:FAQ262144 FKM261996:FKM262144 FUI261996:FUI262144 GEE261996:GEE262144 GOA261996:GOA262144 GXW261996:GXW262144 HHS261996:HHS262144 HRO261996:HRO262144 IBK261996:IBK262144 ILG261996:ILG262144 IVC261996:IVC262144 JEY261996:JEY262144 JOU261996:JOU262144 JYQ261996:JYQ262144 KIM261996:KIM262144 KSI261996:KSI262144 LCE261996:LCE262144 LMA261996:LMA262144 LVW261996:LVW262144 MFS261996:MFS262144 MPO261996:MPO262144 MZK261996:MZK262144 NJG261996:NJG262144 NTC261996:NTC262144 OCY261996:OCY262144 OMU261996:OMU262144 OWQ261996:OWQ262144 PGM261996:PGM262144 PQI261996:PQI262144 QAE261996:QAE262144 QKA261996:QKA262144 QTW261996:QTW262144 RDS261996:RDS262144 RNO261996:RNO262144 RXK261996:RXK262144 SHG261996:SHG262144 SRC261996:SRC262144 TAY261996:TAY262144 TKU261996:TKU262144 TUQ261996:TUQ262144 UEM261996:UEM262144 UOI261996:UOI262144 UYE261996:UYE262144 VIA261996:VIA262144 VRW261996:VRW262144 WBS261996:WBS262144 WLO261996:WLO262144 WVK261996:WVK262144 DV327532:DV327680 IY327532:IY327680 SU327532:SU327680 ACQ327532:ACQ327680 AMM327532:AMM327680 AWI327532:AWI327680 BGE327532:BGE327680 BQA327532:BQA327680 BZW327532:BZW327680 CJS327532:CJS327680 CTO327532:CTO327680 DDK327532:DDK327680 DNG327532:DNG327680 DXC327532:DXC327680 EGY327532:EGY327680 EQU327532:EQU327680 FAQ327532:FAQ327680 FKM327532:FKM327680 FUI327532:FUI327680 GEE327532:GEE327680 GOA327532:GOA327680 GXW327532:GXW327680 HHS327532:HHS327680 HRO327532:HRO327680 IBK327532:IBK327680 ILG327532:ILG327680 IVC327532:IVC327680 JEY327532:JEY327680 JOU327532:JOU327680 JYQ327532:JYQ327680 KIM327532:KIM327680 KSI327532:KSI327680 LCE327532:LCE327680 LMA327532:LMA327680 LVW327532:LVW327680 MFS327532:MFS327680 MPO327532:MPO327680 MZK327532:MZK327680 NJG327532:NJG327680 NTC327532:NTC327680 OCY327532:OCY327680 OMU327532:OMU327680 OWQ327532:OWQ327680 PGM327532:PGM327680 PQI327532:PQI327680 QAE327532:QAE327680 QKA327532:QKA327680 QTW327532:QTW327680 RDS327532:RDS327680 RNO327532:RNO327680 RXK327532:RXK327680 SHG327532:SHG327680 SRC327532:SRC327680 TAY327532:TAY327680 TKU327532:TKU327680 TUQ327532:TUQ327680 UEM327532:UEM327680 UOI327532:UOI327680 UYE327532:UYE327680 VIA327532:VIA327680 VRW327532:VRW327680 WBS327532:WBS327680 WLO327532:WLO327680 WVK327532:WVK327680 DV393068:DV393216 IY393068:IY393216 SU393068:SU393216 ACQ393068:ACQ393216 AMM393068:AMM393216 AWI393068:AWI393216 BGE393068:BGE393216 BQA393068:BQA393216 BZW393068:BZW393216 CJS393068:CJS393216 CTO393068:CTO393216 DDK393068:DDK393216 DNG393068:DNG393216 DXC393068:DXC393216 EGY393068:EGY393216 EQU393068:EQU393216 FAQ393068:FAQ393216 FKM393068:FKM393216 FUI393068:FUI393216 GEE393068:GEE393216 GOA393068:GOA393216 GXW393068:GXW393216 HHS393068:HHS393216 HRO393068:HRO393216 IBK393068:IBK393216 ILG393068:ILG393216 IVC393068:IVC393216 JEY393068:JEY393216 JOU393068:JOU393216 JYQ393068:JYQ393216 KIM393068:KIM393216 KSI393068:KSI393216 LCE393068:LCE393216 LMA393068:LMA393216 LVW393068:LVW393216 MFS393068:MFS393216 MPO393068:MPO393216 MZK393068:MZK393216 NJG393068:NJG393216 NTC393068:NTC393216 OCY393068:OCY393216 OMU393068:OMU393216 OWQ393068:OWQ393216 PGM393068:PGM393216 PQI393068:PQI393216 QAE393068:QAE393216 QKA393068:QKA393216 QTW393068:QTW393216 RDS393068:RDS393216 RNO393068:RNO393216 RXK393068:RXK393216 SHG393068:SHG393216 SRC393068:SRC393216 TAY393068:TAY393216 TKU393068:TKU393216 TUQ393068:TUQ393216 UEM393068:UEM393216 UOI393068:UOI393216 UYE393068:UYE393216 VIA393068:VIA393216 VRW393068:VRW393216 WBS393068:WBS393216 WLO393068:WLO393216 WVK393068:WVK393216 DV458604:DV458752 IY458604:IY458752 SU458604:SU458752 ACQ458604:ACQ458752 AMM458604:AMM458752 AWI458604:AWI458752 BGE458604:BGE458752 BQA458604:BQA458752 BZW458604:BZW458752 CJS458604:CJS458752 CTO458604:CTO458752 DDK458604:DDK458752 DNG458604:DNG458752 DXC458604:DXC458752 EGY458604:EGY458752 EQU458604:EQU458752 FAQ458604:FAQ458752 FKM458604:FKM458752 FUI458604:FUI458752 GEE458604:GEE458752 GOA458604:GOA458752 GXW458604:GXW458752 HHS458604:HHS458752 HRO458604:HRO458752 IBK458604:IBK458752 ILG458604:ILG458752 IVC458604:IVC458752 JEY458604:JEY458752 JOU458604:JOU458752 JYQ458604:JYQ458752 KIM458604:KIM458752 KSI458604:KSI458752 LCE458604:LCE458752 LMA458604:LMA458752 LVW458604:LVW458752 MFS458604:MFS458752 MPO458604:MPO458752 MZK458604:MZK458752 NJG458604:NJG458752 NTC458604:NTC458752 OCY458604:OCY458752 OMU458604:OMU458752 OWQ458604:OWQ458752 PGM458604:PGM458752 PQI458604:PQI458752 QAE458604:QAE458752 QKA458604:QKA458752 QTW458604:QTW458752 RDS458604:RDS458752 RNO458604:RNO458752 RXK458604:RXK458752 SHG458604:SHG458752 SRC458604:SRC458752 TAY458604:TAY458752 TKU458604:TKU458752 TUQ458604:TUQ458752 UEM458604:UEM458752 UOI458604:UOI458752 UYE458604:UYE458752 VIA458604:VIA458752 VRW458604:VRW458752 WBS458604:WBS458752 WLO458604:WLO458752 WVK458604:WVK458752 DV524140:DV524288 IY524140:IY524288 SU524140:SU524288 ACQ524140:ACQ524288 AMM524140:AMM524288 AWI524140:AWI524288 BGE524140:BGE524288 BQA524140:BQA524288 BZW524140:BZW524288 CJS524140:CJS524288 CTO524140:CTO524288 DDK524140:DDK524288 DNG524140:DNG524288 DXC524140:DXC524288 EGY524140:EGY524288 EQU524140:EQU524288 FAQ524140:FAQ524288 FKM524140:FKM524288 FUI524140:FUI524288 GEE524140:GEE524288 GOA524140:GOA524288 GXW524140:GXW524288 HHS524140:HHS524288 HRO524140:HRO524288 IBK524140:IBK524288 ILG524140:ILG524288 IVC524140:IVC524288 JEY524140:JEY524288 JOU524140:JOU524288 JYQ524140:JYQ524288 KIM524140:KIM524288 KSI524140:KSI524288 LCE524140:LCE524288 LMA524140:LMA524288 LVW524140:LVW524288 MFS524140:MFS524288 MPO524140:MPO524288 MZK524140:MZK524288 NJG524140:NJG524288 NTC524140:NTC524288 OCY524140:OCY524288 OMU524140:OMU524288 OWQ524140:OWQ524288 PGM524140:PGM524288 PQI524140:PQI524288 QAE524140:QAE524288 QKA524140:QKA524288 QTW524140:QTW524288 RDS524140:RDS524288 RNO524140:RNO524288 RXK524140:RXK524288 SHG524140:SHG524288 SRC524140:SRC524288 TAY524140:TAY524288 TKU524140:TKU524288 TUQ524140:TUQ524288 UEM524140:UEM524288 UOI524140:UOI524288 UYE524140:UYE524288 VIA524140:VIA524288 VRW524140:VRW524288 WBS524140:WBS524288 WLO524140:WLO524288 WVK524140:WVK524288 DV589676:DV589824 IY589676:IY589824 SU589676:SU589824 ACQ589676:ACQ589824 AMM589676:AMM589824 AWI589676:AWI589824 BGE589676:BGE589824 BQA589676:BQA589824 BZW589676:BZW589824 CJS589676:CJS589824 CTO589676:CTO589824 DDK589676:DDK589824 DNG589676:DNG589824 DXC589676:DXC589824 EGY589676:EGY589824 EQU589676:EQU589824 FAQ589676:FAQ589824 FKM589676:FKM589824 FUI589676:FUI589824 GEE589676:GEE589824 GOA589676:GOA589824 GXW589676:GXW589824 HHS589676:HHS589824 HRO589676:HRO589824 IBK589676:IBK589824 ILG589676:ILG589824 IVC589676:IVC589824 JEY589676:JEY589824 JOU589676:JOU589824 JYQ589676:JYQ589824 KIM589676:KIM589824 KSI589676:KSI589824 LCE589676:LCE589824 LMA589676:LMA589824 LVW589676:LVW589824 MFS589676:MFS589824 MPO589676:MPO589824 MZK589676:MZK589824 NJG589676:NJG589824 NTC589676:NTC589824 OCY589676:OCY589824 OMU589676:OMU589824 OWQ589676:OWQ589824 PGM589676:PGM589824 PQI589676:PQI589824 QAE589676:QAE589824 QKA589676:QKA589824 QTW589676:QTW589824 RDS589676:RDS589824 RNO589676:RNO589824 RXK589676:RXK589824 SHG589676:SHG589824 SRC589676:SRC589824 TAY589676:TAY589824 TKU589676:TKU589824 TUQ589676:TUQ589824 UEM589676:UEM589824 UOI589676:UOI589824 UYE589676:UYE589824 VIA589676:VIA589824 VRW589676:VRW589824 WBS589676:WBS589824 WLO589676:WLO589824 WVK589676:WVK589824 DV655212:DV655360 IY655212:IY655360 SU655212:SU655360 ACQ655212:ACQ655360 AMM655212:AMM655360 AWI655212:AWI655360 BGE655212:BGE655360 BQA655212:BQA655360 BZW655212:BZW655360 CJS655212:CJS655360 CTO655212:CTO655360 DDK655212:DDK655360 DNG655212:DNG655360 DXC655212:DXC655360 EGY655212:EGY655360 EQU655212:EQU655360 FAQ655212:FAQ655360 FKM655212:FKM655360 FUI655212:FUI655360 GEE655212:GEE655360 GOA655212:GOA655360 GXW655212:GXW655360 HHS655212:HHS655360 HRO655212:HRO655360 IBK655212:IBK655360 ILG655212:ILG655360 IVC655212:IVC655360 JEY655212:JEY655360 JOU655212:JOU655360 JYQ655212:JYQ655360 KIM655212:KIM655360 KSI655212:KSI655360 LCE655212:LCE655360 LMA655212:LMA655360 LVW655212:LVW655360 MFS655212:MFS655360 MPO655212:MPO655360 MZK655212:MZK655360 NJG655212:NJG655360 NTC655212:NTC655360 OCY655212:OCY655360 OMU655212:OMU655360 OWQ655212:OWQ655360 PGM655212:PGM655360 PQI655212:PQI655360 QAE655212:QAE655360 QKA655212:QKA655360 QTW655212:QTW655360 RDS655212:RDS655360 RNO655212:RNO655360 RXK655212:RXK655360 SHG655212:SHG655360 SRC655212:SRC655360 TAY655212:TAY655360 TKU655212:TKU655360 TUQ655212:TUQ655360 UEM655212:UEM655360 UOI655212:UOI655360 UYE655212:UYE655360 VIA655212:VIA655360 VRW655212:VRW655360 WBS655212:WBS655360 WLO655212:WLO655360 WVK655212:WVK655360 DV720748:DV720896 IY720748:IY720896 SU720748:SU720896 ACQ720748:ACQ720896 AMM720748:AMM720896 AWI720748:AWI720896 BGE720748:BGE720896 BQA720748:BQA720896 BZW720748:BZW720896 CJS720748:CJS720896 CTO720748:CTO720896 DDK720748:DDK720896 DNG720748:DNG720896 DXC720748:DXC720896 EGY720748:EGY720896 EQU720748:EQU720896 FAQ720748:FAQ720896 FKM720748:FKM720896 FUI720748:FUI720896 GEE720748:GEE720896 GOA720748:GOA720896 GXW720748:GXW720896 HHS720748:HHS720896 HRO720748:HRO720896 IBK720748:IBK720896 ILG720748:ILG720896 IVC720748:IVC720896 JEY720748:JEY720896 JOU720748:JOU720896 JYQ720748:JYQ720896 KIM720748:KIM720896 KSI720748:KSI720896 LCE720748:LCE720896 LMA720748:LMA720896 LVW720748:LVW720896 MFS720748:MFS720896 MPO720748:MPO720896 MZK720748:MZK720896 NJG720748:NJG720896 NTC720748:NTC720896 OCY720748:OCY720896 OMU720748:OMU720896 OWQ720748:OWQ720896 PGM720748:PGM720896 PQI720748:PQI720896 QAE720748:QAE720896 QKA720748:QKA720896 QTW720748:QTW720896 RDS720748:RDS720896 RNO720748:RNO720896 RXK720748:RXK720896 SHG720748:SHG720896 SRC720748:SRC720896 TAY720748:TAY720896 TKU720748:TKU720896 TUQ720748:TUQ720896 UEM720748:UEM720896 UOI720748:UOI720896 UYE720748:UYE720896 VIA720748:VIA720896 VRW720748:VRW720896 WBS720748:WBS720896 WLO720748:WLO720896 WVK720748:WVK720896 DV786284:DV786432 IY786284:IY786432 SU786284:SU786432 ACQ786284:ACQ786432 AMM786284:AMM786432 AWI786284:AWI786432 BGE786284:BGE786432 BQA786284:BQA786432 BZW786284:BZW786432 CJS786284:CJS786432 CTO786284:CTO786432 DDK786284:DDK786432 DNG786284:DNG786432 DXC786284:DXC786432 EGY786284:EGY786432 EQU786284:EQU786432 FAQ786284:FAQ786432 FKM786284:FKM786432 FUI786284:FUI786432 GEE786284:GEE786432 GOA786284:GOA786432 GXW786284:GXW786432 HHS786284:HHS786432 HRO786284:HRO786432 IBK786284:IBK786432 ILG786284:ILG786432 IVC786284:IVC786432 JEY786284:JEY786432 JOU786284:JOU786432 JYQ786284:JYQ786432 KIM786284:KIM786432 KSI786284:KSI786432 LCE786284:LCE786432 LMA786284:LMA786432 LVW786284:LVW786432 MFS786284:MFS786432 MPO786284:MPO786432 MZK786284:MZK786432 NJG786284:NJG786432 NTC786284:NTC786432 OCY786284:OCY786432 OMU786284:OMU786432 OWQ786284:OWQ786432 PGM786284:PGM786432 PQI786284:PQI786432 QAE786284:QAE786432 QKA786284:QKA786432 QTW786284:QTW786432 RDS786284:RDS786432 RNO786284:RNO786432 RXK786284:RXK786432 SHG786284:SHG786432 SRC786284:SRC786432 TAY786284:TAY786432 TKU786284:TKU786432 TUQ786284:TUQ786432 UEM786284:UEM786432 UOI786284:UOI786432 UYE786284:UYE786432 VIA786284:VIA786432 VRW786284:VRW786432 WBS786284:WBS786432 WLO786284:WLO786432 WVK786284:WVK786432 DV851820:DV851968 IY851820:IY851968 SU851820:SU851968 ACQ851820:ACQ851968 AMM851820:AMM851968 AWI851820:AWI851968 BGE851820:BGE851968 BQA851820:BQA851968 BZW851820:BZW851968 CJS851820:CJS851968 CTO851820:CTO851968 DDK851820:DDK851968 DNG851820:DNG851968 DXC851820:DXC851968 EGY851820:EGY851968 EQU851820:EQU851968 FAQ851820:FAQ851968 FKM851820:FKM851968 FUI851820:FUI851968 GEE851820:GEE851968 GOA851820:GOA851968 GXW851820:GXW851968 HHS851820:HHS851968 HRO851820:HRO851968 IBK851820:IBK851968 ILG851820:ILG851968 IVC851820:IVC851968 JEY851820:JEY851968 JOU851820:JOU851968 JYQ851820:JYQ851968 KIM851820:KIM851968 KSI851820:KSI851968 LCE851820:LCE851968 LMA851820:LMA851968 LVW851820:LVW851968 MFS851820:MFS851968 MPO851820:MPO851968 MZK851820:MZK851968 NJG851820:NJG851968 NTC851820:NTC851968 OCY851820:OCY851968 OMU851820:OMU851968 OWQ851820:OWQ851968 PGM851820:PGM851968 PQI851820:PQI851968 QAE851820:QAE851968 QKA851820:QKA851968 QTW851820:QTW851968 RDS851820:RDS851968 RNO851820:RNO851968 RXK851820:RXK851968 SHG851820:SHG851968 SRC851820:SRC851968 TAY851820:TAY851968 TKU851820:TKU851968 TUQ851820:TUQ851968 UEM851820:UEM851968 UOI851820:UOI851968 UYE851820:UYE851968 VIA851820:VIA851968 VRW851820:VRW851968 WBS851820:WBS851968 WLO851820:WLO851968 WVK851820:WVK851968 DV917356:DV917504 IY917356:IY917504 SU917356:SU917504 ACQ917356:ACQ917504 AMM917356:AMM917504 AWI917356:AWI917504 BGE917356:BGE917504 BQA917356:BQA917504 BZW917356:BZW917504 CJS917356:CJS917504 CTO917356:CTO917504 DDK917356:DDK917504 DNG917356:DNG917504 DXC917356:DXC917504 EGY917356:EGY917504 EQU917356:EQU917504 FAQ917356:FAQ917504 FKM917356:FKM917504 FUI917356:FUI917504 GEE917356:GEE917504 GOA917356:GOA917504 GXW917356:GXW917504 HHS917356:HHS917504 HRO917356:HRO917504 IBK917356:IBK917504 ILG917356:ILG917504 IVC917356:IVC917504 JEY917356:JEY917504 JOU917356:JOU917504 JYQ917356:JYQ917504 KIM917356:KIM917504 KSI917356:KSI917504 LCE917356:LCE917504 LMA917356:LMA917504 LVW917356:LVW917504 MFS917356:MFS917504 MPO917356:MPO917504 MZK917356:MZK917504 NJG917356:NJG917504 NTC917356:NTC917504 OCY917356:OCY917504 OMU917356:OMU917504 OWQ917356:OWQ917504 PGM917356:PGM917504 PQI917356:PQI917504 QAE917356:QAE917504 QKA917356:QKA917504 QTW917356:QTW917504 RDS917356:RDS917504 RNO917356:RNO917504 RXK917356:RXK917504 SHG917356:SHG917504 SRC917356:SRC917504 TAY917356:TAY917504 TKU917356:TKU917504 TUQ917356:TUQ917504 UEM917356:UEM917504 UOI917356:UOI917504 UYE917356:UYE917504 VIA917356:VIA917504 VRW917356:VRW917504 WBS917356:WBS917504 WLO917356:WLO917504 WVK917356:WVK917504 DV982892:DV983040 IY982892:IY983040 SU982892:SU983040 ACQ982892:ACQ983040 AMM982892:AMM983040 AWI982892:AWI983040 BGE982892:BGE983040 BQA982892:BQA983040 BZW982892:BZW983040 CJS982892:CJS983040 CTO982892:CTO983040 DDK982892:DDK983040 DNG982892:DNG983040 DXC982892:DXC983040 EGY982892:EGY983040 EQU982892:EQU983040 FAQ982892:FAQ983040 FKM982892:FKM983040 FUI982892:FUI983040 GEE982892:GEE983040 GOA982892:GOA983040 GXW982892:GXW983040 HHS982892:HHS983040 HRO982892:HRO983040 IBK982892:IBK983040 ILG982892:ILG983040 IVC982892:IVC983040 JEY982892:JEY983040 JOU982892:JOU983040 JYQ982892:JYQ983040 KIM982892:KIM983040 KSI982892:KSI983040 LCE982892:LCE983040 LMA982892:LMA983040 LVW982892:LVW983040 MFS982892:MFS983040 MPO982892:MPO983040 MZK982892:MZK983040 NJG982892:NJG983040 NTC982892:NTC983040 OCY982892:OCY983040 OMU982892:OMU983040 OWQ982892:OWQ983040 PGM982892:PGM983040 PQI982892:PQI983040 QAE982892:QAE983040 QKA982892:QKA983040 QTW982892:QTW983040 RDS982892:RDS983040 RNO982892:RNO983040 RXK982892:RXK983040 SHG982892:SHG983040 SRC982892:SRC983040 TAY982892:TAY983040 TKU982892:TKU983040 TUQ982892:TUQ983040 UEM982892:UEM983040 UOI982892:UOI983040 UYE982892:UYE983040 VIA982892:VIA983040 VRW982892:VRW983040 WBS982892:WBS983040 WLO982892:WLO983040 WVQ2:WVQ57 LK58:LK62 VG58:VG62 AFC58:AFC62 AOY58:AOY62 AYU58:AYU62 BIQ58:BIQ62 BSM58:BSM62 CCI58:CCI62 CME58:CME62 CWA58:CWA62 DFW58:DFW62 DPS58:DPS62 DZO58:DZO62 EJK58:EJK62 ETG58:ETG62 FDC58:FDC62 FMY58:FMY62 FWU58:FWU62 GGQ58:GGQ62 GQM58:GQM62 HAI58:HAI62 HKE58:HKE62 HUA58:HUA62 IDW58:IDW62 INS58:INS62 IXO58:IXO62 JHK58:JHK62 JRG58:JRG62 KBC58:KBC62 KKY58:KKY62 KUU58:KUU62 LEQ58:LEQ62 LOM58:LOM62 LYI58:LYI62 MIE58:MIE62 MSA58:MSA62 NBW58:NBW62 NLS58:NLS62 NVO58:NVO62 OFK58:OFK62 OPG58:OPG62 OZC58:OZC62 PIY58:PIY62 PSU58:PSU62 QCQ58:QCQ62 QMM58:QMM62 QWI58:QWI62 RGE58:RGE62 RQA58:RQA62 RZW58:RZW62 SJS58:SJS62 STO58:STO62 TDK58:TDK62 TNG58:TNG62 TXC58:TXC62 UGY58:UGY62 UQU58:UQU62 VAQ58:VAQ62 VKM58:VKM62 VUI58:VUI62 WEE58:WEE62 WOA58:WOA62 WXW58:WXW62 DV2:DV57 JE2:JE57 TA2:TA57 ACW2:ACW57 AMS2:AMS57 AWO2:AWO57 BGK2:BGK57 BQG2:BQG57 CAC2:CAC57 CJY2:CJY57 CTU2:CTU57 DDQ2:DDQ57 DNM2:DNM57 DXI2:DXI57 EHE2:EHE57 ERA2:ERA57 FAW2:FAW57 FKS2:FKS57 FUO2:FUO57 GEK2:GEK57 GOG2:GOG57 GYC2:GYC57 HHY2:HHY57 HRU2:HRU57 IBQ2:IBQ57 ILM2:ILM57 IVI2:IVI57 JFE2:JFE57 JPA2:JPA57 JYW2:JYW57 KIS2:KIS57 KSO2:KSO57 LCK2:LCK57 LMG2:LMG57 LWC2:LWC57 MFY2:MFY57 MPU2:MPU57 MZQ2:MZQ57 NJM2:NJM57 NTI2:NTI57 ODE2:ODE57 ONA2:ONA57 OWW2:OWW57 PGS2:PGS57 PQO2:PQO57 QAK2:QAK57 QKG2:QKG57 QUC2:QUC57 RDY2:RDY57 RNU2:RNU57 RXQ2:RXQ57 SHM2:SHM57 SRI2:SRI57 TBE2:TBE57 TLA2:TLA57 TUW2:TUW57 UES2:UES57 UOO2:UOO57 UYK2:UYK57 VIG2:VIG57 VSC2:VSC57 WBY2:WBY57 WLU2:WLU57 DV63:DV124 WVK63:WVK124 WLO63:WLO124 WBS63:WBS124 VRW63:VRW124 VIA63:VIA124 UYE63:UYE124 UOI63:UOI124 UEM63:UEM124 TUQ63:TUQ124 TKU63:TKU124 TAY63:TAY124 SRC63:SRC124 SHG63:SHG124 RXK63:RXK124 RNO63:RNO124 RDS63:RDS124 QTW63:QTW124 QKA63:QKA124 QAE63:QAE124 PQI63:PQI124 PGM63:PGM124 OWQ63:OWQ124 OMU63:OMU124 OCY63:OCY124 NTC63:NTC124 NJG63:NJG124 MZK63:MZK124 MPO63:MPO124 MFS63:MFS124 LVW63:LVW124 LMA63:LMA124 LCE63:LCE124 KSI63:KSI124 KIM63:KIM124 JYQ63:JYQ124 JOU63:JOU124 JEY63:JEY124 IVC63:IVC124 ILG63:ILG124 IBK63:IBK124 HRO63:HRO124 HHS63:HHS124 GXW63:GXW124 GOA63:GOA124 GEE63:GEE124 FUI63:FUI124 FKM63:FKM124 FAQ63:FAQ124 EQU63:EQU124 EGY63:EGY124 DXC63:DXC124 DNG63:DNG124 DDK63:DDK124 CTO63:CTO124 CJS63:CJS124 BZW63:BZW124 BQA63:BQA124 BGE63:BGE124 AWI63:AWI124 AMM63:AMM124 ACQ63:ACQ124 SU63:SU124 IY63:IY124 IY128:IY140">
      <formula1>CCCMcommittees</formula1>
    </dataValidation>
    <dataValidation type="list" allowBlank="1" showInputMessage="1" showErrorMessage="1" sqref="WQS982892:WQS983040 AHU128:AHU140 ARQ128:ARQ140 BBM128:BBM140 BLI128:BLI140 BVE128:BVE140 CFA128:CFA140 COW128:COW140 CYS128:CYS140 DIO128:DIO140 DSK128:DSK140 ECG128:ECG140 EMC128:EMC140 EVY128:EVY140 FFU128:FFU140 FPQ128:FPQ140 FZM128:FZM140 GJI128:GJI140 GTE128:GTE140 HDA128:HDA140 HMW128:HMW140 HWS128:HWS140 IGO128:IGO140 IQK128:IQK140 JAG128:JAG140 JKC128:JKC140 JTY128:JTY140 KDU128:KDU140 KNQ128:KNQ140 KXM128:KXM140 LHI128:LHI140 LRE128:LRE140 MBA128:MBA140 MKW128:MKW140 MUS128:MUS140 NEO128:NEO140 NOK128:NOK140 NYG128:NYG140 OIC128:OIC140 ORY128:ORY140 PBU128:PBU140 PLQ128:PLQ140 PVM128:PVM140 QFI128:QFI140 QPE128:QPE140 QZA128:QZA140 RIW128:RIW140 RSS128:RSS140 SCO128:SCO140 SMK128:SMK140 SWG128:SWG140 TGC128:TGC140 TPY128:TPY140 TZU128:TZU140 UJQ128:UJQ140 UTM128:UTM140 VDI128:VDI140 VNE128:VNE140 VXA128:VXA140 WGW128:WGW140 WQS128:WQS140 OC128:OC140 Y65388:Y65536 OC65388:OC65536 XY65388:XY65536 AHU65388:AHU65536 ARQ65388:ARQ65536 BBM65388:BBM65536 BLI65388:BLI65536 BVE65388:BVE65536 CFA65388:CFA65536 COW65388:COW65536 CYS65388:CYS65536 DIO65388:DIO65536 DSK65388:DSK65536 ECG65388:ECG65536 EMC65388:EMC65536 EVY65388:EVY65536 FFU65388:FFU65536 FPQ65388:FPQ65536 FZM65388:FZM65536 GJI65388:GJI65536 GTE65388:GTE65536 HDA65388:HDA65536 HMW65388:HMW65536 HWS65388:HWS65536 IGO65388:IGO65536 IQK65388:IQK65536 JAG65388:JAG65536 JKC65388:JKC65536 JTY65388:JTY65536 KDU65388:KDU65536 KNQ65388:KNQ65536 KXM65388:KXM65536 LHI65388:LHI65536 LRE65388:LRE65536 MBA65388:MBA65536 MKW65388:MKW65536 MUS65388:MUS65536 NEO65388:NEO65536 NOK65388:NOK65536 NYG65388:NYG65536 OIC65388:OIC65536 ORY65388:ORY65536 PBU65388:PBU65536 PLQ65388:PLQ65536 PVM65388:PVM65536 QFI65388:QFI65536 QPE65388:QPE65536 QZA65388:QZA65536 RIW65388:RIW65536 RSS65388:RSS65536 SCO65388:SCO65536 SMK65388:SMK65536 SWG65388:SWG65536 TGC65388:TGC65536 TPY65388:TPY65536 TZU65388:TZU65536 UJQ65388:UJQ65536 UTM65388:UTM65536 VDI65388:VDI65536 VNE65388:VNE65536 VXA65388:VXA65536 WGW65388:WGW65536 WQS65388:WQS65536 Y130924:Y131072 OC130924:OC131072 XY130924:XY131072 AHU130924:AHU131072 ARQ130924:ARQ131072 BBM130924:BBM131072 BLI130924:BLI131072 BVE130924:BVE131072 CFA130924:CFA131072 COW130924:COW131072 CYS130924:CYS131072 DIO130924:DIO131072 DSK130924:DSK131072 ECG130924:ECG131072 EMC130924:EMC131072 EVY130924:EVY131072 FFU130924:FFU131072 FPQ130924:FPQ131072 FZM130924:FZM131072 GJI130924:GJI131072 GTE130924:GTE131072 HDA130924:HDA131072 HMW130924:HMW131072 HWS130924:HWS131072 IGO130924:IGO131072 IQK130924:IQK131072 JAG130924:JAG131072 JKC130924:JKC131072 JTY130924:JTY131072 KDU130924:KDU131072 KNQ130924:KNQ131072 KXM130924:KXM131072 LHI130924:LHI131072 LRE130924:LRE131072 MBA130924:MBA131072 MKW130924:MKW131072 MUS130924:MUS131072 NEO130924:NEO131072 NOK130924:NOK131072 NYG130924:NYG131072 OIC130924:OIC131072 ORY130924:ORY131072 PBU130924:PBU131072 PLQ130924:PLQ131072 PVM130924:PVM131072 QFI130924:QFI131072 QPE130924:QPE131072 QZA130924:QZA131072 RIW130924:RIW131072 RSS130924:RSS131072 SCO130924:SCO131072 SMK130924:SMK131072 SWG130924:SWG131072 TGC130924:TGC131072 TPY130924:TPY131072 TZU130924:TZU131072 UJQ130924:UJQ131072 UTM130924:UTM131072 VDI130924:VDI131072 VNE130924:VNE131072 VXA130924:VXA131072 WGW130924:WGW131072 WQS130924:WQS131072 Y196460:Y196608 OC196460:OC196608 XY196460:XY196608 AHU196460:AHU196608 ARQ196460:ARQ196608 BBM196460:BBM196608 BLI196460:BLI196608 BVE196460:BVE196608 CFA196460:CFA196608 COW196460:COW196608 CYS196460:CYS196608 DIO196460:DIO196608 DSK196460:DSK196608 ECG196460:ECG196608 EMC196460:EMC196608 EVY196460:EVY196608 FFU196460:FFU196608 FPQ196460:FPQ196608 FZM196460:FZM196608 GJI196460:GJI196608 GTE196460:GTE196608 HDA196460:HDA196608 HMW196460:HMW196608 HWS196460:HWS196608 IGO196460:IGO196608 IQK196460:IQK196608 JAG196460:JAG196608 JKC196460:JKC196608 JTY196460:JTY196608 KDU196460:KDU196608 KNQ196460:KNQ196608 KXM196460:KXM196608 LHI196460:LHI196608 LRE196460:LRE196608 MBA196460:MBA196608 MKW196460:MKW196608 MUS196460:MUS196608 NEO196460:NEO196608 NOK196460:NOK196608 NYG196460:NYG196608 OIC196460:OIC196608 ORY196460:ORY196608 PBU196460:PBU196608 PLQ196460:PLQ196608 PVM196460:PVM196608 QFI196460:QFI196608 QPE196460:QPE196608 QZA196460:QZA196608 RIW196460:RIW196608 RSS196460:RSS196608 SCO196460:SCO196608 SMK196460:SMK196608 SWG196460:SWG196608 TGC196460:TGC196608 TPY196460:TPY196608 TZU196460:TZU196608 UJQ196460:UJQ196608 UTM196460:UTM196608 VDI196460:VDI196608 VNE196460:VNE196608 VXA196460:VXA196608 WGW196460:WGW196608 WQS196460:WQS196608 Y261996:Y262144 OC261996:OC262144 XY261996:XY262144 AHU261996:AHU262144 ARQ261996:ARQ262144 BBM261996:BBM262144 BLI261996:BLI262144 BVE261996:BVE262144 CFA261996:CFA262144 COW261996:COW262144 CYS261996:CYS262144 DIO261996:DIO262144 DSK261996:DSK262144 ECG261996:ECG262144 EMC261996:EMC262144 EVY261996:EVY262144 FFU261996:FFU262144 FPQ261996:FPQ262144 FZM261996:FZM262144 GJI261996:GJI262144 GTE261996:GTE262144 HDA261996:HDA262144 HMW261996:HMW262144 HWS261996:HWS262144 IGO261996:IGO262144 IQK261996:IQK262144 JAG261996:JAG262144 JKC261996:JKC262144 JTY261996:JTY262144 KDU261996:KDU262144 KNQ261996:KNQ262144 KXM261996:KXM262144 LHI261996:LHI262144 LRE261996:LRE262144 MBA261996:MBA262144 MKW261996:MKW262144 MUS261996:MUS262144 NEO261996:NEO262144 NOK261996:NOK262144 NYG261996:NYG262144 OIC261996:OIC262144 ORY261996:ORY262144 PBU261996:PBU262144 PLQ261996:PLQ262144 PVM261996:PVM262144 QFI261996:QFI262144 QPE261996:QPE262144 QZA261996:QZA262144 RIW261996:RIW262144 RSS261996:RSS262144 SCO261996:SCO262144 SMK261996:SMK262144 SWG261996:SWG262144 TGC261996:TGC262144 TPY261996:TPY262144 TZU261996:TZU262144 UJQ261996:UJQ262144 UTM261996:UTM262144 VDI261996:VDI262144 VNE261996:VNE262144 VXA261996:VXA262144 WGW261996:WGW262144 WQS261996:WQS262144 Y327532:Y327680 OC327532:OC327680 XY327532:XY327680 AHU327532:AHU327680 ARQ327532:ARQ327680 BBM327532:BBM327680 BLI327532:BLI327680 BVE327532:BVE327680 CFA327532:CFA327680 COW327532:COW327680 CYS327532:CYS327680 DIO327532:DIO327680 DSK327532:DSK327680 ECG327532:ECG327680 EMC327532:EMC327680 EVY327532:EVY327680 FFU327532:FFU327680 FPQ327532:FPQ327680 FZM327532:FZM327680 GJI327532:GJI327680 GTE327532:GTE327680 HDA327532:HDA327680 HMW327532:HMW327680 HWS327532:HWS327680 IGO327532:IGO327680 IQK327532:IQK327680 JAG327532:JAG327680 JKC327532:JKC327680 JTY327532:JTY327680 KDU327532:KDU327680 KNQ327532:KNQ327680 KXM327532:KXM327680 LHI327532:LHI327680 LRE327532:LRE327680 MBA327532:MBA327680 MKW327532:MKW327680 MUS327532:MUS327680 NEO327532:NEO327680 NOK327532:NOK327680 NYG327532:NYG327680 OIC327532:OIC327680 ORY327532:ORY327680 PBU327532:PBU327680 PLQ327532:PLQ327680 PVM327532:PVM327680 QFI327532:QFI327680 QPE327532:QPE327680 QZA327532:QZA327680 RIW327532:RIW327680 RSS327532:RSS327680 SCO327532:SCO327680 SMK327532:SMK327680 SWG327532:SWG327680 TGC327532:TGC327680 TPY327532:TPY327680 TZU327532:TZU327680 UJQ327532:UJQ327680 UTM327532:UTM327680 VDI327532:VDI327680 VNE327532:VNE327680 VXA327532:VXA327680 WGW327532:WGW327680 WQS327532:WQS327680 Y393068:Y393216 OC393068:OC393216 XY393068:XY393216 AHU393068:AHU393216 ARQ393068:ARQ393216 BBM393068:BBM393216 BLI393068:BLI393216 BVE393068:BVE393216 CFA393068:CFA393216 COW393068:COW393216 CYS393068:CYS393216 DIO393068:DIO393216 DSK393068:DSK393216 ECG393068:ECG393216 EMC393068:EMC393216 EVY393068:EVY393216 FFU393068:FFU393216 FPQ393068:FPQ393216 FZM393068:FZM393216 GJI393068:GJI393216 GTE393068:GTE393216 HDA393068:HDA393216 HMW393068:HMW393216 HWS393068:HWS393216 IGO393068:IGO393216 IQK393068:IQK393216 JAG393068:JAG393216 JKC393068:JKC393216 JTY393068:JTY393216 KDU393068:KDU393216 KNQ393068:KNQ393216 KXM393068:KXM393216 LHI393068:LHI393216 LRE393068:LRE393216 MBA393068:MBA393216 MKW393068:MKW393216 MUS393068:MUS393216 NEO393068:NEO393216 NOK393068:NOK393216 NYG393068:NYG393216 OIC393068:OIC393216 ORY393068:ORY393216 PBU393068:PBU393216 PLQ393068:PLQ393216 PVM393068:PVM393216 QFI393068:QFI393216 QPE393068:QPE393216 QZA393068:QZA393216 RIW393068:RIW393216 RSS393068:RSS393216 SCO393068:SCO393216 SMK393068:SMK393216 SWG393068:SWG393216 TGC393068:TGC393216 TPY393068:TPY393216 TZU393068:TZU393216 UJQ393068:UJQ393216 UTM393068:UTM393216 VDI393068:VDI393216 VNE393068:VNE393216 VXA393068:VXA393216 WGW393068:WGW393216 WQS393068:WQS393216 Y458604:Y458752 OC458604:OC458752 XY458604:XY458752 AHU458604:AHU458752 ARQ458604:ARQ458752 BBM458604:BBM458752 BLI458604:BLI458752 BVE458604:BVE458752 CFA458604:CFA458752 COW458604:COW458752 CYS458604:CYS458752 DIO458604:DIO458752 DSK458604:DSK458752 ECG458604:ECG458752 EMC458604:EMC458752 EVY458604:EVY458752 FFU458604:FFU458752 FPQ458604:FPQ458752 FZM458604:FZM458752 GJI458604:GJI458752 GTE458604:GTE458752 HDA458604:HDA458752 HMW458604:HMW458752 HWS458604:HWS458752 IGO458604:IGO458752 IQK458604:IQK458752 JAG458604:JAG458752 JKC458604:JKC458752 JTY458604:JTY458752 KDU458604:KDU458752 KNQ458604:KNQ458752 KXM458604:KXM458752 LHI458604:LHI458752 LRE458604:LRE458752 MBA458604:MBA458752 MKW458604:MKW458752 MUS458604:MUS458752 NEO458604:NEO458752 NOK458604:NOK458752 NYG458604:NYG458752 OIC458604:OIC458752 ORY458604:ORY458752 PBU458604:PBU458752 PLQ458604:PLQ458752 PVM458604:PVM458752 QFI458604:QFI458752 QPE458604:QPE458752 QZA458604:QZA458752 RIW458604:RIW458752 RSS458604:RSS458752 SCO458604:SCO458752 SMK458604:SMK458752 SWG458604:SWG458752 TGC458604:TGC458752 TPY458604:TPY458752 TZU458604:TZU458752 UJQ458604:UJQ458752 UTM458604:UTM458752 VDI458604:VDI458752 VNE458604:VNE458752 VXA458604:VXA458752 WGW458604:WGW458752 WQS458604:WQS458752 Y524140:Y524288 OC524140:OC524288 XY524140:XY524288 AHU524140:AHU524288 ARQ524140:ARQ524288 BBM524140:BBM524288 BLI524140:BLI524288 BVE524140:BVE524288 CFA524140:CFA524288 COW524140:COW524288 CYS524140:CYS524288 DIO524140:DIO524288 DSK524140:DSK524288 ECG524140:ECG524288 EMC524140:EMC524288 EVY524140:EVY524288 FFU524140:FFU524288 FPQ524140:FPQ524288 FZM524140:FZM524288 GJI524140:GJI524288 GTE524140:GTE524288 HDA524140:HDA524288 HMW524140:HMW524288 HWS524140:HWS524288 IGO524140:IGO524288 IQK524140:IQK524288 JAG524140:JAG524288 JKC524140:JKC524288 JTY524140:JTY524288 KDU524140:KDU524288 KNQ524140:KNQ524288 KXM524140:KXM524288 LHI524140:LHI524288 LRE524140:LRE524288 MBA524140:MBA524288 MKW524140:MKW524288 MUS524140:MUS524288 NEO524140:NEO524288 NOK524140:NOK524288 NYG524140:NYG524288 OIC524140:OIC524288 ORY524140:ORY524288 PBU524140:PBU524288 PLQ524140:PLQ524288 PVM524140:PVM524288 QFI524140:QFI524288 QPE524140:QPE524288 QZA524140:QZA524288 RIW524140:RIW524288 RSS524140:RSS524288 SCO524140:SCO524288 SMK524140:SMK524288 SWG524140:SWG524288 TGC524140:TGC524288 TPY524140:TPY524288 TZU524140:TZU524288 UJQ524140:UJQ524288 UTM524140:UTM524288 VDI524140:VDI524288 VNE524140:VNE524288 VXA524140:VXA524288 WGW524140:WGW524288 WQS524140:WQS524288 Y589676:Y589824 OC589676:OC589824 XY589676:XY589824 AHU589676:AHU589824 ARQ589676:ARQ589824 BBM589676:BBM589824 BLI589676:BLI589824 BVE589676:BVE589824 CFA589676:CFA589824 COW589676:COW589824 CYS589676:CYS589824 DIO589676:DIO589824 DSK589676:DSK589824 ECG589676:ECG589824 EMC589676:EMC589824 EVY589676:EVY589824 FFU589676:FFU589824 FPQ589676:FPQ589824 FZM589676:FZM589824 GJI589676:GJI589824 GTE589676:GTE589824 HDA589676:HDA589824 HMW589676:HMW589824 HWS589676:HWS589824 IGO589676:IGO589824 IQK589676:IQK589824 JAG589676:JAG589824 JKC589676:JKC589824 JTY589676:JTY589824 KDU589676:KDU589824 KNQ589676:KNQ589824 KXM589676:KXM589824 LHI589676:LHI589824 LRE589676:LRE589824 MBA589676:MBA589824 MKW589676:MKW589824 MUS589676:MUS589824 NEO589676:NEO589824 NOK589676:NOK589824 NYG589676:NYG589824 OIC589676:OIC589824 ORY589676:ORY589824 PBU589676:PBU589824 PLQ589676:PLQ589824 PVM589676:PVM589824 QFI589676:QFI589824 QPE589676:QPE589824 QZA589676:QZA589824 RIW589676:RIW589824 RSS589676:RSS589824 SCO589676:SCO589824 SMK589676:SMK589824 SWG589676:SWG589824 TGC589676:TGC589824 TPY589676:TPY589824 TZU589676:TZU589824 UJQ589676:UJQ589824 UTM589676:UTM589824 VDI589676:VDI589824 VNE589676:VNE589824 VXA589676:VXA589824 WGW589676:WGW589824 WQS589676:WQS589824 Y655212:Y655360 OC655212:OC655360 XY655212:XY655360 AHU655212:AHU655360 ARQ655212:ARQ655360 BBM655212:BBM655360 BLI655212:BLI655360 BVE655212:BVE655360 CFA655212:CFA655360 COW655212:COW655360 CYS655212:CYS655360 DIO655212:DIO655360 DSK655212:DSK655360 ECG655212:ECG655360 EMC655212:EMC655360 EVY655212:EVY655360 FFU655212:FFU655360 FPQ655212:FPQ655360 FZM655212:FZM655360 GJI655212:GJI655360 GTE655212:GTE655360 HDA655212:HDA655360 HMW655212:HMW655360 HWS655212:HWS655360 IGO655212:IGO655360 IQK655212:IQK655360 JAG655212:JAG655360 JKC655212:JKC655360 JTY655212:JTY655360 KDU655212:KDU655360 KNQ655212:KNQ655360 KXM655212:KXM655360 LHI655212:LHI655360 LRE655212:LRE655360 MBA655212:MBA655360 MKW655212:MKW655360 MUS655212:MUS655360 NEO655212:NEO655360 NOK655212:NOK655360 NYG655212:NYG655360 OIC655212:OIC655360 ORY655212:ORY655360 PBU655212:PBU655360 PLQ655212:PLQ655360 PVM655212:PVM655360 QFI655212:QFI655360 QPE655212:QPE655360 QZA655212:QZA655360 RIW655212:RIW655360 RSS655212:RSS655360 SCO655212:SCO655360 SMK655212:SMK655360 SWG655212:SWG655360 TGC655212:TGC655360 TPY655212:TPY655360 TZU655212:TZU655360 UJQ655212:UJQ655360 UTM655212:UTM655360 VDI655212:VDI655360 VNE655212:VNE655360 VXA655212:VXA655360 WGW655212:WGW655360 WQS655212:WQS655360 Y720748:Y720896 OC720748:OC720896 XY720748:XY720896 AHU720748:AHU720896 ARQ720748:ARQ720896 BBM720748:BBM720896 BLI720748:BLI720896 BVE720748:BVE720896 CFA720748:CFA720896 COW720748:COW720896 CYS720748:CYS720896 DIO720748:DIO720896 DSK720748:DSK720896 ECG720748:ECG720896 EMC720748:EMC720896 EVY720748:EVY720896 FFU720748:FFU720896 FPQ720748:FPQ720896 FZM720748:FZM720896 GJI720748:GJI720896 GTE720748:GTE720896 HDA720748:HDA720896 HMW720748:HMW720896 HWS720748:HWS720896 IGO720748:IGO720896 IQK720748:IQK720896 JAG720748:JAG720896 JKC720748:JKC720896 JTY720748:JTY720896 KDU720748:KDU720896 KNQ720748:KNQ720896 KXM720748:KXM720896 LHI720748:LHI720896 LRE720748:LRE720896 MBA720748:MBA720896 MKW720748:MKW720896 MUS720748:MUS720896 NEO720748:NEO720896 NOK720748:NOK720896 NYG720748:NYG720896 OIC720748:OIC720896 ORY720748:ORY720896 PBU720748:PBU720896 PLQ720748:PLQ720896 PVM720748:PVM720896 QFI720748:QFI720896 QPE720748:QPE720896 QZA720748:QZA720896 RIW720748:RIW720896 RSS720748:RSS720896 SCO720748:SCO720896 SMK720748:SMK720896 SWG720748:SWG720896 TGC720748:TGC720896 TPY720748:TPY720896 TZU720748:TZU720896 UJQ720748:UJQ720896 UTM720748:UTM720896 VDI720748:VDI720896 VNE720748:VNE720896 VXA720748:VXA720896 WGW720748:WGW720896 WQS720748:WQS720896 Y786284:Y786432 OC786284:OC786432 XY786284:XY786432 AHU786284:AHU786432 ARQ786284:ARQ786432 BBM786284:BBM786432 BLI786284:BLI786432 BVE786284:BVE786432 CFA786284:CFA786432 COW786284:COW786432 CYS786284:CYS786432 DIO786284:DIO786432 DSK786284:DSK786432 ECG786284:ECG786432 EMC786284:EMC786432 EVY786284:EVY786432 FFU786284:FFU786432 FPQ786284:FPQ786432 FZM786284:FZM786432 GJI786284:GJI786432 GTE786284:GTE786432 HDA786284:HDA786432 HMW786284:HMW786432 HWS786284:HWS786432 IGO786284:IGO786432 IQK786284:IQK786432 JAG786284:JAG786432 JKC786284:JKC786432 JTY786284:JTY786432 KDU786284:KDU786432 KNQ786284:KNQ786432 KXM786284:KXM786432 LHI786284:LHI786432 LRE786284:LRE786432 MBA786284:MBA786432 MKW786284:MKW786432 MUS786284:MUS786432 NEO786284:NEO786432 NOK786284:NOK786432 NYG786284:NYG786432 OIC786284:OIC786432 ORY786284:ORY786432 PBU786284:PBU786432 PLQ786284:PLQ786432 PVM786284:PVM786432 QFI786284:QFI786432 QPE786284:QPE786432 QZA786284:QZA786432 RIW786284:RIW786432 RSS786284:RSS786432 SCO786284:SCO786432 SMK786284:SMK786432 SWG786284:SWG786432 TGC786284:TGC786432 TPY786284:TPY786432 TZU786284:TZU786432 UJQ786284:UJQ786432 UTM786284:UTM786432 VDI786284:VDI786432 VNE786284:VNE786432 VXA786284:VXA786432 WGW786284:WGW786432 WQS786284:WQS786432 Y851820:Y851968 OC851820:OC851968 XY851820:XY851968 AHU851820:AHU851968 ARQ851820:ARQ851968 BBM851820:BBM851968 BLI851820:BLI851968 BVE851820:BVE851968 CFA851820:CFA851968 COW851820:COW851968 CYS851820:CYS851968 DIO851820:DIO851968 DSK851820:DSK851968 ECG851820:ECG851968 EMC851820:EMC851968 EVY851820:EVY851968 FFU851820:FFU851968 FPQ851820:FPQ851968 FZM851820:FZM851968 GJI851820:GJI851968 GTE851820:GTE851968 HDA851820:HDA851968 HMW851820:HMW851968 HWS851820:HWS851968 IGO851820:IGO851968 IQK851820:IQK851968 JAG851820:JAG851968 JKC851820:JKC851968 JTY851820:JTY851968 KDU851820:KDU851968 KNQ851820:KNQ851968 KXM851820:KXM851968 LHI851820:LHI851968 LRE851820:LRE851968 MBA851820:MBA851968 MKW851820:MKW851968 MUS851820:MUS851968 NEO851820:NEO851968 NOK851820:NOK851968 NYG851820:NYG851968 OIC851820:OIC851968 ORY851820:ORY851968 PBU851820:PBU851968 PLQ851820:PLQ851968 PVM851820:PVM851968 QFI851820:QFI851968 QPE851820:QPE851968 QZA851820:QZA851968 RIW851820:RIW851968 RSS851820:RSS851968 SCO851820:SCO851968 SMK851820:SMK851968 SWG851820:SWG851968 TGC851820:TGC851968 TPY851820:TPY851968 TZU851820:TZU851968 UJQ851820:UJQ851968 UTM851820:UTM851968 VDI851820:VDI851968 VNE851820:VNE851968 VXA851820:VXA851968 WGW851820:WGW851968 WQS851820:WQS851968 Y917356:Y917504 OC917356:OC917504 XY917356:XY917504 AHU917356:AHU917504 ARQ917356:ARQ917504 BBM917356:BBM917504 BLI917356:BLI917504 BVE917356:BVE917504 CFA917356:CFA917504 COW917356:COW917504 CYS917356:CYS917504 DIO917356:DIO917504 DSK917356:DSK917504 ECG917356:ECG917504 EMC917356:EMC917504 EVY917356:EVY917504 FFU917356:FFU917504 FPQ917356:FPQ917504 FZM917356:FZM917504 GJI917356:GJI917504 GTE917356:GTE917504 HDA917356:HDA917504 HMW917356:HMW917504 HWS917356:HWS917504 IGO917356:IGO917504 IQK917356:IQK917504 JAG917356:JAG917504 JKC917356:JKC917504 JTY917356:JTY917504 KDU917356:KDU917504 KNQ917356:KNQ917504 KXM917356:KXM917504 LHI917356:LHI917504 LRE917356:LRE917504 MBA917356:MBA917504 MKW917356:MKW917504 MUS917356:MUS917504 NEO917356:NEO917504 NOK917356:NOK917504 NYG917356:NYG917504 OIC917356:OIC917504 ORY917356:ORY917504 PBU917356:PBU917504 PLQ917356:PLQ917504 PVM917356:PVM917504 QFI917356:QFI917504 QPE917356:QPE917504 QZA917356:QZA917504 RIW917356:RIW917504 RSS917356:RSS917504 SCO917356:SCO917504 SMK917356:SMK917504 SWG917356:SWG917504 TGC917356:TGC917504 TPY917356:TPY917504 TZU917356:TZU917504 UJQ917356:UJQ917504 UTM917356:UTM917504 VDI917356:VDI917504 VNE917356:VNE917504 VXA917356:VXA917504 WGW917356:WGW917504 WQS917356:WQS917504 Y982892:Y983040 OC982892:OC983040 XY982892:XY983040 AHU982892:AHU983040 ARQ982892:ARQ983040 BBM982892:BBM983040 BLI982892:BLI983040 BVE982892:BVE983040 CFA982892:CFA983040 COW982892:COW983040 CYS982892:CYS983040 DIO982892:DIO983040 DSK982892:DSK983040 ECG982892:ECG983040 EMC982892:EMC983040 EVY982892:EVY983040 FFU982892:FFU983040 FPQ982892:FPQ983040 FZM982892:FZM983040 GJI982892:GJI983040 GTE982892:GTE983040 HDA982892:HDA983040 HMW982892:HMW983040 HWS982892:HWS983040 IGO982892:IGO983040 IQK982892:IQK983040 JAG982892:JAG983040 JKC982892:JKC983040 JTY982892:JTY983040 KDU982892:KDU983040 KNQ982892:KNQ983040 KXM982892:KXM983040 LHI982892:LHI983040 LRE982892:LRE983040 MBA982892:MBA983040 MKW982892:MKW983040 MUS982892:MUS983040 NEO982892:NEO983040 NOK982892:NOK983040 NYG982892:NYG983040 OIC982892:OIC983040 ORY982892:ORY983040 PBU982892:PBU983040 PLQ982892:PLQ983040 PVM982892:PVM983040 QFI982892:QFI983040 QPE982892:QPE983040 QZA982892:QZA983040 RIW982892:RIW983040 RSS982892:RSS983040 SCO982892:SCO983040 SMK982892:SMK983040 SWG982892:SWG983040 TGC982892:TGC983040 TPY982892:TPY983040 TZU982892:TZU983040 UJQ982892:UJQ983040 UTM982892:UTM983040 VDI982892:VDI983040 VNE982892:VNE983040 VXA982892:VXA983040 WGW982892:WGW983040 Y128:Y140 GS58:GS62 QO58:QO62 AAK58:AAK62 AKG58:AKG62 AUC58:AUC62 BDY58:BDY62 BNU58:BNU62 BXQ58:BXQ62 CHM58:CHM62 CRI58:CRI62 DBE58:DBE62 DLA58:DLA62 DUW58:DUW62 EES58:EES62 EOO58:EOO62 EYK58:EYK62 FIG58:FIG62 FSC58:FSC62 GBY58:GBY62 GLU58:GLU62 GVQ58:GVQ62 HFM58:HFM62 HPI58:HPI62 HZE58:HZE62 IJA58:IJA62 ISW58:ISW62 JCS58:JCS62 JMO58:JMO62 JWK58:JWK62 KGG58:KGG62 KQC58:KQC62 KZY58:KZY62 LJU58:LJU62 LTQ58:LTQ62 MDM58:MDM62 MNI58:MNI62 MXE58:MXE62 NHA58:NHA62 NQW58:NQW62 OAS58:OAS62 OKO58:OKO62 OUK58:OUK62 PEG58:PEG62 POC58:POC62 PXY58:PXY62 QHU58:QHU62 QRQ58:QRQ62 RBM58:RBM62 RLI58:RLI62 RVE58:RVE62 SFA58:SFA62 SOW58:SOW62 SYS58:SYS62 TIO58:TIO62 TSK58:TSK62 UCG58:UCG62 UMC58:UMC62 UVY58:UVY62 VFU58:VFU62 VPQ58:VPQ62 VZM58:VZM62 WJI58:WJI62 WTE58:WTE62 WQY2:WQY57 OI2:OI57 YE2:YE57 AIA2:AIA57 ARW2:ARW57 BBS2:BBS57 BLO2:BLO57 BVK2:BVK57 CFG2:CFG57 CPC2:CPC57 CYY2:CYY57 DIU2:DIU57 DSQ2:DSQ57 ECM2:ECM57 EMI2:EMI57 EWE2:EWE57 FGA2:FGA57 FPW2:FPW57 FZS2:FZS57 GJO2:GJO57 GTK2:GTK57 HDG2:HDG57 HNC2:HNC57 HWY2:HWY57 IGU2:IGU57 IQQ2:IQQ57 JAM2:JAM57 JKI2:JKI57 JUE2:JUE57 KEA2:KEA57 KNW2:KNW57 KXS2:KXS57 LHO2:LHO57 LRK2:LRK57 MBG2:MBG57 MLC2:MLC57 MUY2:MUY57 NEU2:NEU57 NOQ2:NOQ57 NYM2:NYM57 OII2:OII57 OSE2:OSE57 PCA2:PCA57 PLW2:PLW57 PVS2:PVS57 QFO2:QFO57 QPK2:QPK57 QZG2:QZG57 RJC2:RJC57 RSY2:RSY57 SCU2:SCU57 SMQ2:SMQ57 SWM2:SWM57 TGI2:TGI57 TQE2:TQE57 UAA2:UAA57 UJW2:UJW57 UTS2:UTS57 VDO2:VDO57 VNK2:VNK57 VXG2:VXG57 WHC2:WHC57 Y2:Y124 OC63:OC124 WQS63:WQS124 WGW63:WGW124 VXA63:VXA124 VNE63:VNE124 VDI63:VDI124 UTM63:UTM124 UJQ63:UJQ124 TZU63:TZU124 TPY63:TPY124 TGC63:TGC124 SWG63:SWG124 SMK63:SMK124 SCO63:SCO124 RSS63:RSS124 RIW63:RIW124 QZA63:QZA124 QPE63:QPE124 QFI63:QFI124 PVM63:PVM124 PLQ63:PLQ124 PBU63:PBU124 ORY63:ORY124 OIC63:OIC124 NYG63:NYG124 NOK63:NOK124 NEO63:NEO124 MUS63:MUS124 MKW63:MKW124 MBA63:MBA124 LRE63:LRE124 LHI63:LHI124 KXM63:KXM124 KNQ63:KNQ124 KDU63:KDU124 JTY63:JTY124 JKC63:JKC124 JAG63:JAG124 IQK63:IQK124 IGO63:IGO124 HWS63:HWS124 HMW63:HMW124 HDA63:HDA124 GTE63:GTE124 GJI63:GJI124 FZM63:FZM124 FPQ63:FPQ124 FFU63:FFU124 EVY63:EVY124 EMC63:EMC124 ECG63:ECG124 DSK63:DSK124 DIO63:DIO124 CYS63:CYS124 COW63:COW124 CFA63:CFA124 BVE63:BVE124 BLI63:BLI124 BBM63:BBM124 ARQ63:ARQ124 AHU63:AHU124 XY63:XY124 XY128:XY140">
      <formula1>TypeOfLocation</formula1>
    </dataValidation>
    <dataValidation type="list" allowBlank="1" showInputMessage="1" showErrorMessage="1" sqref="XT128:XT140 AHP128:AHP140 ARL128:ARL140 BBH128:BBH140 BLD128:BLD140 BUZ128:BUZ140 CEV128:CEV140 COR128:COR140 CYN128:CYN140 DIJ128:DIJ140 DSF128:DSF140 ECB128:ECB140 ELX128:ELX140 EVT128:EVT140 FFP128:FFP140 FPL128:FPL140 FZH128:FZH140 GJD128:GJD140 GSZ128:GSZ140 HCV128:HCV140 HMR128:HMR140 HWN128:HWN140 IGJ128:IGJ140 IQF128:IQF140 JAB128:JAB140 JJX128:JJX140 JTT128:JTT140 KDP128:KDP140 KNL128:KNL140 KXH128:KXH140 LHD128:LHD140 LQZ128:LQZ140 MAV128:MAV140 MKR128:MKR140 MUN128:MUN140 NEJ128:NEJ140 NOF128:NOF140 NYB128:NYB140 OHX128:OHX140 ORT128:ORT140 PBP128:PBP140 PLL128:PLL140 PVH128:PVH140 QFD128:QFD140 QOZ128:QOZ140 QYV128:QYV140 RIR128:RIR140 RSN128:RSN140 SCJ128:SCJ140 SMF128:SMF140 SWB128:SWB140 TFX128:TFX140 TPT128:TPT140 TZP128:TZP140 UJL128:UJL140 UTH128:UTH140 VDD128:VDD140 VMZ128:VMZ140 VWV128:VWV140 WGR128:WGR140 WQN128:WQN140 FFV2:FFV57 WQN982892:WQN983040 NX65388:NX65536 XT65388:XT65536 AHP65388:AHP65536 ARL65388:ARL65536 BBH65388:BBH65536 BLD65388:BLD65536 BUZ65388:BUZ65536 CEV65388:CEV65536 COR65388:COR65536 CYN65388:CYN65536 DIJ65388:DIJ65536 DSF65388:DSF65536 ECB65388:ECB65536 ELX65388:ELX65536 EVT65388:EVT65536 FFP65388:FFP65536 FPL65388:FPL65536 FZH65388:FZH65536 GJD65388:GJD65536 GSZ65388:GSZ65536 HCV65388:HCV65536 HMR65388:HMR65536 HWN65388:HWN65536 IGJ65388:IGJ65536 IQF65388:IQF65536 JAB65388:JAB65536 JJX65388:JJX65536 JTT65388:JTT65536 KDP65388:KDP65536 KNL65388:KNL65536 KXH65388:KXH65536 LHD65388:LHD65536 LQZ65388:LQZ65536 MAV65388:MAV65536 MKR65388:MKR65536 MUN65388:MUN65536 NEJ65388:NEJ65536 NOF65388:NOF65536 NYB65388:NYB65536 OHX65388:OHX65536 ORT65388:ORT65536 PBP65388:PBP65536 PLL65388:PLL65536 PVH65388:PVH65536 QFD65388:QFD65536 QOZ65388:QOZ65536 QYV65388:QYV65536 RIR65388:RIR65536 RSN65388:RSN65536 SCJ65388:SCJ65536 SMF65388:SMF65536 SWB65388:SWB65536 TFX65388:TFX65536 TPT65388:TPT65536 TZP65388:TZP65536 UJL65388:UJL65536 UTH65388:UTH65536 VDD65388:VDD65536 VMZ65388:VMZ65536 VWV65388:VWV65536 WGR65388:WGR65536 WQN65388:WQN65536 NX130924:NX131072 XT130924:XT131072 AHP130924:AHP131072 ARL130924:ARL131072 BBH130924:BBH131072 BLD130924:BLD131072 BUZ130924:BUZ131072 CEV130924:CEV131072 COR130924:COR131072 CYN130924:CYN131072 DIJ130924:DIJ131072 DSF130924:DSF131072 ECB130924:ECB131072 ELX130924:ELX131072 EVT130924:EVT131072 FFP130924:FFP131072 FPL130924:FPL131072 FZH130924:FZH131072 GJD130924:GJD131072 GSZ130924:GSZ131072 HCV130924:HCV131072 HMR130924:HMR131072 HWN130924:HWN131072 IGJ130924:IGJ131072 IQF130924:IQF131072 JAB130924:JAB131072 JJX130924:JJX131072 JTT130924:JTT131072 KDP130924:KDP131072 KNL130924:KNL131072 KXH130924:KXH131072 LHD130924:LHD131072 LQZ130924:LQZ131072 MAV130924:MAV131072 MKR130924:MKR131072 MUN130924:MUN131072 NEJ130924:NEJ131072 NOF130924:NOF131072 NYB130924:NYB131072 OHX130924:OHX131072 ORT130924:ORT131072 PBP130924:PBP131072 PLL130924:PLL131072 PVH130924:PVH131072 QFD130924:QFD131072 QOZ130924:QOZ131072 QYV130924:QYV131072 RIR130924:RIR131072 RSN130924:RSN131072 SCJ130924:SCJ131072 SMF130924:SMF131072 SWB130924:SWB131072 TFX130924:TFX131072 TPT130924:TPT131072 TZP130924:TZP131072 UJL130924:UJL131072 UTH130924:UTH131072 VDD130924:VDD131072 VMZ130924:VMZ131072 VWV130924:VWV131072 WGR130924:WGR131072 WQN130924:WQN131072 NX196460:NX196608 XT196460:XT196608 AHP196460:AHP196608 ARL196460:ARL196608 BBH196460:BBH196608 BLD196460:BLD196608 BUZ196460:BUZ196608 CEV196460:CEV196608 COR196460:COR196608 CYN196460:CYN196608 DIJ196460:DIJ196608 DSF196460:DSF196608 ECB196460:ECB196608 ELX196460:ELX196608 EVT196460:EVT196608 FFP196460:FFP196608 FPL196460:FPL196608 FZH196460:FZH196608 GJD196460:GJD196608 GSZ196460:GSZ196608 HCV196460:HCV196608 HMR196460:HMR196608 HWN196460:HWN196608 IGJ196460:IGJ196608 IQF196460:IQF196608 JAB196460:JAB196608 JJX196460:JJX196608 JTT196460:JTT196608 KDP196460:KDP196608 KNL196460:KNL196608 KXH196460:KXH196608 LHD196460:LHD196608 LQZ196460:LQZ196608 MAV196460:MAV196608 MKR196460:MKR196608 MUN196460:MUN196608 NEJ196460:NEJ196608 NOF196460:NOF196608 NYB196460:NYB196608 OHX196460:OHX196608 ORT196460:ORT196608 PBP196460:PBP196608 PLL196460:PLL196608 PVH196460:PVH196608 QFD196460:QFD196608 QOZ196460:QOZ196608 QYV196460:QYV196608 RIR196460:RIR196608 RSN196460:RSN196608 SCJ196460:SCJ196608 SMF196460:SMF196608 SWB196460:SWB196608 TFX196460:TFX196608 TPT196460:TPT196608 TZP196460:TZP196608 UJL196460:UJL196608 UTH196460:UTH196608 VDD196460:VDD196608 VMZ196460:VMZ196608 VWV196460:VWV196608 WGR196460:WGR196608 WQN196460:WQN196608 NX261996:NX262144 XT261996:XT262144 AHP261996:AHP262144 ARL261996:ARL262144 BBH261996:BBH262144 BLD261996:BLD262144 BUZ261996:BUZ262144 CEV261996:CEV262144 COR261996:COR262144 CYN261996:CYN262144 DIJ261996:DIJ262144 DSF261996:DSF262144 ECB261996:ECB262144 ELX261996:ELX262144 EVT261996:EVT262144 FFP261996:FFP262144 FPL261996:FPL262144 FZH261996:FZH262144 GJD261996:GJD262144 GSZ261996:GSZ262144 HCV261996:HCV262144 HMR261996:HMR262144 HWN261996:HWN262144 IGJ261996:IGJ262144 IQF261996:IQF262144 JAB261996:JAB262144 JJX261996:JJX262144 JTT261996:JTT262144 KDP261996:KDP262144 KNL261996:KNL262144 KXH261996:KXH262144 LHD261996:LHD262144 LQZ261996:LQZ262144 MAV261996:MAV262144 MKR261996:MKR262144 MUN261996:MUN262144 NEJ261996:NEJ262144 NOF261996:NOF262144 NYB261996:NYB262144 OHX261996:OHX262144 ORT261996:ORT262144 PBP261996:PBP262144 PLL261996:PLL262144 PVH261996:PVH262144 QFD261996:QFD262144 QOZ261996:QOZ262144 QYV261996:QYV262144 RIR261996:RIR262144 RSN261996:RSN262144 SCJ261996:SCJ262144 SMF261996:SMF262144 SWB261996:SWB262144 TFX261996:TFX262144 TPT261996:TPT262144 TZP261996:TZP262144 UJL261996:UJL262144 UTH261996:UTH262144 VDD261996:VDD262144 VMZ261996:VMZ262144 VWV261996:VWV262144 WGR261996:WGR262144 WQN261996:WQN262144 NX327532:NX327680 XT327532:XT327680 AHP327532:AHP327680 ARL327532:ARL327680 BBH327532:BBH327680 BLD327532:BLD327680 BUZ327532:BUZ327680 CEV327532:CEV327680 COR327532:COR327680 CYN327532:CYN327680 DIJ327532:DIJ327680 DSF327532:DSF327680 ECB327532:ECB327680 ELX327532:ELX327680 EVT327532:EVT327680 FFP327532:FFP327680 FPL327532:FPL327680 FZH327532:FZH327680 GJD327532:GJD327680 GSZ327532:GSZ327680 HCV327532:HCV327680 HMR327532:HMR327680 HWN327532:HWN327680 IGJ327532:IGJ327680 IQF327532:IQF327680 JAB327532:JAB327680 JJX327532:JJX327680 JTT327532:JTT327680 KDP327532:KDP327680 KNL327532:KNL327680 KXH327532:KXH327680 LHD327532:LHD327680 LQZ327532:LQZ327680 MAV327532:MAV327680 MKR327532:MKR327680 MUN327532:MUN327680 NEJ327532:NEJ327680 NOF327532:NOF327680 NYB327532:NYB327680 OHX327532:OHX327680 ORT327532:ORT327680 PBP327532:PBP327680 PLL327532:PLL327680 PVH327532:PVH327680 QFD327532:QFD327680 QOZ327532:QOZ327680 QYV327532:QYV327680 RIR327532:RIR327680 RSN327532:RSN327680 SCJ327532:SCJ327680 SMF327532:SMF327680 SWB327532:SWB327680 TFX327532:TFX327680 TPT327532:TPT327680 TZP327532:TZP327680 UJL327532:UJL327680 UTH327532:UTH327680 VDD327532:VDD327680 VMZ327532:VMZ327680 VWV327532:VWV327680 WGR327532:WGR327680 WQN327532:WQN327680 NX393068:NX393216 XT393068:XT393216 AHP393068:AHP393216 ARL393068:ARL393216 BBH393068:BBH393216 BLD393068:BLD393216 BUZ393068:BUZ393216 CEV393068:CEV393216 COR393068:COR393216 CYN393068:CYN393216 DIJ393068:DIJ393216 DSF393068:DSF393216 ECB393068:ECB393216 ELX393068:ELX393216 EVT393068:EVT393216 FFP393068:FFP393216 FPL393068:FPL393216 FZH393068:FZH393216 GJD393068:GJD393216 GSZ393068:GSZ393216 HCV393068:HCV393216 HMR393068:HMR393216 HWN393068:HWN393216 IGJ393068:IGJ393216 IQF393068:IQF393216 JAB393068:JAB393216 JJX393068:JJX393216 JTT393068:JTT393216 KDP393068:KDP393216 KNL393068:KNL393216 KXH393068:KXH393216 LHD393068:LHD393216 LQZ393068:LQZ393216 MAV393068:MAV393216 MKR393068:MKR393216 MUN393068:MUN393216 NEJ393068:NEJ393216 NOF393068:NOF393216 NYB393068:NYB393216 OHX393068:OHX393216 ORT393068:ORT393216 PBP393068:PBP393216 PLL393068:PLL393216 PVH393068:PVH393216 QFD393068:QFD393216 QOZ393068:QOZ393216 QYV393068:QYV393216 RIR393068:RIR393216 RSN393068:RSN393216 SCJ393068:SCJ393216 SMF393068:SMF393216 SWB393068:SWB393216 TFX393068:TFX393216 TPT393068:TPT393216 TZP393068:TZP393216 UJL393068:UJL393216 UTH393068:UTH393216 VDD393068:VDD393216 VMZ393068:VMZ393216 VWV393068:VWV393216 WGR393068:WGR393216 WQN393068:WQN393216 NX458604:NX458752 XT458604:XT458752 AHP458604:AHP458752 ARL458604:ARL458752 BBH458604:BBH458752 BLD458604:BLD458752 BUZ458604:BUZ458752 CEV458604:CEV458752 COR458604:COR458752 CYN458604:CYN458752 DIJ458604:DIJ458752 DSF458604:DSF458752 ECB458604:ECB458752 ELX458604:ELX458752 EVT458604:EVT458752 FFP458604:FFP458752 FPL458604:FPL458752 FZH458604:FZH458752 GJD458604:GJD458752 GSZ458604:GSZ458752 HCV458604:HCV458752 HMR458604:HMR458752 HWN458604:HWN458752 IGJ458604:IGJ458752 IQF458604:IQF458752 JAB458604:JAB458752 JJX458604:JJX458752 JTT458604:JTT458752 KDP458604:KDP458752 KNL458604:KNL458752 KXH458604:KXH458752 LHD458604:LHD458752 LQZ458604:LQZ458752 MAV458604:MAV458752 MKR458604:MKR458752 MUN458604:MUN458752 NEJ458604:NEJ458752 NOF458604:NOF458752 NYB458604:NYB458752 OHX458604:OHX458752 ORT458604:ORT458752 PBP458604:PBP458752 PLL458604:PLL458752 PVH458604:PVH458752 QFD458604:QFD458752 QOZ458604:QOZ458752 QYV458604:QYV458752 RIR458604:RIR458752 RSN458604:RSN458752 SCJ458604:SCJ458752 SMF458604:SMF458752 SWB458604:SWB458752 TFX458604:TFX458752 TPT458604:TPT458752 TZP458604:TZP458752 UJL458604:UJL458752 UTH458604:UTH458752 VDD458604:VDD458752 VMZ458604:VMZ458752 VWV458604:VWV458752 WGR458604:WGR458752 WQN458604:WQN458752 NX524140:NX524288 XT524140:XT524288 AHP524140:AHP524288 ARL524140:ARL524288 BBH524140:BBH524288 BLD524140:BLD524288 BUZ524140:BUZ524288 CEV524140:CEV524288 COR524140:COR524288 CYN524140:CYN524288 DIJ524140:DIJ524288 DSF524140:DSF524288 ECB524140:ECB524288 ELX524140:ELX524288 EVT524140:EVT524288 FFP524140:FFP524288 FPL524140:FPL524288 FZH524140:FZH524288 GJD524140:GJD524288 GSZ524140:GSZ524288 HCV524140:HCV524288 HMR524140:HMR524288 HWN524140:HWN524288 IGJ524140:IGJ524288 IQF524140:IQF524288 JAB524140:JAB524288 JJX524140:JJX524288 JTT524140:JTT524288 KDP524140:KDP524288 KNL524140:KNL524288 KXH524140:KXH524288 LHD524140:LHD524288 LQZ524140:LQZ524288 MAV524140:MAV524288 MKR524140:MKR524288 MUN524140:MUN524288 NEJ524140:NEJ524288 NOF524140:NOF524288 NYB524140:NYB524288 OHX524140:OHX524288 ORT524140:ORT524288 PBP524140:PBP524288 PLL524140:PLL524288 PVH524140:PVH524288 QFD524140:QFD524288 QOZ524140:QOZ524288 QYV524140:QYV524288 RIR524140:RIR524288 RSN524140:RSN524288 SCJ524140:SCJ524288 SMF524140:SMF524288 SWB524140:SWB524288 TFX524140:TFX524288 TPT524140:TPT524288 TZP524140:TZP524288 UJL524140:UJL524288 UTH524140:UTH524288 VDD524140:VDD524288 VMZ524140:VMZ524288 VWV524140:VWV524288 WGR524140:WGR524288 WQN524140:WQN524288 NX589676:NX589824 XT589676:XT589824 AHP589676:AHP589824 ARL589676:ARL589824 BBH589676:BBH589824 BLD589676:BLD589824 BUZ589676:BUZ589824 CEV589676:CEV589824 COR589676:COR589824 CYN589676:CYN589824 DIJ589676:DIJ589824 DSF589676:DSF589824 ECB589676:ECB589824 ELX589676:ELX589824 EVT589676:EVT589824 FFP589676:FFP589824 FPL589676:FPL589824 FZH589676:FZH589824 GJD589676:GJD589824 GSZ589676:GSZ589824 HCV589676:HCV589824 HMR589676:HMR589824 HWN589676:HWN589824 IGJ589676:IGJ589824 IQF589676:IQF589824 JAB589676:JAB589824 JJX589676:JJX589824 JTT589676:JTT589824 KDP589676:KDP589824 KNL589676:KNL589824 KXH589676:KXH589824 LHD589676:LHD589824 LQZ589676:LQZ589824 MAV589676:MAV589824 MKR589676:MKR589824 MUN589676:MUN589824 NEJ589676:NEJ589824 NOF589676:NOF589824 NYB589676:NYB589824 OHX589676:OHX589824 ORT589676:ORT589824 PBP589676:PBP589824 PLL589676:PLL589824 PVH589676:PVH589824 QFD589676:QFD589824 QOZ589676:QOZ589824 QYV589676:QYV589824 RIR589676:RIR589824 RSN589676:RSN589824 SCJ589676:SCJ589824 SMF589676:SMF589824 SWB589676:SWB589824 TFX589676:TFX589824 TPT589676:TPT589824 TZP589676:TZP589824 UJL589676:UJL589824 UTH589676:UTH589824 VDD589676:VDD589824 VMZ589676:VMZ589824 VWV589676:VWV589824 WGR589676:WGR589824 WQN589676:WQN589824 NX655212:NX655360 XT655212:XT655360 AHP655212:AHP655360 ARL655212:ARL655360 BBH655212:BBH655360 BLD655212:BLD655360 BUZ655212:BUZ655360 CEV655212:CEV655360 COR655212:COR655360 CYN655212:CYN655360 DIJ655212:DIJ655360 DSF655212:DSF655360 ECB655212:ECB655360 ELX655212:ELX655360 EVT655212:EVT655360 FFP655212:FFP655360 FPL655212:FPL655360 FZH655212:FZH655360 GJD655212:GJD655360 GSZ655212:GSZ655360 HCV655212:HCV655360 HMR655212:HMR655360 HWN655212:HWN655360 IGJ655212:IGJ655360 IQF655212:IQF655360 JAB655212:JAB655360 JJX655212:JJX655360 JTT655212:JTT655360 KDP655212:KDP655360 KNL655212:KNL655360 KXH655212:KXH655360 LHD655212:LHD655360 LQZ655212:LQZ655360 MAV655212:MAV655360 MKR655212:MKR655360 MUN655212:MUN655360 NEJ655212:NEJ655360 NOF655212:NOF655360 NYB655212:NYB655360 OHX655212:OHX655360 ORT655212:ORT655360 PBP655212:PBP655360 PLL655212:PLL655360 PVH655212:PVH655360 QFD655212:QFD655360 QOZ655212:QOZ655360 QYV655212:QYV655360 RIR655212:RIR655360 RSN655212:RSN655360 SCJ655212:SCJ655360 SMF655212:SMF655360 SWB655212:SWB655360 TFX655212:TFX655360 TPT655212:TPT655360 TZP655212:TZP655360 UJL655212:UJL655360 UTH655212:UTH655360 VDD655212:VDD655360 VMZ655212:VMZ655360 VWV655212:VWV655360 WGR655212:WGR655360 WQN655212:WQN655360 NX720748:NX720896 XT720748:XT720896 AHP720748:AHP720896 ARL720748:ARL720896 BBH720748:BBH720896 BLD720748:BLD720896 BUZ720748:BUZ720896 CEV720748:CEV720896 COR720748:COR720896 CYN720748:CYN720896 DIJ720748:DIJ720896 DSF720748:DSF720896 ECB720748:ECB720896 ELX720748:ELX720896 EVT720748:EVT720896 FFP720748:FFP720896 FPL720748:FPL720896 FZH720748:FZH720896 GJD720748:GJD720896 GSZ720748:GSZ720896 HCV720748:HCV720896 HMR720748:HMR720896 HWN720748:HWN720896 IGJ720748:IGJ720896 IQF720748:IQF720896 JAB720748:JAB720896 JJX720748:JJX720896 JTT720748:JTT720896 KDP720748:KDP720896 KNL720748:KNL720896 KXH720748:KXH720896 LHD720748:LHD720896 LQZ720748:LQZ720896 MAV720748:MAV720896 MKR720748:MKR720896 MUN720748:MUN720896 NEJ720748:NEJ720896 NOF720748:NOF720896 NYB720748:NYB720896 OHX720748:OHX720896 ORT720748:ORT720896 PBP720748:PBP720896 PLL720748:PLL720896 PVH720748:PVH720896 QFD720748:QFD720896 QOZ720748:QOZ720896 QYV720748:QYV720896 RIR720748:RIR720896 RSN720748:RSN720896 SCJ720748:SCJ720896 SMF720748:SMF720896 SWB720748:SWB720896 TFX720748:TFX720896 TPT720748:TPT720896 TZP720748:TZP720896 UJL720748:UJL720896 UTH720748:UTH720896 VDD720748:VDD720896 VMZ720748:VMZ720896 VWV720748:VWV720896 WGR720748:WGR720896 WQN720748:WQN720896 NX786284:NX786432 XT786284:XT786432 AHP786284:AHP786432 ARL786284:ARL786432 BBH786284:BBH786432 BLD786284:BLD786432 BUZ786284:BUZ786432 CEV786284:CEV786432 COR786284:COR786432 CYN786284:CYN786432 DIJ786284:DIJ786432 DSF786284:DSF786432 ECB786284:ECB786432 ELX786284:ELX786432 EVT786284:EVT786432 FFP786284:FFP786432 FPL786284:FPL786432 FZH786284:FZH786432 GJD786284:GJD786432 GSZ786284:GSZ786432 HCV786284:HCV786432 HMR786284:HMR786432 HWN786284:HWN786432 IGJ786284:IGJ786432 IQF786284:IQF786432 JAB786284:JAB786432 JJX786284:JJX786432 JTT786284:JTT786432 KDP786284:KDP786432 KNL786284:KNL786432 KXH786284:KXH786432 LHD786284:LHD786432 LQZ786284:LQZ786432 MAV786284:MAV786432 MKR786284:MKR786432 MUN786284:MUN786432 NEJ786284:NEJ786432 NOF786284:NOF786432 NYB786284:NYB786432 OHX786284:OHX786432 ORT786284:ORT786432 PBP786284:PBP786432 PLL786284:PLL786432 PVH786284:PVH786432 QFD786284:QFD786432 QOZ786284:QOZ786432 QYV786284:QYV786432 RIR786284:RIR786432 RSN786284:RSN786432 SCJ786284:SCJ786432 SMF786284:SMF786432 SWB786284:SWB786432 TFX786284:TFX786432 TPT786284:TPT786432 TZP786284:TZP786432 UJL786284:UJL786432 UTH786284:UTH786432 VDD786284:VDD786432 VMZ786284:VMZ786432 VWV786284:VWV786432 WGR786284:WGR786432 WQN786284:WQN786432 NX851820:NX851968 XT851820:XT851968 AHP851820:AHP851968 ARL851820:ARL851968 BBH851820:BBH851968 BLD851820:BLD851968 BUZ851820:BUZ851968 CEV851820:CEV851968 COR851820:COR851968 CYN851820:CYN851968 DIJ851820:DIJ851968 DSF851820:DSF851968 ECB851820:ECB851968 ELX851820:ELX851968 EVT851820:EVT851968 FFP851820:FFP851968 FPL851820:FPL851968 FZH851820:FZH851968 GJD851820:GJD851968 GSZ851820:GSZ851968 HCV851820:HCV851968 HMR851820:HMR851968 HWN851820:HWN851968 IGJ851820:IGJ851968 IQF851820:IQF851968 JAB851820:JAB851968 JJX851820:JJX851968 JTT851820:JTT851968 KDP851820:KDP851968 KNL851820:KNL851968 KXH851820:KXH851968 LHD851820:LHD851968 LQZ851820:LQZ851968 MAV851820:MAV851968 MKR851820:MKR851968 MUN851820:MUN851968 NEJ851820:NEJ851968 NOF851820:NOF851968 NYB851820:NYB851968 OHX851820:OHX851968 ORT851820:ORT851968 PBP851820:PBP851968 PLL851820:PLL851968 PVH851820:PVH851968 QFD851820:QFD851968 QOZ851820:QOZ851968 QYV851820:QYV851968 RIR851820:RIR851968 RSN851820:RSN851968 SCJ851820:SCJ851968 SMF851820:SMF851968 SWB851820:SWB851968 TFX851820:TFX851968 TPT851820:TPT851968 TZP851820:TZP851968 UJL851820:UJL851968 UTH851820:UTH851968 VDD851820:VDD851968 VMZ851820:VMZ851968 VWV851820:VWV851968 WGR851820:WGR851968 WQN851820:WQN851968 NX917356:NX917504 XT917356:XT917504 AHP917356:AHP917504 ARL917356:ARL917504 BBH917356:BBH917504 BLD917356:BLD917504 BUZ917356:BUZ917504 CEV917356:CEV917504 COR917356:COR917504 CYN917356:CYN917504 DIJ917356:DIJ917504 DSF917356:DSF917504 ECB917356:ECB917504 ELX917356:ELX917504 EVT917356:EVT917504 FFP917356:FFP917504 FPL917356:FPL917504 FZH917356:FZH917504 GJD917356:GJD917504 GSZ917356:GSZ917504 HCV917356:HCV917504 HMR917356:HMR917504 HWN917356:HWN917504 IGJ917356:IGJ917504 IQF917356:IQF917504 JAB917356:JAB917504 JJX917356:JJX917504 JTT917356:JTT917504 KDP917356:KDP917504 KNL917356:KNL917504 KXH917356:KXH917504 LHD917356:LHD917504 LQZ917356:LQZ917504 MAV917356:MAV917504 MKR917356:MKR917504 MUN917356:MUN917504 NEJ917356:NEJ917504 NOF917356:NOF917504 NYB917356:NYB917504 OHX917356:OHX917504 ORT917356:ORT917504 PBP917356:PBP917504 PLL917356:PLL917504 PVH917356:PVH917504 QFD917356:QFD917504 QOZ917356:QOZ917504 QYV917356:QYV917504 RIR917356:RIR917504 RSN917356:RSN917504 SCJ917356:SCJ917504 SMF917356:SMF917504 SWB917356:SWB917504 TFX917356:TFX917504 TPT917356:TPT917504 TZP917356:TZP917504 UJL917356:UJL917504 UTH917356:UTH917504 VDD917356:VDD917504 VMZ917356:VMZ917504 VWV917356:VWV917504 WGR917356:WGR917504 WQN917356:WQN917504 NX982892:NX983040 XT982892:XT983040 AHP982892:AHP983040 ARL982892:ARL983040 BBH982892:BBH983040 BLD982892:BLD983040 BUZ982892:BUZ983040 CEV982892:CEV983040 COR982892:COR983040 CYN982892:CYN983040 DIJ982892:DIJ983040 DSF982892:DSF983040 ECB982892:ECB983040 ELX982892:ELX983040 EVT982892:EVT983040 FFP982892:FFP983040 FPL982892:FPL983040 FZH982892:FZH983040 GJD982892:GJD983040 GSZ982892:GSZ983040 HCV982892:HCV983040 HMR982892:HMR983040 HWN982892:HWN983040 IGJ982892:IGJ983040 IQF982892:IQF983040 JAB982892:JAB983040 JJX982892:JJX983040 JTT982892:JTT983040 KDP982892:KDP983040 KNL982892:KNL983040 KXH982892:KXH983040 LHD982892:LHD983040 LQZ982892:LQZ983040 MAV982892:MAV983040 MKR982892:MKR983040 MUN982892:MUN983040 NEJ982892:NEJ983040 NOF982892:NOF983040 NYB982892:NYB983040 OHX982892:OHX983040 ORT982892:ORT983040 PBP982892:PBP983040 PLL982892:PLL983040 PVH982892:PVH983040 QFD982892:QFD983040 QOZ982892:QOZ983040 QYV982892:QYV983040 RIR982892:RIR983040 RSN982892:RSN983040 SCJ982892:SCJ983040 SMF982892:SMF983040 SWB982892:SWB983040 TFX982892:TFX983040 TPT982892:TPT983040 TZP982892:TZP983040 UJL982892:UJL983040 UTH982892:UTH983040 VDD982892:VDD983040 VMZ982892:VMZ983040 VWV982892:VWV983040 WGR982892:WGR983040 GN58:GN62 QJ58:QJ62 AAF58:AAF62 AKB58:AKB62 ATX58:ATX62 BDT58:BDT62 BNP58:BNP62 BXL58:BXL62 CHH58:CHH62 CRD58:CRD62 DAZ58:DAZ62 DKV58:DKV62 DUR58:DUR62 EEN58:EEN62 EOJ58:EOJ62 EYF58:EYF62 FIB58:FIB62 FRX58:FRX62 GBT58:GBT62 GLP58:GLP62 GVL58:GVL62 HFH58:HFH62 HPD58:HPD62 HYZ58:HYZ62 IIV58:IIV62 ISR58:ISR62 JCN58:JCN62 JMJ58:JMJ62 JWF58:JWF62 KGB58:KGB62 KPX58:KPX62 KZT58:KZT62 LJP58:LJP62 LTL58:LTL62 MDH58:MDH62 MND58:MND62 MWZ58:MWZ62 NGV58:NGV62 NQR58:NQR62 OAN58:OAN62 OKJ58:OKJ62 OUF58:OUF62 PEB58:PEB62 PNX58:PNX62 PXT58:PXT62 QHP58:QHP62 QRL58:QRL62 RBH58:RBH62 RLD58:RLD62 RUZ58:RUZ62 SEV58:SEV62 SOR58:SOR62 SYN58:SYN62 TIJ58:TIJ62 TSF58:TSF62 UCB58:UCB62 ULX58:ULX62 UVT58:UVT62 VFP58:VFP62 VPL58:VPL62 VZH58:VZH62 WJD58:WJD62 WSZ58:WSZ62 FPR2:FPR57 FZN2:FZN57 GJJ2:GJJ57 GTF2:GTF57 HDB2:HDB57 HMX2:HMX57 HWT2:HWT57 IGP2:IGP57 IQL2:IQL57 JAH2:JAH57 JKD2:JKD57 JTZ2:JTZ57 KDV2:KDV57 KNR2:KNR57 KXN2:KXN57 LHJ2:LHJ57 LRF2:LRF57 MBB2:MBB57 MKX2:MKX57 MUT2:MUT57 NEP2:NEP57 NOL2:NOL57 NYH2:NYH57 OID2:OID57 ORZ2:ORZ57 PBV2:PBV57 PLR2:PLR57 PVN2:PVN57 QFJ2:QFJ57 QPF2:QPF57 QZB2:QZB57 RIX2:RIX57 RST2:RST57 SCP2:SCP57 SML2:SML57 SWH2:SWH57 TGD2:TGD57 TPZ2:TPZ57 TZV2:TZV57 UJR2:UJR57 UTN2:UTN57 VDJ2:VDJ57 VNF2:VNF57 VXB2:VXB57 WGX2:WGX57 WQT2:WQT57 OD2:OD57 XZ2:XZ57 AHV2:AHV57 ARR2:ARR57 BBN2:BBN57 BLJ2:BLJ57 BVF2:BVF57 CFB2:CFB57 COX2:COX57 CYT2:CYT57 DIP2:DIP57 DSL2:DSL57 ECH2:ECH57 EMD2:EMD57 EVZ2:EVZ57 WQN63:WQN124 WGR63:WGR124 VWV63:VWV124 VMZ63:VMZ124 VDD63:VDD124 UTH63:UTH124 UJL63:UJL124 TZP63:TZP124 TPT63:TPT124 TFX63:TFX124 SWB63:SWB124 SMF63:SMF124 SCJ63:SCJ124 RSN63:RSN124 RIR63:RIR124 QYV63:QYV124 QOZ63:QOZ124 QFD63:QFD124 PVH63:PVH124 PLL63:PLL124 PBP63:PBP124 ORT63:ORT124 OHX63:OHX124 NYB63:NYB124 NOF63:NOF124 NEJ63:NEJ124 MUN63:MUN124 MKR63:MKR124 MAV63:MAV124 LQZ63:LQZ124 LHD63:LHD124 KXH63:KXH124 KNL63:KNL124 KDP63:KDP124 JTT63:JTT124 JJX63:JJX124 JAB63:JAB124 IQF63:IQF124 IGJ63:IGJ124 HWN63:HWN124 HMR63:HMR124 HCV63:HCV124 GSZ63:GSZ124 GJD63:GJD124 FZH63:FZH124 FPL63:FPL124 FFP63:FFP124 EVT63:EVT124 ELX63:ELX124 ECB63:ECB124 DSF63:DSF124 DIJ63:DIJ124 CYN63:CYN124 COR63:COR124 CEV63:CEV124 BUZ63:BUZ124 BLD63:BLD124 BBH63:BBH124 ARL63:ARL124 AHP63:AHP124 XT63:XT124 NX63:NX124 NX128:NX140">
      <formula1>Camp</formula1>
    </dataValidation>
    <dataValidation type="list" allowBlank="1" showInputMessage="1" showErrorMessage="1" sqref="WQK982892:WQK983040 AHM128:AHM140 ARI128:ARI140 BBE128:BBE140 BLA128:BLA140 BUW128:BUW140 CES128:CES140 COO128:COO140 CYK128:CYK140 DIG128:DIG140 DSC128:DSC140 EBY128:EBY140 ELU128:ELU140 EVQ128:EVQ140 FFM128:FFM140 FPI128:FPI140 FZE128:FZE140 GJA128:GJA140 GSW128:GSW140 HCS128:HCS140 HMO128:HMO140 HWK128:HWK140 IGG128:IGG140 IQC128:IQC140 IZY128:IZY140 JJU128:JJU140 JTQ128:JTQ140 KDM128:KDM140 KNI128:KNI140 KXE128:KXE140 LHA128:LHA140 LQW128:LQW140 MAS128:MAS140 MKO128:MKO140 MUK128:MUK140 NEG128:NEG140 NOC128:NOC140 NXY128:NXY140 OHU128:OHU140 ORQ128:ORQ140 PBM128:PBM140 PLI128:PLI140 PVE128:PVE140 QFA128:QFA140 QOW128:QOW140 QYS128:QYS140 RIO128:RIO140 RSK128:RSK140 SCG128:SCG140 SMC128:SMC140 SVY128:SVY140 TFU128:TFU140 TPQ128:TPQ140 TZM128:TZM140 UJI128:UJI140 UTE128:UTE140 VDA128:VDA140 VMW128:VMW140 VWS128:VWS140 WGO128:WGO140 WQK128:WQK140 NU128:NU140 WGO982892:WGO983040 R65388:R65536 NU65388:NU65536 XQ65388:XQ65536 AHM65388:AHM65536 ARI65388:ARI65536 BBE65388:BBE65536 BLA65388:BLA65536 BUW65388:BUW65536 CES65388:CES65536 COO65388:COO65536 CYK65388:CYK65536 DIG65388:DIG65536 DSC65388:DSC65536 EBY65388:EBY65536 ELU65388:ELU65536 EVQ65388:EVQ65536 FFM65388:FFM65536 FPI65388:FPI65536 FZE65388:FZE65536 GJA65388:GJA65536 GSW65388:GSW65536 HCS65388:HCS65536 HMO65388:HMO65536 HWK65388:HWK65536 IGG65388:IGG65536 IQC65388:IQC65536 IZY65388:IZY65536 JJU65388:JJU65536 JTQ65388:JTQ65536 KDM65388:KDM65536 KNI65388:KNI65536 KXE65388:KXE65536 LHA65388:LHA65536 LQW65388:LQW65536 MAS65388:MAS65536 MKO65388:MKO65536 MUK65388:MUK65536 NEG65388:NEG65536 NOC65388:NOC65536 NXY65388:NXY65536 OHU65388:OHU65536 ORQ65388:ORQ65536 PBM65388:PBM65536 PLI65388:PLI65536 PVE65388:PVE65536 QFA65388:QFA65536 QOW65388:QOW65536 QYS65388:QYS65536 RIO65388:RIO65536 RSK65388:RSK65536 SCG65388:SCG65536 SMC65388:SMC65536 SVY65388:SVY65536 TFU65388:TFU65536 TPQ65388:TPQ65536 TZM65388:TZM65536 UJI65388:UJI65536 UTE65388:UTE65536 VDA65388:VDA65536 VMW65388:VMW65536 VWS65388:VWS65536 WGO65388:WGO65536 WQK65388:WQK65536 R130924:R131072 NU130924:NU131072 XQ130924:XQ131072 AHM130924:AHM131072 ARI130924:ARI131072 BBE130924:BBE131072 BLA130924:BLA131072 BUW130924:BUW131072 CES130924:CES131072 COO130924:COO131072 CYK130924:CYK131072 DIG130924:DIG131072 DSC130924:DSC131072 EBY130924:EBY131072 ELU130924:ELU131072 EVQ130924:EVQ131072 FFM130924:FFM131072 FPI130924:FPI131072 FZE130924:FZE131072 GJA130924:GJA131072 GSW130924:GSW131072 HCS130924:HCS131072 HMO130924:HMO131072 HWK130924:HWK131072 IGG130924:IGG131072 IQC130924:IQC131072 IZY130924:IZY131072 JJU130924:JJU131072 JTQ130924:JTQ131072 KDM130924:KDM131072 KNI130924:KNI131072 KXE130924:KXE131072 LHA130924:LHA131072 LQW130924:LQW131072 MAS130924:MAS131072 MKO130924:MKO131072 MUK130924:MUK131072 NEG130924:NEG131072 NOC130924:NOC131072 NXY130924:NXY131072 OHU130924:OHU131072 ORQ130924:ORQ131072 PBM130924:PBM131072 PLI130924:PLI131072 PVE130924:PVE131072 QFA130924:QFA131072 QOW130924:QOW131072 QYS130924:QYS131072 RIO130924:RIO131072 RSK130924:RSK131072 SCG130924:SCG131072 SMC130924:SMC131072 SVY130924:SVY131072 TFU130924:TFU131072 TPQ130924:TPQ131072 TZM130924:TZM131072 UJI130924:UJI131072 UTE130924:UTE131072 VDA130924:VDA131072 VMW130924:VMW131072 VWS130924:VWS131072 WGO130924:WGO131072 WQK130924:WQK131072 R196460:R196608 NU196460:NU196608 XQ196460:XQ196608 AHM196460:AHM196608 ARI196460:ARI196608 BBE196460:BBE196608 BLA196460:BLA196608 BUW196460:BUW196608 CES196460:CES196608 COO196460:COO196608 CYK196460:CYK196608 DIG196460:DIG196608 DSC196460:DSC196608 EBY196460:EBY196608 ELU196460:ELU196608 EVQ196460:EVQ196608 FFM196460:FFM196608 FPI196460:FPI196608 FZE196460:FZE196608 GJA196460:GJA196608 GSW196460:GSW196608 HCS196460:HCS196608 HMO196460:HMO196608 HWK196460:HWK196608 IGG196460:IGG196608 IQC196460:IQC196608 IZY196460:IZY196608 JJU196460:JJU196608 JTQ196460:JTQ196608 KDM196460:KDM196608 KNI196460:KNI196608 KXE196460:KXE196608 LHA196460:LHA196608 LQW196460:LQW196608 MAS196460:MAS196608 MKO196460:MKO196608 MUK196460:MUK196608 NEG196460:NEG196608 NOC196460:NOC196608 NXY196460:NXY196608 OHU196460:OHU196608 ORQ196460:ORQ196608 PBM196460:PBM196608 PLI196460:PLI196608 PVE196460:PVE196608 QFA196460:QFA196608 QOW196460:QOW196608 QYS196460:QYS196608 RIO196460:RIO196608 RSK196460:RSK196608 SCG196460:SCG196608 SMC196460:SMC196608 SVY196460:SVY196608 TFU196460:TFU196608 TPQ196460:TPQ196608 TZM196460:TZM196608 UJI196460:UJI196608 UTE196460:UTE196608 VDA196460:VDA196608 VMW196460:VMW196608 VWS196460:VWS196608 WGO196460:WGO196608 WQK196460:WQK196608 R261996:R262144 NU261996:NU262144 XQ261996:XQ262144 AHM261996:AHM262144 ARI261996:ARI262144 BBE261996:BBE262144 BLA261996:BLA262144 BUW261996:BUW262144 CES261996:CES262144 COO261996:COO262144 CYK261996:CYK262144 DIG261996:DIG262144 DSC261996:DSC262144 EBY261996:EBY262144 ELU261996:ELU262144 EVQ261996:EVQ262144 FFM261996:FFM262144 FPI261996:FPI262144 FZE261996:FZE262144 GJA261996:GJA262144 GSW261996:GSW262144 HCS261996:HCS262144 HMO261996:HMO262144 HWK261996:HWK262144 IGG261996:IGG262144 IQC261996:IQC262144 IZY261996:IZY262144 JJU261996:JJU262144 JTQ261996:JTQ262144 KDM261996:KDM262144 KNI261996:KNI262144 KXE261996:KXE262144 LHA261996:LHA262144 LQW261996:LQW262144 MAS261996:MAS262144 MKO261996:MKO262144 MUK261996:MUK262144 NEG261996:NEG262144 NOC261996:NOC262144 NXY261996:NXY262144 OHU261996:OHU262144 ORQ261996:ORQ262144 PBM261996:PBM262144 PLI261996:PLI262144 PVE261996:PVE262144 QFA261996:QFA262144 QOW261996:QOW262144 QYS261996:QYS262144 RIO261996:RIO262144 RSK261996:RSK262144 SCG261996:SCG262144 SMC261996:SMC262144 SVY261996:SVY262144 TFU261996:TFU262144 TPQ261996:TPQ262144 TZM261996:TZM262144 UJI261996:UJI262144 UTE261996:UTE262144 VDA261996:VDA262144 VMW261996:VMW262144 VWS261996:VWS262144 WGO261996:WGO262144 WQK261996:WQK262144 R327532:R327680 NU327532:NU327680 XQ327532:XQ327680 AHM327532:AHM327680 ARI327532:ARI327680 BBE327532:BBE327680 BLA327532:BLA327680 BUW327532:BUW327680 CES327532:CES327680 COO327532:COO327680 CYK327532:CYK327680 DIG327532:DIG327680 DSC327532:DSC327680 EBY327532:EBY327680 ELU327532:ELU327680 EVQ327532:EVQ327680 FFM327532:FFM327680 FPI327532:FPI327680 FZE327532:FZE327680 GJA327532:GJA327680 GSW327532:GSW327680 HCS327532:HCS327680 HMO327532:HMO327680 HWK327532:HWK327680 IGG327532:IGG327680 IQC327532:IQC327680 IZY327532:IZY327680 JJU327532:JJU327680 JTQ327532:JTQ327680 KDM327532:KDM327680 KNI327532:KNI327680 KXE327532:KXE327680 LHA327532:LHA327680 LQW327532:LQW327680 MAS327532:MAS327680 MKO327532:MKO327680 MUK327532:MUK327680 NEG327532:NEG327680 NOC327532:NOC327680 NXY327532:NXY327680 OHU327532:OHU327680 ORQ327532:ORQ327680 PBM327532:PBM327680 PLI327532:PLI327680 PVE327532:PVE327680 QFA327532:QFA327680 QOW327532:QOW327680 QYS327532:QYS327680 RIO327532:RIO327680 RSK327532:RSK327680 SCG327532:SCG327680 SMC327532:SMC327680 SVY327532:SVY327680 TFU327532:TFU327680 TPQ327532:TPQ327680 TZM327532:TZM327680 UJI327532:UJI327680 UTE327532:UTE327680 VDA327532:VDA327680 VMW327532:VMW327680 VWS327532:VWS327680 WGO327532:WGO327680 WQK327532:WQK327680 R393068:R393216 NU393068:NU393216 XQ393068:XQ393216 AHM393068:AHM393216 ARI393068:ARI393216 BBE393068:BBE393216 BLA393068:BLA393216 BUW393068:BUW393216 CES393068:CES393216 COO393068:COO393216 CYK393068:CYK393216 DIG393068:DIG393216 DSC393068:DSC393216 EBY393068:EBY393216 ELU393068:ELU393216 EVQ393068:EVQ393216 FFM393068:FFM393216 FPI393068:FPI393216 FZE393068:FZE393216 GJA393068:GJA393216 GSW393068:GSW393216 HCS393068:HCS393216 HMO393068:HMO393216 HWK393068:HWK393216 IGG393068:IGG393216 IQC393068:IQC393216 IZY393068:IZY393216 JJU393068:JJU393216 JTQ393068:JTQ393216 KDM393068:KDM393216 KNI393068:KNI393216 KXE393068:KXE393216 LHA393068:LHA393216 LQW393068:LQW393216 MAS393068:MAS393216 MKO393068:MKO393216 MUK393068:MUK393216 NEG393068:NEG393216 NOC393068:NOC393216 NXY393068:NXY393216 OHU393068:OHU393216 ORQ393068:ORQ393216 PBM393068:PBM393216 PLI393068:PLI393216 PVE393068:PVE393216 QFA393068:QFA393216 QOW393068:QOW393216 QYS393068:QYS393216 RIO393068:RIO393216 RSK393068:RSK393216 SCG393068:SCG393216 SMC393068:SMC393216 SVY393068:SVY393216 TFU393068:TFU393216 TPQ393068:TPQ393216 TZM393068:TZM393216 UJI393068:UJI393216 UTE393068:UTE393216 VDA393068:VDA393216 VMW393068:VMW393216 VWS393068:VWS393216 WGO393068:WGO393216 WQK393068:WQK393216 R458604:R458752 NU458604:NU458752 XQ458604:XQ458752 AHM458604:AHM458752 ARI458604:ARI458752 BBE458604:BBE458752 BLA458604:BLA458752 BUW458604:BUW458752 CES458604:CES458752 COO458604:COO458752 CYK458604:CYK458752 DIG458604:DIG458752 DSC458604:DSC458752 EBY458604:EBY458752 ELU458604:ELU458752 EVQ458604:EVQ458752 FFM458604:FFM458752 FPI458604:FPI458752 FZE458604:FZE458752 GJA458604:GJA458752 GSW458604:GSW458752 HCS458604:HCS458752 HMO458604:HMO458752 HWK458604:HWK458752 IGG458604:IGG458752 IQC458604:IQC458752 IZY458604:IZY458752 JJU458604:JJU458752 JTQ458604:JTQ458752 KDM458604:KDM458752 KNI458604:KNI458752 KXE458604:KXE458752 LHA458604:LHA458752 LQW458604:LQW458752 MAS458604:MAS458752 MKO458604:MKO458752 MUK458604:MUK458752 NEG458604:NEG458752 NOC458604:NOC458752 NXY458604:NXY458752 OHU458604:OHU458752 ORQ458604:ORQ458752 PBM458604:PBM458752 PLI458604:PLI458752 PVE458604:PVE458752 QFA458604:QFA458752 QOW458604:QOW458752 QYS458604:QYS458752 RIO458604:RIO458752 RSK458604:RSK458752 SCG458604:SCG458752 SMC458604:SMC458752 SVY458604:SVY458752 TFU458604:TFU458752 TPQ458604:TPQ458752 TZM458604:TZM458752 UJI458604:UJI458752 UTE458604:UTE458752 VDA458604:VDA458752 VMW458604:VMW458752 VWS458604:VWS458752 WGO458604:WGO458752 WQK458604:WQK458752 R524140:R524288 NU524140:NU524288 XQ524140:XQ524288 AHM524140:AHM524288 ARI524140:ARI524288 BBE524140:BBE524288 BLA524140:BLA524288 BUW524140:BUW524288 CES524140:CES524288 COO524140:COO524288 CYK524140:CYK524288 DIG524140:DIG524288 DSC524140:DSC524288 EBY524140:EBY524288 ELU524140:ELU524288 EVQ524140:EVQ524288 FFM524140:FFM524288 FPI524140:FPI524288 FZE524140:FZE524288 GJA524140:GJA524288 GSW524140:GSW524288 HCS524140:HCS524288 HMO524140:HMO524288 HWK524140:HWK524288 IGG524140:IGG524288 IQC524140:IQC524288 IZY524140:IZY524288 JJU524140:JJU524288 JTQ524140:JTQ524288 KDM524140:KDM524288 KNI524140:KNI524288 KXE524140:KXE524288 LHA524140:LHA524288 LQW524140:LQW524288 MAS524140:MAS524288 MKO524140:MKO524288 MUK524140:MUK524288 NEG524140:NEG524288 NOC524140:NOC524288 NXY524140:NXY524288 OHU524140:OHU524288 ORQ524140:ORQ524288 PBM524140:PBM524288 PLI524140:PLI524288 PVE524140:PVE524288 QFA524140:QFA524288 QOW524140:QOW524288 QYS524140:QYS524288 RIO524140:RIO524288 RSK524140:RSK524288 SCG524140:SCG524288 SMC524140:SMC524288 SVY524140:SVY524288 TFU524140:TFU524288 TPQ524140:TPQ524288 TZM524140:TZM524288 UJI524140:UJI524288 UTE524140:UTE524288 VDA524140:VDA524288 VMW524140:VMW524288 VWS524140:VWS524288 WGO524140:WGO524288 WQK524140:WQK524288 R589676:R589824 NU589676:NU589824 XQ589676:XQ589824 AHM589676:AHM589824 ARI589676:ARI589824 BBE589676:BBE589824 BLA589676:BLA589824 BUW589676:BUW589824 CES589676:CES589824 COO589676:COO589824 CYK589676:CYK589824 DIG589676:DIG589824 DSC589676:DSC589824 EBY589676:EBY589824 ELU589676:ELU589824 EVQ589676:EVQ589824 FFM589676:FFM589824 FPI589676:FPI589824 FZE589676:FZE589824 GJA589676:GJA589824 GSW589676:GSW589824 HCS589676:HCS589824 HMO589676:HMO589824 HWK589676:HWK589824 IGG589676:IGG589824 IQC589676:IQC589824 IZY589676:IZY589824 JJU589676:JJU589824 JTQ589676:JTQ589824 KDM589676:KDM589824 KNI589676:KNI589824 KXE589676:KXE589824 LHA589676:LHA589824 LQW589676:LQW589824 MAS589676:MAS589824 MKO589676:MKO589824 MUK589676:MUK589824 NEG589676:NEG589824 NOC589676:NOC589824 NXY589676:NXY589824 OHU589676:OHU589824 ORQ589676:ORQ589824 PBM589676:PBM589824 PLI589676:PLI589824 PVE589676:PVE589824 QFA589676:QFA589824 QOW589676:QOW589824 QYS589676:QYS589824 RIO589676:RIO589824 RSK589676:RSK589824 SCG589676:SCG589824 SMC589676:SMC589824 SVY589676:SVY589824 TFU589676:TFU589824 TPQ589676:TPQ589824 TZM589676:TZM589824 UJI589676:UJI589824 UTE589676:UTE589824 VDA589676:VDA589824 VMW589676:VMW589824 VWS589676:VWS589824 WGO589676:WGO589824 WQK589676:WQK589824 R655212:R655360 NU655212:NU655360 XQ655212:XQ655360 AHM655212:AHM655360 ARI655212:ARI655360 BBE655212:BBE655360 BLA655212:BLA655360 BUW655212:BUW655360 CES655212:CES655360 COO655212:COO655360 CYK655212:CYK655360 DIG655212:DIG655360 DSC655212:DSC655360 EBY655212:EBY655360 ELU655212:ELU655360 EVQ655212:EVQ655360 FFM655212:FFM655360 FPI655212:FPI655360 FZE655212:FZE655360 GJA655212:GJA655360 GSW655212:GSW655360 HCS655212:HCS655360 HMO655212:HMO655360 HWK655212:HWK655360 IGG655212:IGG655360 IQC655212:IQC655360 IZY655212:IZY655360 JJU655212:JJU655360 JTQ655212:JTQ655360 KDM655212:KDM655360 KNI655212:KNI655360 KXE655212:KXE655360 LHA655212:LHA655360 LQW655212:LQW655360 MAS655212:MAS655360 MKO655212:MKO655360 MUK655212:MUK655360 NEG655212:NEG655360 NOC655212:NOC655360 NXY655212:NXY655360 OHU655212:OHU655360 ORQ655212:ORQ655360 PBM655212:PBM655360 PLI655212:PLI655360 PVE655212:PVE655360 QFA655212:QFA655360 QOW655212:QOW655360 QYS655212:QYS655360 RIO655212:RIO655360 RSK655212:RSK655360 SCG655212:SCG655360 SMC655212:SMC655360 SVY655212:SVY655360 TFU655212:TFU655360 TPQ655212:TPQ655360 TZM655212:TZM655360 UJI655212:UJI655360 UTE655212:UTE655360 VDA655212:VDA655360 VMW655212:VMW655360 VWS655212:VWS655360 WGO655212:WGO655360 WQK655212:WQK655360 R720748:R720896 NU720748:NU720896 XQ720748:XQ720896 AHM720748:AHM720896 ARI720748:ARI720896 BBE720748:BBE720896 BLA720748:BLA720896 BUW720748:BUW720896 CES720748:CES720896 COO720748:COO720896 CYK720748:CYK720896 DIG720748:DIG720896 DSC720748:DSC720896 EBY720748:EBY720896 ELU720748:ELU720896 EVQ720748:EVQ720896 FFM720748:FFM720896 FPI720748:FPI720896 FZE720748:FZE720896 GJA720748:GJA720896 GSW720748:GSW720896 HCS720748:HCS720896 HMO720748:HMO720896 HWK720748:HWK720896 IGG720748:IGG720896 IQC720748:IQC720896 IZY720748:IZY720896 JJU720748:JJU720896 JTQ720748:JTQ720896 KDM720748:KDM720896 KNI720748:KNI720896 KXE720748:KXE720896 LHA720748:LHA720896 LQW720748:LQW720896 MAS720748:MAS720896 MKO720748:MKO720896 MUK720748:MUK720896 NEG720748:NEG720896 NOC720748:NOC720896 NXY720748:NXY720896 OHU720748:OHU720896 ORQ720748:ORQ720896 PBM720748:PBM720896 PLI720748:PLI720896 PVE720748:PVE720896 QFA720748:QFA720896 QOW720748:QOW720896 QYS720748:QYS720896 RIO720748:RIO720896 RSK720748:RSK720896 SCG720748:SCG720896 SMC720748:SMC720896 SVY720748:SVY720896 TFU720748:TFU720896 TPQ720748:TPQ720896 TZM720748:TZM720896 UJI720748:UJI720896 UTE720748:UTE720896 VDA720748:VDA720896 VMW720748:VMW720896 VWS720748:VWS720896 WGO720748:WGO720896 WQK720748:WQK720896 R786284:R786432 NU786284:NU786432 XQ786284:XQ786432 AHM786284:AHM786432 ARI786284:ARI786432 BBE786284:BBE786432 BLA786284:BLA786432 BUW786284:BUW786432 CES786284:CES786432 COO786284:COO786432 CYK786284:CYK786432 DIG786284:DIG786432 DSC786284:DSC786432 EBY786284:EBY786432 ELU786284:ELU786432 EVQ786284:EVQ786432 FFM786284:FFM786432 FPI786284:FPI786432 FZE786284:FZE786432 GJA786284:GJA786432 GSW786284:GSW786432 HCS786284:HCS786432 HMO786284:HMO786432 HWK786284:HWK786432 IGG786284:IGG786432 IQC786284:IQC786432 IZY786284:IZY786432 JJU786284:JJU786432 JTQ786284:JTQ786432 KDM786284:KDM786432 KNI786284:KNI786432 KXE786284:KXE786432 LHA786284:LHA786432 LQW786284:LQW786432 MAS786284:MAS786432 MKO786284:MKO786432 MUK786284:MUK786432 NEG786284:NEG786432 NOC786284:NOC786432 NXY786284:NXY786432 OHU786284:OHU786432 ORQ786284:ORQ786432 PBM786284:PBM786432 PLI786284:PLI786432 PVE786284:PVE786432 QFA786284:QFA786432 QOW786284:QOW786432 QYS786284:QYS786432 RIO786284:RIO786432 RSK786284:RSK786432 SCG786284:SCG786432 SMC786284:SMC786432 SVY786284:SVY786432 TFU786284:TFU786432 TPQ786284:TPQ786432 TZM786284:TZM786432 UJI786284:UJI786432 UTE786284:UTE786432 VDA786284:VDA786432 VMW786284:VMW786432 VWS786284:VWS786432 WGO786284:WGO786432 WQK786284:WQK786432 R851820:R851968 NU851820:NU851968 XQ851820:XQ851968 AHM851820:AHM851968 ARI851820:ARI851968 BBE851820:BBE851968 BLA851820:BLA851968 BUW851820:BUW851968 CES851820:CES851968 COO851820:COO851968 CYK851820:CYK851968 DIG851820:DIG851968 DSC851820:DSC851968 EBY851820:EBY851968 ELU851820:ELU851968 EVQ851820:EVQ851968 FFM851820:FFM851968 FPI851820:FPI851968 FZE851820:FZE851968 GJA851820:GJA851968 GSW851820:GSW851968 HCS851820:HCS851968 HMO851820:HMO851968 HWK851820:HWK851968 IGG851820:IGG851968 IQC851820:IQC851968 IZY851820:IZY851968 JJU851820:JJU851968 JTQ851820:JTQ851968 KDM851820:KDM851968 KNI851820:KNI851968 KXE851820:KXE851968 LHA851820:LHA851968 LQW851820:LQW851968 MAS851820:MAS851968 MKO851820:MKO851968 MUK851820:MUK851968 NEG851820:NEG851968 NOC851820:NOC851968 NXY851820:NXY851968 OHU851820:OHU851968 ORQ851820:ORQ851968 PBM851820:PBM851968 PLI851820:PLI851968 PVE851820:PVE851968 QFA851820:QFA851968 QOW851820:QOW851968 QYS851820:QYS851968 RIO851820:RIO851968 RSK851820:RSK851968 SCG851820:SCG851968 SMC851820:SMC851968 SVY851820:SVY851968 TFU851820:TFU851968 TPQ851820:TPQ851968 TZM851820:TZM851968 UJI851820:UJI851968 UTE851820:UTE851968 VDA851820:VDA851968 VMW851820:VMW851968 VWS851820:VWS851968 WGO851820:WGO851968 WQK851820:WQK851968 R917356:R917504 NU917356:NU917504 XQ917356:XQ917504 AHM917356:AHM917504 ARI917356:ARI917504 BBE917356:BBE917504 BLA917356:BLA917504 BUW917356:BUW917504 CES917356:CES917504 COO917356:COO917504 CYK917356:CYK917504 DIG917356:DIG917504 DSC917356:DSC917504 EBY917356:EBY917504 ELU917356:ELU917504 EVQ917356:EVQ917504 FFM917356:FFM917504 FPI917356:FPI917504 FZE917356:FZE917504 GJA917356:GJA917504 GSW917356:GSW917504 HCS917356:HCS917504 HMO917356:HMO917504 HWK917356:HWK917504 IGG917356:IGG917504 IQC917356:IQC917504 IZY917356:IZY917504 JJU917356:JJU917504 JTQ917356:JTQ917504 KDM917356:KDM917504 KNI917356:KNI917504 KXE917356:KXE917504 LHA917356:LHA917504 LQW917356:LQW917504 MAS917356:MAS917504 MKO917356:MKO917504 MUK917356:MUK917504 NEG917356:NEG917504 NOC917356:NOC917504 NXY917356:NXY917504 OHU917356:OHU917504 ORQ917356:ORQ917504 PBM917356:PBM917504 PLI917356:PLI917504 PVE917356:PVE917504 QFA917356:QFA917504 QOW917356:QOW917504 QYS917356:QYS917504 RIO917356:RIO917504 RSK917356:RSK917504 SCG917356:SCG917504 SMC917356:SMC917504 SVY917356:SVY917504 TFU917356:TFU917504 TPQ917356:TPQ917504 TZM917356:TZM917504 UJI917356:UJI917504 UTE917356:UTE917504 VDA917356:VDA917504 VMW917356:VMW917504 VWS917356:VWS917504 WGO917356:WGO917504 WQK917356:WQK917504 R982892:R983040 NU982892:NU983040 XQ982892:XQ983040 AHM982892:AHM983040 ARI982892:ARI983040 BBE982892:BBE983040 BLA982892:BLA983040 BUW982892:BUW983040 CES982892:CES983040 COO982892:COO983040 CYK982892:CYK983040 DIG982892:DIG983040 DSC982892:DSC983040 EBY982892:EBY983040 ELU982892:ELU983040 EVQ982892:EVQ983040 FFM982892:FFM983040 FPI982892:FPI983040 FZE982892:FZE983040 GJA982892:GJA983040 GSW982892:GSW983040 HCS982892:HCS983040 HMO982892:HMO983040 HWK982892:HWK983040 IGG982892:IGG983040 IQC982892:IQC983040 IZY982892:IZY983040 JJU982892:JJU983040 JTQ982892:JTQ983040 KDM982892:KDM983040 KNI982892:KNI983040 KXE982892:KXE983040 LHA982892:LHA983040 LQW982892:LQW983040 MAS982892:MAS983040 MKO982892:MKO983040 MUK982892:MUK983040 NEG982892:NEG983040 NOC982892:NOC983040 NXY982892:NXY983040 OHU982892:OHU983040 ORQ982892:ORQ983040 PBM982892:PBM983040 PLI982892:PLI983040 PVE982892:PVE983040 QFA982892:QFA983040 QOW982892:QOW983040 QYS982892:QYS983040 RIO982892:RIO983040 RSK982892:RSK983040 SCG982892:SCG983040 SMC982892:SMC983040 SVY982892:SVY983040 TFU982892:TFU983040 TPQ982892:TPQ983040 TZM982892:TZM983040 UJI982892:UJI983040 UTE982892:UTE983040 VDA982892:VDA983040 VMW982892:VMW983040 VWS982892:VWS983040 WQQ2:WQQ57 GK58:GK62 QG58:QG62 AAC58:AAC62 AJY58:AJY62 ATU58:ATU62 BDQ58:BDQ62 BNM58:BNM62 BXI58:BXI62 CHE58:CHE62 CRA58:CRA62 DAW58:DAW62 DKS58:DKS62 DUO58:DUO62 EEK58:EEK62 EOG58:EOG62 EYC58:EYC62 FHY58:FHY62 FRU58:FRU62 GBQ58:GBQ62 GLM58:GLM62 GVI58:GVI62 HFE58:HFE62 HPA58:HPA62 HYW58:HYW62 IIS58:IIS62 ISO58:ISO62 JCK58:JCK62 JMG58:JMG62 JWC58:JWC62 KFY58:KFY62 KPU58:KPU62 KZQ58:KZQ62 LJM58:LJM62 LTI58:LTI62 MDE58:MDE62 MNA58:MNA62 MWW58:MWW62 NGS58:NGS62 NQO58:NQO62 OAK58:OAK62 OKG58:OKG62 OUC58:OUC62 PDY58:PDY62 PNU58:PNU62 PXQ58:PXQ62 QHM58:QHM62 QRI58:QRI62 RBE58:RBE62 RLA58:RLA62 RUW58:RUW62 SES58:SES62 SOO58:SOO62 SYK58:SYK62 TIG58:TIG62 TSC58:TSC62 UBY58:UBY62 ULU58:ULU62 UVQ58:UVQ62 VFM58:VFM62 VPI58:VPI62 VZE58:VZE62 WJA58:WJA62 WSW58:WSW62 OA2:OA57 XW2:XW57 AHS2:AHS57 ARO2:ARO57 BBK2:BBK57 BLG2:BLG57 BVC2:BVC57 CEY2:CEY57 COU2:COU57 CYQ2:CYQ57 DIM2:DIM57 DSI2:DSI57 ECE2:ECE57 EMA2:EMA57 EVW2:EVW57 FFS2:FFS57 FPO2:FPO57 FZK2:FZK57 GJG2:GJG57 GTC2:GTC57 HCY2:HCY57 HMU2:HMU57 HWQ2:HWQ57 IGM2:IGM57 IQI2:IQI57 JAE2:JAE57 JKA2:JKA57 JTW2:JTW57 KDS2:KDS57 KNO2:KNO57 KXK2:KXK57 LHG2:LHG57 LRC2:LRC57 MAY2:MAY57 MKU2:MKU57 MUQ2:MUQ57 NEM2:NEM57 NOI2:NOI57 NYE2:NYE57 OIA2:OIA57 ORW2:ORW57 PBS2:PBS57 PLO2:PLO57 PVK2:PVK57 QFG2:QFG57 QPC2:QPC57 QYY2:QYY57 RIU2:RIU57 RSQ2:RSQ57 SCM2:SCM57 SMI2:SMI57 SWE2:SWE57 TGA2:TGA57 TPW2:TPW57 TZS2:TZS57 UJO2:UJO57 UTK2:UTK57 VDG2:VDG57 VNC2:VNC57 VWY2:VWY57 WGU2:WGU57 NU63:NU124 WQK63:WQK124 WGO63:WGO124 VWS63:VWS124 VMW63:VMW124 VDA63:VDA124 UTE63:UTE124 UJI63:UJI124 TZM63:TZM124 TPQ63:TPQ124 TFU63:TFU124 SVY63:SVY124 SMC63:SMC124 SCG63:SCG124 RSK63:RSK124 RIO63:RIO124 QYS63:QYS124 QOW63:QOW124 QFA63:QFA124 PVE63:PVE124 PLI63:PLI124 PBM63:PBM124 ORQ63:ORQ124 OHU63:OHU124 NXY63:NXY124 NOC63:NOC124 NEG63:NEG124 MUK63:MUK124 MKO63:MKO124 MAS63:MAS124 LQW63:LQW124 LHA63:LHA124 KXE63:KXE124 KNI63:KNI124 KDM63:KDM124 JTQ63:JTQ124 JJU63:JJU124 IZY63:IZY124 IQC63:IQC124 IGG63:IGG124 HWK63:HWK124 HMO63:HMO124 HCS63:HCS124 GSW63:GSW124 GJA63:GJA124 FZE63:FZE124 FPI63:FPI124 FFM63:FFM124 EVQ63:EVQ124 ELU63:ELU124 EBY63:EBY124 DSC63:DSC124 DIG63:DIG124 CYK63:CYK124 COO63:COO124 CES63:CES124 BUW63:BUW124 BLA63:BLA124 BBE63:BBE124 ARI63:ARI124 AHM63:AHM124 XQ63:XQ124 XQ128:XQ140">
      <formula1>Township</formula1>
    </dataValidation>
    <dataValidation type="list" allowBlank="1" showInputMessage="1" showErrorMessage="1" sqref="WQJ982892:WQJ983040 AHL128:AHL140 ARH128:ARH140 BBD128:BBD140 BKZ128:BKZ140 BUV128:BUV140 CER128:CER140 CON128:CON140 CYJ128:CYJ140 DIF128:DIF140 DSB128:DSB140 EBX128:EBX140 ELT128:ELT140 EVP128:EVP140 FFL128:FFL140 FPH128:FPH140 FZD128:FZD140 GIZ128:GIZ140 GSV128:GSV140 HCR128:HCR140 HMN128:HMN140 HWJ128:HWJ140 IGF128:IGF140 IQB128:IQB140 IZX128:IZX140 JJT128:JJT140 JTP128:JTP140 KDL128:KDL140 KNH128:KNH140 KXD128:KXD140 LGZ128:LGZ140 LQV128:LQV140 MAR128:MAR140 MKN128:MKN140 MUJ128:MUJ140 NEF128:NEF140 NOB128:NOB140 NXX128:NXX140 OHT128:OHT140 ORP128:ORP140 PBL128:PBL140 PLH128:PLH140 PVD128:PVD140 QEZ128:QEZ140 QOV128:QOV140 QYR128:QYR140 RIN128:RIN140 RSJ128:RSJ140 SCF128:SCF140 SMB128:SMB140 SVX128:SVX140 TFT128:TFT140 TPP128:TPP140 TZL128:TZL140 UJH128:UJH140 UTD128:UTD140 VCZ128:VCZ140 VMV128:VMV140 VWR128:VWR140 WGN128:WGN140 WQJ128:WQJ140 NT128:NT140 WGN982892:WGN983040 Q65388:Q65536 NT65388:NT65536 XP65388:XP65536 AHL65388:AHL65536 ARH65388:ARH65536 BBD65388:BBD65536 BKZ65388:BKZ65536 BUV65388:BUV65536 CER65388:CER65536 CON65388:CON65536 CYJ65388:CYJ65536 DIF65388:DIF65536 DSB65388:DSB65536 EBX65388:EBX65536 ELT65388:ELT65536 EVP65388:EVP65536 FFL65388:FFL65536 FPH65388:FPH65536 FZD65388:FZD65536 GIZ65388:GIZ65536 GSV65388:GSV65536 HCR65388:HCR65536 HMN65388:HMN65536 HWJ65388:HWJ65536 IGF65388:IGF65536 IQB65388:IQB65536 IZX65388:IZX65536 JJT65388:JJT65536 JTP65388:JTP65536 KDL65388:KDL65536 KNH65388:KNH65536 KXD65388:KXD65536 LGZ65388:LGZ65536 LQV65388:LQV65536 MAR65388:MAR65536 MKN65388:MKN65536 MUJ65388:MUJ65536 NEF65388:NEF65536 NOB65388:NOB65536 NXX65388:NXX65536 OHT65388:OHT65536 ORP65388:ORP65536 PBL65388:PBL65536 PLH65388:PLH65536 PVD65388:PVD65536 QEZ65388:QEZ65536 QOV65388:QOV65536 QYR65388:QYR65536 RIN65388:RIN65536 RSJ65388:RSJ65536 SCF65388:SCF65536 SMB65388:SMB65536 SVX65388:SVX65536 TFT65388:TFT65536 TPP65388:TPP65536 TZL65388:TZL65536 UJH65388:UJH65536 UTD65388:UTD65536 VCZ65388:VCZ65536 VMV65388:VMV65536 VWR65388:VWR65536 WGN65388:WGN65536 WQJ65388:WQJ65536 Q130924:Q131072 NT130924:NT131072 XP130924:XP131072 AHL130924:AHL131072 ARH130924:ARH131072 BBD130924:BBD131072 BKZ130924:BKZ131072 BUV130924:BUV131072 CER130924:CER131072 CON130924:CON131072 CYJ130924:CYJ131072 DIF130924:DIF131072 DSB130924:DSB131072 EBX130924:EBX131072 ELT130924:ELT131072 EVP130924:EVP131072 FFL130924:FFL131072 FPH130924:FPH131072 FZD130924:FZD131072 GIZ130924:GIZ131072 GSV130924:GSV131072 HCR130924:HCR131072 HMN130924:HMN131072 HWJ130924:HWJ131072 IGF130924:IGF131072 IQB130924:IQB131072 IZX130924:IZX131072 JJT130924:JJT131072 JTP130924:JTP131072 KDL130924:KDL131072 KNH130924:KNH131072 KXD130924:KXD131072 LGZ130924:LGZ131072 LQV130924:LQV131072 MAR130924:MAR131072 MKN130924:MKN131072 MUJ130924:MUJ131072 NEF130924:NEF131072 NOB130924:NOB131072 NXX130924:NXX131072 OHT130924:OHT131072 ORP130924:ORP131072 PBL130924:PBL131072 PLH130924:PLH131072 PVD130924:PVD131072 QEZ130924:QEZ131072 QOV130924:QOV131072 QYR130924:QYR131072 RIN130924:RIN131072 RSJ130924:RSJ131072 SCF130924:SCF131072 SMB130924:SMB131072 SVX130924:SVX131072 TFT130924:TFT131072 TPP130924:TPP131072 TZL130924:TZL131072 UJH130924:UJH131072 UTD130924:UTD131072 VCZ130924:VCZ131072 VMV130924:VMV131072 VWR130924:VWR131072 WGN130924:WGN131072 WQJ130924:WQJ131072 Q196460:Q196608 NT196460:NT196608 XP196460:XP196608 AHL196460:AHL196608 ARH196460:ARH196608 BBD196460:BBD196608 BKZ196460:BKZ196608 BUV196460:BUV196608 CER196460:CER196608 CON196460:CON196608 CYJ196460:CYJ196608 DIF196460:DIF196608 DSB196460:DSB196608 EBX196460:EBX196608 ELT196460:ELT196608 EVP196460:EVP196608 FFL196460:FFL196608 FPH196460:FPH196608 FZD196460:FZD196608 GIZ196460:GIZ196608 GSV196460:GSV196608 HCR196460:HCR196608 HMN196460:HMN196608 HWJ196460:HWJ196608 IGF196460:IGF196608 IQB196460:IQB196608 IZX196460:IZX196608 JJT196460:JJT196608 JTP196460:JTP196608 KDL196460:KDL196608 KNH196460:KNH196608 KXD196460:KXD196608 LGZ196460:LGZ196608 LQV196460:LQV196608 MAR196460:MAR196608 MKN196460:MKN196608 MUJ196460:MUJ196608 NEF196460:NEF196608 NOB196460:NOB196608 NXX196460:NXX196608 OHT196460:OHT196608 ORP196460:ORP196608 PBL196460:PBL196608 PLH196460:PLH196608 PVD196460:PVD196608 QEZ196460:QEZ196608 QOV196460:QOV196608 QYR196460:QYR196608 RIN196460:RIN196608 RSJ196460:RSJ196608 SCF196460:SCF196608 SMB196460:SMB196608 SVX196460:SVX196608 TFT196460:TFT196608 TPP196460:TPP196608 TZL196460:TZL196608 UJH196460:UJH196608 UTD196460:UTD196608 VCZ196460:VCZ196608 VMV196460:VMV196608 VWR196460:VWR196608 WGN196460:WGN196608 WQJ196460:WQJ196608 Q261996:Q262144 NT261996:NT262144 XP261996:XP262144 AHL261996:AHL262144 ARH261996:ARH262144 BBD261996:BBD262144 BKZ261996:BKZ262144 BUV261996:BUV262144 CER261996:CER262144 CON261996:CON262144 CYJ261996:CYJ262144 DIF261996:DIF262144 DSB261996:DSB262144 EBX261996:EBX262144 ELT261996:ELT262144 EVP261996:EVP262144 FFL261996:FFL262144 FPH261996:FPH262144 FZD261996:FZD262144 GIZ261996:GIZ262144 GSV261996:GSV262144 HCR261996:HCR262144 HMN261996:HMN262144 HWJ261996:HWJ262144 IGF261996:IGF262144 IQB261996:IQB262144 IZX261996:IZX262144 JJT261996:JJT262144 JTP261996:JTP262144 KDL261996:KDL262144 KNH261996:KNH262144 KXD261996:KXD262144 LGZ261996:LGZ262144 LQV261996:LQV262144 MAR261996:MAR262144 MKN261996:MKN262144 MUJ261996:MUJ262144 NEF261996:NEF262144 NOB261996:NOB262144 NXX261996:NXX262144 OHT261996:OHT262144 ORP261996:ORP262144 PBL261996:PBL262144 PLH261996:PLH262144 PVD261996:PVD262144 QEZ261996:QEZ262144 QOV261996:QOV262144 QYR261996:QYR262144 RIN261996:RIN262144 RSJ261996:RSJ262144 SCF261996:SCF262144 SMB261996:SMB262144 SVX261996:SVX262144 TFT261996:TFT262144 TPP261996:TPP262144 TZL261996:TZL262144 UJH261996:UJH262144 UTD261996:UTD262144 VCZ261996:VCZ262144 VMV261996:VMV262144 VWR261996:VWR262144 WGN261996:WGN262144 WQJ261996:WQJ262144 Q327532:Q327680 NT327532:NT327680 XP327532:XP327680 AHL327532:AHL327680 ARH327532:ARH327680 BBD327532:BBD327680 BKZ327532:BKZ327680 BUV327532:BUV327680 CER327532:CER327680 CON327532:CON327680 CYJ327532:CYJ327680 DIF327532:DIF327680 DSB327532:DSB327680 EBX327532:EBX327680 ELT327532:ELT327680 EVP327532:EVP327680 FFL327532:FFL327680 FPH327532:FPH327680 FZD327532:FZD327680 GIZ327532:GIZ327680 GSV327532:GSV327680 HCR327532:HCR327680 HMN327532:HMN327680 HWJ327532:HWJ327680 IGF327532:IGF327680 IQB327532:IQB327680 IZX327532:IZX327680 JJT327532:JJT327680 JTP327532:JTP327680 KDL327532:KDL327680 KNH327532:KNH327680 KXD327532:KXD327680 LGZ327532:LGZ327680 LQV327532:LQV327680 MAR327532:MAR327680 MKN327532:MKN327680 MUJ327532:MUJ327680 NEF327532:NEF327680 NOB327532:NOB327680 NXX327532:NXX327680 OHT327532:OHT327680 ORP327532:ORP327680 PBL327532:PBL327680 PLH327532:PLH327680 PVD327532:PVD327680 QEZ327532:QEZ327680 QOV327532:QOV327680 QYR327532:QYR327680 RIN327532:RIN327680 RSJ327532:RSJ327680 SCF327532:SCF327680 SMB327532:SMB327680 SVX327532:SVX327680 TFT327532:TFT327680 TPP327532:TPP327680 TZL327532:TZL327680 UJH327532:UJH327680 UTD327532:UTD327680 VCZ327532:VCZ327680 VMV327532:VMV327680 VWR327532:VWR327680 WGN327532:WGN327680 WQJ327532:WQJ327680 Q393068:Q393216 NT393068:NT393216 XP393068:XP393216 AHL393068:AHL393216 ARH393068:ARH393216 BBD393068:BBD393216 BKZ393068:BKZ393216 BUV393068:BUV393216 CER393068:CER393216 CON393068:CON393216 CYJ393068:CYJ393216 DIF393068:DIF393216 DSB393068:DSB393216 EBX393068:EBX393216 ELT393068:ELT393216 EVP393068:EVP393216 FFL393068:FFL393216 FPH393068:FPH393216 FZD393068:FZD393216 GIZ393068:GIZ393216 GSV393068:GSV393216 HCR393068:HCR393216 HMN393068:HMN393216 HWJ393068:HWJ393216 IGF393068:IGF393216 IQB393068:IQB393216 IZX393068:IZX393216 JJT393068:JJT393216 JTP393068:JTP393216 KDL393068:KDL393216 KNH393068:KNH393216 KXD393068:KXD393216 LGZ393068:LGZ393216 LQV393068:LQV393216 MAR393068:MAR393216 MKN393068:MKN393216 MUJ393068:MUJ393216 NEF393068:NEF393216 NOB393068:NOB393216 NXX393068:NXX393216 OHT393068:OHT393216 ORP393068:ORP393216 PBL393068:PBL393216 PLH393068:PLH393216 PVD393068:PVD393216 QEZ393068:QEZ393216 QOV393068:QOV393216 QYR393068:QYR393216 RIN393068:RIN393216 RSJ393068:RSJ393216 SCF393068:SCF393216 SMB393068:SMB393216 SVX393068:SVX393216 TFT393068:TFT393216 TPP393068:TPP393216 TZL393068:TZL393216 UJH393068:UJH393216 UTD393068:UTD393216 VCZ393068:VCZ393216 VMV393068:VMV393216 VWR393068:VWR393216 WGN393068:WGN393216 WQJ393068:WQJ393216 Q458604:Q458752 NT458604:NT458752 XP458604:XP458752 AHL458604:AHL458752 ARH458604:ARH458752 BBD458604:BBD458752 BKZ458604:BKZ458752 BUV458604:BUV458752 CER458604:CER458752 CON458604:CON458752 CYJ458604:CYJ458752 DIF458604:DIF458752 DSB458604:DSB458752 EBX458604:EBX458752 ELT458604:ELT458752 EVP458604:EVP458752 FFL458604:FFL458752 FPH458604:FPH458752 FZD458604:FZD458752 GIZ458604:GIZ458752 GSV458604:GSV458752 HCR458604:HCR458752 HMN458604:HMN458752 HWJ458604:HWJ458752 IGF458604:IGF458752 IQB458604:IQB458752 IZX458604:IZX458752 JJT458604:JJT458752 JTP458604:JTP458752 KDL458604:KDL458752 KNH458604:KNH458752 KXD458604:KXD458752 LGZ458604:LGZ458752 LQV458604:LQV458752 MAR458604:MAR458752 MKN458604:MKN458752 MUJ458604:MUJ458752 NEF458604:NEF458752 NOB458604:NOB458752 NXX458604:NXX458752 OHT458604:OHT458752 ORP458604:ORP458752 PBL458604:PBL458752 PLH458604:PLH458752 PVD458604:PVD458752 QEZ458604:QEZ458752 QOV458604:QOV458752 QYR458604:QYR458752 RIN458604:RIN458752 RSJ458604:RSJ458752 SCF458604:SCF458752 SMB458604:SMB458752 SVX458604:SVX458752 TFT458604:TFT458752 TPP458604:TPP458752 TZL458604:TZL458752 UJH458604:UJH458752 UTD458604:UTD458752 VCZ458604:VCZ458752 VMV458604:VMV458752 VWR458604:VWR458752 WGN458604:WGN458752 WQJ458604:WQJ458752 Q524140:Q524288 NT524140:NT524288 XP524140:XP524288 AHL524140:AHL524288 ARH524140:ARH524288 BBD524140:BBD524288 BKZ524140:BKZ524288 BUV524140:BUV524288 CER524140:CER524288 CON524140:CON524288 CYJ524140:CYJ524288 DIF524140:DIF524288 DSB524140:DSB524288 EBX524140:EBX524288 ELT524140:ELT524288 EVP524140:EVP524288 FFL524140:FFL524288 FPH524140:FPH524288 FZD524140:FZD524288 GIZ524140:GIZ524288 GSV524140:GSV524288 HCR524140:HCR524288 HMN524140:HMN524288 HWJ524140:HWJ524288 IGF524140:IGF524288 IQB524140:IQB524288 IZX524140:IZX524288 JJT524140:JJT524288 JTP524140:JTP524288 KDL524140:KDL524288 KNH524140:KNH524288 KXD524140:KXD524288 LGZ524140:LGZ524288 LQV524140:LQV524288 MAR524140:MAR524288 MKN524140:MKN524288 MUJ524140:MUJ524288 NEF524140:NEF524288 NOB524140:NOB524288 NXX524140:NXX524288 OHT524140:OHT524288 ORP524140:ORP524288 PBL524140:PBL524288 PLH524140:PLH524288 PVD524140:PVD524288 QEZ524140:QEZ524288 QOV524140:QOV524288 QYR524140:QYR524288 RIN524140:RIN524288 RSJ524140:RSJ524288 SCF524140:SCF524288 SMB524140:SMB524288 SVX524140:SVX524288 TFT524140:TFT524288 TPP524140:TPP524288 TZL524140:TZL524288 UJH524140:UJH524288 UTD524140:UTD524288 VCZ524140:VCZ524288 VMV524140:VMV524288 VWR524140:VWR524288 WGN524140:WGN524288 WQJ524140:WQJ524288 Q589676:Q589824 NT589676:NT589824 XP589676:XP589824 AHL589676:AHL589824 ARH589676:ARH589824 BBD589676:BBD589824 BKZ589676:BKZ589824 BUV589676:BUV589824 CER589676:CER589824 CON589676:CON589824 CYJ589676:CYJ589824 DIF589676:DIF589824 DSB589676:DSB589824 EBX589676:EBX589824 ELT589676:ELT589824 EVP589676:EVP589824 FFL589676:FFL589824 FPH589676:FPH589824 FZD589676:FZD589824 GIZ589676:GIZ589824 GSV589676:GSV589824 HCR589676:HCR589824 HMN589676:HMN589824 HWJ589676:HWJ589824 IGF589676:IGF589824 IQB589676:IQB589824 IZX589676:IZX589824 JJT589676:JJT589824 JTP589676:JTP589824 KDL589676:KDL589824 KNH589676:KNH589824 KXD589676:KXD589824 LGZ589676:LGZ589824 LQV589676:LQV589824 MAR589676:MAR589824 MKN589676:MKN589824 MUJ589676:MUJ589824 NEF589676:NEF589824 NOB589676:NOB589824 NXX589676:NXX589824 OHT589676:OHT589824 ORP589676:ORP589824 PBL589676:PBL589824 PLH589676:PLH589824 PVD589676:PVD589824 QEZ589676:QEZ589824 QOV589676:QOV589824 QYR589676:QYR589824 RIN589676:RIN589824 RSJ589676:RSJ589824 SCF589676:SCF589824 SMB589676:SMB589824 SVX589676:SVX589824 TFT589676:TFT589824 TPP589676:TPP589824 TZL589676:TZL589824 UJH589676:UJH589824 UTD589676:UTD589824 VCZ589676:VCZ589824 VMV589676:VMV589824 VWR589676:VWR589824 WGN589676:WGN589824 WQJ589676:WQJ589824 Q655212:Q655360 NT655212:NT655360 XP655212:XP655360 AHL655212:AHL655360 ARH655212:ARH655360 BBD655212:BBD655360 BKZ655212:BKZ655360 BUV655212:BUV655360 CER655212:CER655360 CON655212:CON655360 CYJ655212:CYJ655360 DIF655212:DIF655360 DSB655212:DSB655360 EBX655212:EBX655360 ELT655212:ELT655360 EVP655212:EVP655360 FFL655212:FFL655360 FPH655212:FPH655360 FZD655212:FZD655360 GIZ655212:GIZ655360 GSV655212:GSV655360 HCR655212:HCR655360 HMN655212:HMN655360 HWJ655212:HWJ655360 IGF655212:IGF655360 IQB655212:IQB655360 IZX655212:IZX655360 JJT655212:JJT655360 JTP655212:JTP655360 KDL655212:KDL655360 KNH655212:KNH655360 KXD655212:KXD655360 LGZ655212:LGZ655360 LQV655212:LQV655360 MAR655212:MAR655360 MKN655212:MKN655360 MUJ655212:MUJ655360 NEF655212:NEF655360 NOB655212:NOB655360 NXX655212:NXX655360 OHT655212:OHT655360 ORP655212:ORP655360 PBL655212:PBL655360 PLH655212:PLH655360 PVD655212:PVD655360 QEZ655212:QEZ655360 QOV655212:QOV655360 QYR655212:QYR655360 RIN655212:RIN655360 RSJ655212:RSJ655360 SCF655212:SCF655360 SMB655212:SMB655360 SVX655212:SVX655360 TFT655212:TFT655360 TPP655212:TPP655360 TZL655212:TZL655360 UJH655212:UJH655360 UTD655212:UTD655360 VCZ655212:VCZ655360 VMV655212:VMV655360 VWR655212:VWR655360 WGN655212:WGN655360 WQJ655212:WQJ655360 Q720748:Q720896 NT720748:NT720896 XP720748:XP720896 AHL720748:AHL720896 ARH720748:ARH720896 BBD720748:BBD720896 BKZ720748:BKZ720896 BUV720748:BUV720896 CER720748:CER720896 CON720748:CON720896 CYJ720748:CYJ720896 DIF720748:DIF720896 DSB720748:DSB720896 EBX720748:EBX720896 ELT720748:ELT720896 EVP720748:EVP720896 FFL720748:FFL720896 FPH720748:FPH720896 FZD720748:FZD720896 GIZ720748:GIZ720896 GSV720748:GSV720896 HCR720748:HCR720896 HMN720748:HMN720896 HWJ720748:HWJ720896 IGF720748:IGF720896 IQB720748:IQB720896 IZX720748:IZX720896 JJT720748:JJT720896 JTP720748:JTP720896 KDL720748:KDL720896 KNH720748:KNH720896 KXD720748:KXD720896 LGZ720748:LGZ720896 LQV720748:LQV720896 MAR720748:MAR720896 MKN720748:MKN720896 MUJ720748:MUJ720896 NEF720748:NEF720896 NOB720748:NOB720896 NXX720748:NXX720896 OHT720748:OHT720896 ORP720748:ORP720896 PBL720748:PBL720896 PLH720748:PLH720896 PVD720748:PVD720896 QEZ720748:QEZ720896 QOV720748:QOV720896 QYR720748:QYR720896 RIN720748:RIN720896 RSJ720748:RSJ720896 SCF720748:SCF720896 SMB720748:SMB720896 SVX720748:SVX720896 TFT720748:TFT720896 TPP720748:TPP720896 TZL720748:TZL720896 UJH720748:UJH720896 UTD720748:UTD720896 VCZ720748:VCZ720896 VMV720748:VMV720896 VWR720748:VWR720896 WGN720748:WGN720896 WQJ720748:WQJ720896 Q786284:Q786432 NT786284:NT786432 XP786284:XP786432 AHL786284:AHL786432 ARH786284:ARH786432 BBD786284:BBD786432 BKZ786284:BKZ786432 BUV786284:BUV786432 CER786284:CER786432 CON786284:CON786432 CYJ786284:CYJ786432 DIF786284:DIF786432 DSB786284:DSB786432 EBX786284:EBX786432 ELT786284:ELT786432 EVP786284:EVP786432 FFL786284:FFL786432 FPH786284:FPH786432 FZD786284:FZD786432 GIZ786284:GIZ786432 GSV786284:GSV786432 HCR786284:HCR786432 HMN786284:HMN786432 HWJ786284:HWJ786432 IGF786284:IGF786432 IQB786284:IQB786432 IZX786284:IZX786432 JJT786284:JJT786432 JTP786284:JTP786432 KDL786284:KDL786432 KNH786284:KNH786432 KXD786284:KXD786432 LGZ786284:LGZ786432 LQV786284:LQV786432 MAR786284:MAR786432 MKN786284:MKN786432 MUJ786284:MUJ786432 NEF786284:NEF786432 NOB786284:NOB786432 NXX786284:NXX786432 OHT786284:OHT786432 ORP786284:ORP786432 PBL786284:PBL786432 PLH786284:PLH786432 PVD786284:PVD786432 QEZ786284:QEZ786432 QOV786284:QOV786432 QYR786284:QYR786432 RIN786284:RIN786432 RSJ786284:RSJ786432 SCF786284:SCF786432 SMB786284:SMB786432 SVX786284:SVX786432 TFT786284:TFT786432 TPP786284:TPP786432 TZL786284:TZL786432 UJH786284:UJH786432 UTD786284:UTD786432 VCZ786284:VCZ786432 VMV786284:VMV786432 VWR786284:VWR786432 WGN786284:WGN786432 WQJ786284:WQJ786432 Q851820:Q851968 NT851820:NT851968 XP851820:XP851968 AHL851820:AHL851968 ARH851820:ARH851968 BBD851820:BBD851968 BKZ851820:BKZ851968 BUV851820:BUV851968 CER851820:CER851968 CON851820:CON851968 CYJ851820:CYJ851968 DIF851820:DIF851968 DSB851820:DSB851968 EBX851820:EBX851968 ELT851820:ELT851968 EVP851820:EVP851968 FFL851820:FFL851968 FPH851820:FPH851968 FZD851820:FZD851968 GIZ851820:GIZ851968 GSV851820:GSV851968 HCR851820:HCR851968 HMN851820:HMN851968 HWJ851820:HWJ851968 IGF851820:IGF851968 IQB851820:IQB851968 IZX851820:IZX851968 JJT851820:JJT851968 JTP851820:JTP851968 KDL851820:KDL851968 KNH851820:KNH851968 KXD851820:KXD851968 LGZ851820:LGZ851968 LQV851820:LQV851968 MAR851820:MAR851968 MKN851820:MKN851968 MUJ851820:MUJ851968 NEF851820:NEF851968 NOB851820:NOB851968 NXX851820:NXX851968 OHT851820:OHT851968 ORP851820:ORP851968 PBL851820:PBL851968 PLH851820:PLH851968 PVD851820:PVD851968 QEZ851820:QEZ851968 QOV851820:QOV851968 QYR851820:QYR851968 RIN851820:RIN851968 RSJ851820:RSJ851968 SCF851820:SCF851968 SMB851820:SMB851968 SVX851820:SVX851968 TFT851820:TFT851968 TPP851820:TPP851968 TZL851820:TZL851968 UJH851820:UJH851968 UTD851820:UTD851968 VCZ851820:VCZ851968 VMV851820:VMV851968 VWR851820:VWR851968 WGN851820:WGN851968 WQJ851820:WQJ851968 Q917356:Q917504 NT917356:NT917504 XP917356:XP917504 AHL917356:AHL917504 ARH917356:ARH917504 BBD917356:BBD917504 BKZ917356:BKZ917504 BUV917356:BUV917504 CER917356:CER917504 CON917356:CON917504 CYJ917356:CYJ917504 DIF917356:DIF917504 DSB917356:DSB917504 EBX917356:EBX917504 ELT917356:ELT917504 EVP917356:EVP917504 FFL917356:FFL917504 FPH917356:FPH917504 FZD917356:FZD917504 GIZ917356:GIZ917504 GSV917356:GSV917504 HCR917356:HCR917504 HMN917356:HMN917504 HWJ917356:HWJ917504 IGF917356:IGF917504 IQB917356:IQB917504 IZX917356:IZX917504 JJT917356:JJT917504 JTP917356:JTP917504 KDL917356:KDL917504 KNH917356:KNH917504 KXD917356:KXD917504 LGZ917356:LGZ917504 LQV917356:LQV917504 MAR917356:MAR917504 MKN917356:MKN917504 MUJ917356:MUJ917504 NEF917356:NEF917504 NOB917356:NOB917504 NXX917356:NXX917504 OHT917356:OHT917504 ORP917356:ORP917504 PBL917356:PBL917504 PLH917356:PLH917504 PVD917356:PVD917504 QEZ917356:QEZ917504 QOV917356:QOV917504 QYR917356:QYR917504 RIN917356:RIN917504 RSJ917356:RSJ917504 SCF917356:SCF917504 SMB917356:SMB917504 SVX917356:SVX917504 TFT917356:TFT917504 TPP917356:TPP917504 TZL917356:TZL917504 UJH917356:UJH917504 UTD917356:UTD917504 VCZ917356:VCZ917504 VMV917356:VMV917504 VWR917356:VWR917504 WGN917356:WGN917504 WQJ917356:WQJ917504 Q982892:Q983040 NT982892:NT983040 XP982892:XP983040 AHL982892:AHL983040 ARH982892:ARH983040 BBD982892:BBD983040 BKZ982892:BKZ983040 BUV982892:BUV983040 CER982892:CER983040 CON982892:CON983040 CYJ982892:CYJ983040 DIF982892:DIF983040 DSB982892:DSB983040 EBX982892:EBX983040 ELT982892:ELT983040 EVP982892:EVP983040 FFL982892:FFL983040 FPH982892:FPH983040 FZD982892:FZD983040 GIZ982892:GIZ983040 GSV982892:GSV983040 HCR982892:HCR983040 HMN982892:HMN983040 HWJ982892:HWJ983040 IGF982892:IGF983040 IQB982892:IQB983040 IZX982892:IZX983040 JJT982892:JJT983040 JTP982892:JTP983040 KDL982892:KDL983040 KNH982892:KNH983040 KXD982892:KXD983040 LGZ982892:LGZ983040 LQV982892:LQV983040 MAR982892:MAR983040 MKN982892:MKN983040 MUJ982892:MUJ983040 NEF982892:NEF983040 NOB982892:NOB983040 NXX982892:NXX983040 OHT982892:OHT983040 ORP982892:ORP983040 PBL982892:PBL983040 PLH982892:PLH983040 PVD982892:PVD983040 QEZ982892:QEZ983040 QOV982892:QOV983040 QYR982892:QYR983040 RIN982892:RIN983040 RSJ982892:RSJ983040 SCF982892:SCF983040 SMB982892:SMB983040 SVX982892:SVX983040 TFT982892:TFT983040 TPP982892:TPP983040 TZL982892:TZL983040 UJH982892:UJH983040 UTD982892:UTD983040 VCZ982892:VCZ983040 VMV982892:VMV983040 VWR982892:VWR983040 WQP2:WQP57 GJ58:GJ62 QF58:QF62 AAB58:AAB62 AJX58:AJX62 ATT58:ATT62 BDP58:BDP62 BNL58:BNL62 BXH58:BXH62 CHD58:CHD62 CQZ58:CQZ62 DAV58:DAV62 DKR58:DKR62 DUN58:DUN62 EEJ58:EEJ62 EOF58:EOF62 EYB58:EYB62 FHX58:FHX62 FRT58:FRT62 GBP58:GBP62 GLL58:GLL62 GVH58:GVH62 HFD58:HFD62 HOZ58:HOZ62 HYV58:HYV62 IIR58:IIR62 ISN58:ISN62 JCJ58:JCJ62 JMF58:JMF62 JWB58:JWB62 KFX58:KFX62 KPT58:KPT62 KZP58:KZP62 LJL58:LJL62 LTH58:LTH62 MDD58:MDD62 MMZ58:MMZ62 MWV58:MWV62 NGR58:NGR62 NQN58:NQN62 OAJ58:OAJ62 OKF58:OKF62 OUB58:OUB62 PDX58:PDX62 PNT58:PNT62 PXP58:PXP62 QHL58:QHL62 QRH58:QRH62 RBD58:RBD62 RKZ58:RKZ62 RUV58:RUV62 SER58:SER62 SON58:SON62 SYJ58:SYJ62 TIF58:TIF62 TSB58:TSB62 UBX58:UBX62 ULT58:ULT62 UVP58:UVP62 VFL58:VFL62 VPH58:VPH62 VZD58:VZD62 WIZ58:WIZ62 WSV58:WSV62 NZ2:NZ57 XV2:XV57 AHR2:AHR57 ARN2:ARN57 BBJ2:BBJ57 BLF2:BLF57 BVB2:BVB57 CEX2:CEX57 COT2:COT57 CYP2:CYP57 DIL2:DIL57 DSH2:DSH57 ECD2:ECD57 ELZ2:ELZ57 EVV2:EVV57 FFR2:FFR57 FPN2:FPN57 FZJ2:FZJ57 GJF2:GJF57 GTB2:GTB57 HCX2:HCX57 HMT2:HMT57 HWP2:HWP57 IGL2:IGL57 IQH2:IQH57 JAD2:JAD57 JJZ2:JJZ57 JTV2:JTV57 KDR2:KDR57 KNN2:KNN57 KXJ2:KXJ57 LHF2:LHF57 LRB2:LRB57 MAX2:MAX57 MKT2:MKT57 MUP2:MUP57 NEL2:NEL57 NOH2:NOH57 NYD2:NYD57 OHZ2:OHZ57 ORV2:ORV57 PBR2:PBR57 PLN2:PLN57 PVJ2:PVJ57 QFF2:QFF57 QPB2:QPB57 QYX2:QYX57 RIT2:RIT57 RSP2:RSP57 SCL2:SCL57 SMH2:SMH57 SWD2:SWD57 TFZ2:TFZ57 TPV2:TPV57 TZR2:TZR57 UJN2:UJN57 UTJ2:UTJ57 VDF2:VDF57 VNB2:VNB57 VWX2:VWX57 WGT2:WGT57 NT63:NT124 WQJ63:WQJ124 WGN63:WGN124 VWR63:VWR124 VMV63:VMV124 VCZ63:VCZ124 UTD63:UTD124 UJH63:UJH124 TZL63:TZL124 TPP63:TPP124 TFT63:TFT124 SVX63:SVX124 SMB63:SMB124 SCF63:SCF124 RSJ63:RSJ124 RIN63:RIN124 QYR63:QYR124 QOV63:QOV124 QEZ63:QEZ124 PVD63:PVD124 PLH63:PLH124 PBL63:PBL124 ORP63:ORP124 OHT63:OHT124 NXX63:NXX124 NOB63:NOB124 NEF63:NEF124 MUJ63:MUJ124 MKN63:MKN124 MAR63:MAR124 LQV63:LQV124 LGZ63:LGZ124 KXD63:KXD124 KNH63:KNH124 KDL63:KDL124 JTP63:JTP124 JJT63:JJT124 IZX63:IZX124 IQB63:IQB124 IGF63:IGF124 HWJ63:HWJ124 HMN63:HMN124 HCR63:HCR124 GSV63:GSV124 GIZ63:GIZ124 FZD63:FZD124 FPH63:FPH124 FFL63:FFL124 EVP63:EVP124 ELT63:ELT124 EBX63:EBX124 DSB63:DSB124 DIF63:DIF124 CYJ63:CYJ124 CON63:CON124 CER63:CER124 BUV63:BUV124 BKZ63:BKZ124 BBD63:BBD124 ARH63:ARH124 AHL63:AHL124 XP63:XP124 XP128:XP140">
      <formula1>State</formula1>
    </dataValidation>
    <dataValidation type="list" allowBlank="1" showInputMessage="1" showErrorMessage="1" sqref="WV128:WV140 QYN917356:QYN917504 AGR128:AGR140 AQN128:AQN140 BAJ128:BAJ140 BKF128:BKF140 BUB128:BUB140 CDX128:CDX140 CNT128:CNT140 CXP128:CXP140 DHL128:DHL140 DRH128:DRH140 EBD128:EBD140 EKZ128:EKZ140 EUV128:EUV140 FER128:FER140 FON128:FON140 FYJ128:FYJ140 GIF128:GIF140 GSB128:GSB140 HBX128:HBX140 HLT128:HLT140 HVP128:HVP140 IFL128:IFL140 IPH128:IPH140 IZD128:IZD140 JIZ128:JIZ140 JSV128:JSV140 KCR128:KCR140 KMN128:KMN140 KWJ128:KWJ140 LGF128:LGF140 LQB128:LQB140 LZX128:LZX140 MJT128:MJT140 MTP128:MTP140 NDL128:NDL140 NNH128:NNH140 NXD128:NXD140 OGZ128:OGZ140 OQV128:OQV140 PAR128:PAR140 PKN128:PKN140 PUJ128:PUJ140 QEF128:QEF140 QOB128:QOB140 QXX128:QXX140 RHT128:RHT140 RRP128:RRP140 SBL128:SBL140 SLH128:SLH140 SVD128:SVD140 TEZ128:TEZ140 TOV128:TOV140 TYR128:TYR140 UIN128:UIN140 USJ128:USJ140 VCF128:VCF140 VMB128:VMB140 VVX128:VVX140 WFT128:WFT140 WPP128:WPP140 ND128:ND140 H65388:H65536 RIJ917356:RIJ917504 MZ65388:MZ65536 WV65388:WV65536 AGR65388:AGR65536 AQN65388:AQN65536 BAJ65388:BAJ65536 BKF65388:BKF65536 BUB65388:BUB65536 CDX65388:CDX65536 CNT65388:CNT65536 CXP65388:CXP65536 DHL65388:DHL65536 DRH65388:DRH65536 EBD65388:EBD65536 EKZ65388:EKZ65536 EUV65388:EUV65536 FER65388:FER65536 FON65388:FON65536 FYJ65388:FYJ65536 GIF65388:GIF65536 GSB65388:GSB65536 HBX65388:HBX65536 HLT65388:HLT65536 HVP65388:HVP65536 IFL65388:IFL65536 IPH65388:IPH65536 IZD65388:IZD65536 JIZ65388:JIZ65536 JSV65388:JSV65536 KCR65388:KCR65536 KMN65388:KMN65536 KWJ65388:KWJ65536 LGF65388:LGF65536 LQB65388:LQB65536 LZX65388:LZX65536 MJT65388:MJT65536 MTP65388:MTP65536 NDL65388:NDL65536 NNH65388:NNH65536 NXD65388:NXD65536 OGZ65388:OGZ65536 OQV65388:OQV65536 PAR65388:PAR65536 PKN65388:PKN65536 PUJ65388:PUJ65536 QEF65388:QEF65536 QOB65388:QOB65536 QXX65388:QXX65536 RHT65388:RHT65536 RRP65388:RRP65536 SBL65388:SBL65536 SLH65388:SLH65536 SVD65388:SVD65536 TEZ65388:TEZ65536 TOV65388:TOV65536 TYR65388:TYR65536 UIN65388:UIN65536 USJ65388:USJ65536 VCF65388:VCF65536 VMB65388:VMB65536 VVX65388:VVX65536 WFT65388:WFT65536 WPP65388:WPP65536 H130924:H131072 RSF917356:RSF917504 MZ130924:MZ131072 WV130924:WV131072 AGR130924:AGR131072 AQN130924:AQN131072 BAJ130924:BAJ131072 BKF130924:BKF131072 BUB130924:BUB131072 CDX130924:CDX131072 CNT130924:CNT131072 CXP130924:CXP131072 DHL130924:DHL131072 DRH130924:DRH131072 EBD130924:EBD131072 EKZ130924:EKZ131072 EUV130924:EUV131072 FER130924:FER131072 FON130924:FON131072 FYJ130924:FYJ131072 GIF130924:GIF131072 GSB130924:GSB131072 HBX130924:HBX131072 HLT130924:HLT131072 HVP130924:HVP131072 IFL130924:IFL131072 IPH130924:IPH131072 IZD130924:IZD131072 JIZ130924:JIZ131072 JSV130924:JSV131072 KCR130924:KCR131072 KMN130924:KMN131072 KWJ130924:KWJ131072 LGF130924:LGF131072 LQB130924:LQB131072 LZX130924:LZX131072 MJT130924:MJT131072 MTP130924:MTP131072 NDL130924:NDL131072 NNH130924:NNH131072 NXD130924:NXD131072 OGZ130924:OGZ131072 OQV130924:OQV131072 PAR130924:PAR131072 PKN130924:PKN131072 PUJ130924:PUJ131072 QEF130924:QEF131072 QOB130924:QOB131072 QXX130924:QXX131072 RHT130924:RHT131072 RRP130924:RRP131072 SBL130924:SBL131072 SLH130924:SLH131072 SVD130924:SVD131072 TEZ130924:TEZ131072 TOV130924:TOV131072 TYR130924:TYR131072 UIN130924:UIN131072 USJ130924:USJ131072 VCF130924:VCF131072 VMB130924:VMB131072 VVX130924:VVX131072 WFT130924:WFT131072 WPP130924:WPP131072 H196460:H196608 SCB917356:SCB917504 MZ196460:MZ196608 WV196460:WV196608 AGR196460:AGR196608 AQN196460:AQN196608 BAJ196460:BAJ196608 BKF196460:BKF196608 BUB196460:BUB196608 CDX196460:CDX196608 CNT196460:CNT196608 CXP196460:CXP196608 DHL196460:DHL196608 DRH196460:DRH196608 EBD196460:EBD196608 EKZ196460:EKZ196608 EUV196460:EUV196608 FER196460:FER196608 FON196460:FON196608 FYJ196460:FYJ196608 GIF196460:GIF196608 GSB196460:GSB196608 HBX196460:HBX196608 HLT196460:HLT196608 HVP196460:HVP196608 IFL196460:IFL196608 IPH196460:IPH196608 IZD196460:IZD196608 JIZ196460:JIZ196608 JSV196460:JSV196608 KCR196460:KCR196608 KMN196460:KMN196608 KWJ196460:KWJ196608 LGF196460:LGF196608 LQB196460:LQB196608 LZX196460:LZX196608 MJT196460:MJT196608 MTP196460:MTP196608 NDL196460:NDL196608 NNH196460:NNH196608 NXD196460:NXD196608 OGZ196460:OGZ196608 OQV196460:OQV196608 PAR196460:PAR196608 PKN196460:PKN196608 PUJ196460:PUJ196608 QEF196460:QEF196608 QOB196460:QOB196608 QXX196460:QXX196608 RHT196460:RHT196608 RRP196460:RRP196608 SBL196460:SBL196608 SLH196460:SLH196608 SVD196460:SVD196608 TEZ196460:TEZ196608 TOV196460:TOV196608 TYR196460:TYR196608 UIN196460:UIN196608 USJ196460:USJ196608 VCF196460:VCF196608 VMB196460:VMB196608 VVX196460:VVX196608 WFT196460:WFT196608 WPP196460:WPP196608 H261996:H262144 SLX917356:SLX917504 MZ261996:MZ262144 WV261996:WV262144 AGR261996:AGR262144 AQN261996:AQN262144 BAJ261996:BAJ262144 BKF261996:BKF262144 BUB261996:BUB262144 CDX261996:CDX262144 CNT261996:CNT262144 CXP261996:CXP262144 DHL261996:DHL262144 DRH261996:DRH262144 EBD261996:EBD262144 EKZ261996:EKZ262144 EUV261996:EUV262144 FER261996:FER262144 FON261996:FON262144 FYJ261996:FYJ262144 GIF261996:GIF262144 GSB261996:GSB262144 HBX261996:HBX262144 HLT261996:HLT262144 HVP261996:HVP262144 IFL261996:IFL262144 IPH261996:IPH262144 IZD261996:IZD262144 JIZ261996:JIZ262144 JSV261996:JSV262144 KCR261996:KCR262144 KMN261996:KMN262144 KWJ261996:KWJ262144 LGF261996:LGF262144 LQB261996:LQB262144 LZX261996:LZX262144 MJT261996:MJT262144 MTP261996:MTP262144 NDL261996:NDL262144 NNH261996:NNH262144 NXD261996:NXD262144 OGZ261996:OGZ262144 OQV261996:OQV262144 PAR261996:PAR262144 PKN261996:PKN262144 PUJ261996:PUJ262144 QEF261996:QEF262144 QOB261996:QOB262144 QXX261996:QXX262144 RHT261996:RHT262144 RRP261996:RRP262144 SBL261996:SBL262144 SLH261996:SLH262144 SVD261996:SVD262144 TEZ261996:TEZ262144 TOV261996:TOV262144 TYR261996:TYR262144 UIN261996:UIN262144 USJ261996:USJ262144 VCF261996:VCF262144 VMB261996:VMB262144 VVX261996:VVX262144 WFT261996:WFT262144 WPP261996:WPP262144 H327532:H327680 SVT917356:SVT917504 MZ327532:MZ327680 WV327532:WV327680 AGR327532:AGR327680 AQN327532:AQN327680 BAJ327532:BAJ327680 BKF327532:BKF327680 BUB327532:BUB327680 CDX327532:CDX327680 CNT327532:CNT327680 CXP327532:CXP327680 DHL327532:DHL327680 DRH327532:DRH327680 EBD327532:EBD327680 EKZ327532:EKZ327680 EUV327532:EUV327680 FER327532:FER327680 FON327532:FON327680 FYJ327532:FYJ327680 GIF327532:GIF327680 GSB327532:GSB327680 HBX327532:HBX327680 HLT327532:HLT327680 HVP327532:HVP327680 IFL327532:IFL327680 IPH327532:IPH327680 IZD327532:IZD327680 JIZ327532:JIZ327680 JSV327532:JSV327680 KCR327532:KCR327680 KMN327532:KMN327680 KWJ327532:KWJ327680 LGF327532:LGF327680 LQB327532:LQB327680 LZX327532:LZX327680 MJT327532:MJT327680 MTP327532:MTP327680 NDL327532:NDL327680 NNH327532:NNH327680 NXD327532:NXD327680 OGZ327532:OGZ327680 OQV327532:OQV327680 PAR327532:PAR327680 PKN327532:PKN327680 PUJ327532:PUJ327680 QEF327532:QEF327680 QOB327532:QOB327680 QXX327532:QXX327680 RHT327532:RHT327680 RRP327532:RRP327680 SBL327532:SBL327680 SLH327532:SLH327680 SVD327532:SVD327680 TEZ327532:TEZ327680 TOV327532:TOV327680 TYR327532:TYR327680 UIN327532:UIN327680 USJ327532:USJ327680 VCF327532:VCF327680 VMB327532:VMB327680 VVX327532:VVX327680 WFT327532:WFT327680 WPP327532:WPP327680 H393068:H393216 TFP917356:TFP917504 MZ393068:MZ393216 WV393068:WV393216 AGR393068:AGR393216 AQN393068:AQN393216 BAJ393068:BAJ393216 BKF393068:BKF393216 BUB393068:BUB393216 CDX393068:CDX393216 CNT393068:CNT393216 CXP393068:CXP393216 DHL393068:DHL393216 DRH393068:DRH393216 EBD393068:EBD393216 EKZ393068:EKZ393216 EUV393068:EUV393216 FER393068:FER393216 FON393068:FON393216 FYJ393068:FYJ393216 GIF393068:GIF393216 GSB393068:GSB393216 HBX393068:HBX393216 HLT393068:HLT393216 HVP393068:HVP393216 IFL393068:IFL393216 IPH393068:IPH393216 IZD393068:IZD393216 JIZ393068:JIZ393216 JSV393068:JSV393216 KCR393068:KCR393216 KMN393068:KMN393216 KWJ393068:KWJ393216 LGF393068:LGF393216 LQB393068:LQB393216 LZX393068:LZX393216 MJT393068:MJT393216 MTP393068:MTP393216 NDL393068:NDL393216 NNH393068:NNH393216 NXD393068:NXD393216 OGZ393068:OGZ393216 OQV393068:OQV393216 PAR393068:PAR393216 PKN393068:PKN393216 PUJ393068:PUJ393216 QEF393068:QEF393216 QOB393068:QOB393216 QXX393068:QXX393216 RHT393068:RHT393216 RRP393068:RRP393216 SBL393068:SBL393216 SLH393068:SLH393216 SVD393068:SVD393216 TEZ393068:TEZ393216 TOV393068:TOV393216 TYR393068:TYR393216 UIN393068:UIN393216 USJ393068:USJ393216 VCF393068:VCF393216 VMB393068:VMB393216 VVX393068:VVX393216 WFT393068:WFT393216 WPP393068:WPP393216 H458604:H458752 TPL917356:TPL917504 MZ458604:MZ458752 WV458604:WV458752 AGR458604:AGR458752 AQN458604:AQN458752 BAJ458604:BAJ458752 BKF458604:BKF458752 BUB458604:BUB458752 CDX458604:CDX458752 CNT458604:CNT458752 CXP458604:CXP458752 DHL458604:DHL458752 DRH458604:DRH458752 EBD458604:EBD458752 EKZ458604:EKZ458752 EUV458604:EUV458752 FER458604:FER458752 FON458604:FON458752 FYJ458604:FYJ458752 GIF458604:GIF458752 GSB458604:GSB458752 HBX458604:HBX458752 HLT458604:HLT458752 HVP458604:HVP458752 IFL458604:IFL458752 IPH458604:IPH458752 IZD458604:IZD458752 JIZ458604:JIZ458752 JSV458604:JSV458752 KCR458604:KCR458752 KMN458604:KMN458752 KWJ458604:KWJ458752 LGF458604:LGF458752 LQB458604:LQB458752 LZX458604:LZX458752 MJT458604:MJT458752 MTP458604:MTP458752 NDL458604:NDL458752 NNH458604:NNH458752 NXD458604:NXD458752 OGZ458604:OGZ458752 OQV458604:OQV458752 PAR458604:PAR458752 PKN458604:PKN458752 PUJ458604:PUJ458752 QEF458604:QEF458752 QOB458604:QOB458752 QXX458604:QXX458752 RHT458604:RHT458752 RRP458604:RRP458752 SBL458604:SBL458752 SLH458604:SLH458752 SVD458604:SVD458752 TEZ458604:TEZ458752 TOV458604:TOV458752 TYR458604:TYR458752 UIN458604:UIN458752 USJ458604:USJ458752 VCF458604:VCF458752 VMB458604:VMB458752 VVX458604:VVX458752 WFT458604:WFT458752 WPP458604:WPP458752 H524140:H524288 TZH917356:TZH917504 MZ524140:MZ524288 WV524140:WV524288 AGR524140:AGR524288 AQN524140:AQN524288 BAJ524140:BAJ524288 BKF524140:BKF524288 BUB524140:BUB524288 CDX524140:CDX524288 CNT524140:CNT524288 CXP524140:CXP524288 DHL524140:DHL524288 DRH524140:DRH524288 EBD524140:EBD524288 EKZ524140:EKZ524288 EUV524140:EUV524288 FER524140:FER524288 FON524140:FON524288 FYJ524140:FYJ524288 GIF524140:GIF524288 GSB524140:GSB524288 HBX524140:HBX524288 HLT524140:HLT524288 HVP524140:HVP524288 IFL524140:IFL524288 IPH524140:IPH524288 IZD524140:IZD524288 JIZ524140:JIZ524288 JSV524140:JSV524288 KCR524140:KCR524288 KMN524140:KMN524288 KWJ524140:KWJ524288 LGF524140:LGF524288 LQB524140:LQB524288 LZX524140:LZX524288 MJT524140:MJT524288 MTP524140:MTP524288 NDL524140:NDL524288 NNH524140:NNH524288 NXD524140:NXD524288 OGZ524140:OGZ524288 OQV524140:OQV524288 PAR524140:PAR524288 PKN524140:PKN524288 PUJ524140:PUJ524288 QEF524140:QEF524288 QOB524140:QOB524288 QXX524140:QXX524288 RHT524140:RHT524288 RRP524140:RRP524288 SBL524140:SBL524288 SLH524140:SLH524288 SVD524140:SVD524288 TEZ524140:TEZ524288 TOV524140:TOV524288 TYR524140:TYR524288 UIN524140:UIN524288 USJ524140:USJ524288 VCF524140:VCF524288 VMB524140:VMB524288 VVX524140:VVX524288 WFT524140:WFT524288 WPP524140:WPP524288 H589676:H589824 UJD917356:UJD917504 MZ589676:MZ589824 WV589676:WV589824 AGR589676:AGR589824 AQN589676:AQN589824 BAJ589676:BAJ589824 BKF589676:BKF589824 BUB589676:BUB589824 CDX589676:CDX589824 CNT589676:CNT589824 CXP589676:CXP589824 DHL589676:DHL589824 DRH589676:DRH589824 EBD589676:EBD589824 EKZ589676:EKZ589824 EUV589676:EUV589824 FER589676:FER589824 FON589676:FON589824 FYJ589676:FYJ589824 GIF589676:GIF589824 GSB589676:GSB589824 HBX589676:HBX589824 HLT589676:HLT589824 HVP589676:HVP589824 IFL589676:IFL589824 IPH589676:IPH589824 IZD589676:IZD589824 JIZ589676:JIZ589824 JSV589676:JSV589824 KCR589676:KCR589824 KMN589676:KMN589824 KWJ589676:KWJ589824 LGF589676:LGF589824 LQB589676:LQB589824 LZX589676:LZX589824 MJT589676:MJT589824 MTP589676:MTP589824 NDL589676:NDL589824 NNH589676:NNH589824 NXD589676:NXD589824 OGZ589676:OGZ589824 OQV589676:OQV589824 PAR589676:PAR589824 PKN589676:PKN589824 PUJ589676:PUJ589824 QEF589676:QEF589824 QOB589676:QOB589824 QXX589676:QXX589824 RHT589676:RHT589824 RRP589676:RRP589824 SBL589676:SBL589824 SLH589676:SLH589824 SVD589676:SVD589824 TEZ589676:TEZ589824 TOV589676:TOV589824 TYR589676:TYR589824 UIN589676:UIN589824 USJ589676:USJ589824 VCF589676:VCF589824 VMB589676:VMB589824 VVX589676:VVX589824 WFT589676:WFT589824 WPP589676:WPP589824 H655212:H655360 USZ917356:USZ917504 MZ655212:MZ655360 WV655212:WV655360 AGR655212:AGR655360 AQN655212:AQN655360 BAJ655212:BAJ655360 BKF655212:BKF655360 BUB655212:BUB655360 CDX655212:CDX655360 CNT655212:CNT655360 CXP655212:CXP655360 DHL655212:DHL655360 DRH655212:DRH655360 EBD655212:EBD655360 EKZ655212:EKZ655360 EUV655212:EUV655360 FER655212:FER655360 FON655212:FON655360 FYJ655212:FYJ655360 GIF655212:GIF655360 GSB655212:GSB655360 HBX655212:HBX655360 HLT655212:HLT655360 HVP655212:HVP655360 IFL655212:IFL655360 IPH655212:IPH655360 IZD655212:IZD655360 JIZ655212:JIZ655360 JSV655212:JSV655360 KCR655212:KCR655360 KMN655212:KMN655360 KWJ655212:KWJ655360 LGF655212:LGF655360 LQB655212:LQB655360 LZX655212:LZX655360 MJT655212:MJT655360 MTP655212:MTP655360 NDL655212:NDL655360 NNH655212:NNH655360 NXD655212:NXD655360 OGZ655212:OGZ655360 OQV655212:OQV655360 PAR655212:PAR655360 PKN655212:PKN655360 PUJ655212:PUJ655360 QEF655212:QEF655360 QOB655212:QOB655360 QXX655212:QXX655360 RHT655212:RHT655360 RRP655212:RRP655360 SBL655212:SBL655360 SLH655212:SLH655360 SVD655212:SVD655360 TEZ655212:TEZ655360 TOV655212:TOV655360 TYR655212:TYR655360 UIN655212:UIN655360 USJ655212:USJ655360 VCF655212:VCF655360 VMB655212:VMB655360 VVX655212:VVX655360 WFT655212:WFT655360 WPP655212:WPP655360 H720748:H720896 VCV917356:VCV917504 MZ720748:MZ720896 WV720748:WV720896 AGR720748:AGR720896 AQN720748:AQN720896 BAJ720748:BAJ720896 BKF720748:BKF720896 BUB720748:BUB720896 CDX720748:CDX720896 CNT720748:CNT720896 CXP720748:CXP720896 DHL720748:DHL720896 DRH720748:DRH720896 EBD720748:EBD720896 EKZ720748:EKZ720896 EUV720748:EUV720896 FER720748:FER720896 FON720748:FON720896 FYJ720748:FYJ720896 GIF720748:GIF720896 GSB720748:GSB720896 HBX720748:HBX720896 HLT720748:HLT720896 HVP720748:HVP720896 IFL720748:IFL720896 IPH720748:IPH720896 IZD720748:IZD720896 JIZ720748:JIZ720896 JSV720748:JSV720896 KCR720748:KCR720896 KMN720748:KMN720896 KWJ720748:KWJ720896 LGF720748:LGF720896 LQB720748:LQB720896 LZX720748:LZX720896 MJT720748:MJT720896 MTP720748:MTP720896 NDL720748:NDL720896 NNH720748:NNH720896 NXD720748:NXD720896 OGZ720748:OGZ720896 OQV720748:OQV720896 PAR720748:PAR720896 PKN720748:PKN720896 PUJ720748:PUJ720896 QEF720748:QEF720896 QOB720748:QOB720896 QXX720748:QXX720896 RHT720748:RHT720896 RRP720748:RRP720896 SBL720748:SBL720896 SLH720748:SLH720896 SVD720748:SVD720896 TEZ720748:TEZ720896 TOV720748:TOV720896 TYR720748:TYR720896 UIN720748:UIN720896 USJ720748:USJ720896 VCF720748:VCF720896 VMB720748:VMB720896 VVX720748:VVX720896 WFT720748:WFT720896 WPP720748:WPP720896 H786284:H786432 VMR917356:VMR917504 MZ786284:MZ786432 WV786284:WV786432 AGR786284:AGR786432 AQN786284:AQN786432 BAJ786284:BAJ786432 BKF786284:BKF786432 BUB786284:BUB786432 CDX786284:CDX786432 CNT786284:CNT786432 CXP786284:CXP786432 DHL786284:DHL786432 DRH786284:DRH786432 EBD786284:EBD786432 EKZ786284:EKZ786432 EUV786284:EUV786432 FER786284:FER786432 FON786284:FON786432 FYJ786284:FYJ786432 GIF786284:GIF786432 GSB786284:GSB786432 HBX786284:HBX786432 HLT786284:HLT786432 HVP786284:HVP786432 IFL786284:IFL786432 IPH786284:IPH786432 IZD786284:IZD786432 JIZ786284:JIZ786432 JSV786284:JSV786432 KCR786284:KCR786432 KMN786284:KMN786432 KWJ786284:KWJ786432 LGF786284:LGF786432 LQB786284:LQB786432 LZX786284:LZX786432 MJT786284:MJT786432 MTP786284:MTP786432 NDL786284:NDL786432 NNH786284:NNH786432 NXD786284:NXD786432 OGZ786284:OGZ786432 OQV786284:OQV786432 PAR786284:PAR786432 PKN786284:PKN786432 PUJ786284:PUJ786432 QEF786284:QEF786432 QOB786284:QOB786432 QXX786284:QXX786432 RHT786284:RHT786432 RRP786284:RRP786432 SBL786284:SBL786432 SLH786284:SLH786432 SVD786284:SVD786432 TEZ786284:TEZ786432 TOV786284:TOV786432 TYR786284:TYR786432 UIN786284:UIN786432 USJ786284:USJ786432 VCF786284:VCF786432 VMB786284:VMB786432 VVX786284:VVX786432 WFT786284:WFT786432 WPP786284:WPP786432 H851820:H851968 VWN917356:VWN917504 MZ851820:MZ851968 WV851820:WV851968 AGR851820:AGR851968 AQN851820:AQN851968 BAJ851820:BAJ851968 BKF851820:BKF851968 BUB851820:BUB851968 CDX851820:CDX851968 CNT851820:CNT851968 CXP851820:CXP851968 DHL851820:DHL851968 DRH851820:DRH851968 EBD851820:EBD851968 EKZ851820:EKZ851968 EUV851820:EUV851968 FER851820:FER851968 FON851820:FON851968 FYJ851820:FYJ851968 GIF851820:GIF851968 GSB851820:GSB851968 HBX851820:HBX851968 HLT851820:HLT851968 HVP851820:HVP851968 IFL851820:IFL851968 IPH851820:IPH851968 IZD851820:IZD851968 JIZ851820:JIZ851968 JSV851820:JSV851968 KCR851820:KCR851968 KMN851820:KMN851968 KWJ851820:KWJ851968 LGF851820:LGF851968 LQB851820:LQB851968 LZX851820:LZX851968 MJT851820:MJT851968 MTP851820:MTP851968 NDL851820:NDL851968 NNH851820:NNH851968 NXD851820:NXD851968 OGZ851820:OGZ851968 OQV851820:OQV851968 PAR851820:PAR851968 PKN851820:PKN851968 PUJ851820:PUJ851968 QEF851820:QEF851968 QOB851820:QOB851968 QXX851820:QXX851968 RHT851820:RHT851968 RRP851820:RRP851968 SBL851820:SBL851968 SLH851820:SLH851968 SVD851820:SVD851968 TEZ851820:TEZ851968 TOV851820:TOV851968 TYR851820:TYR851968 UIN851820:UIN851968 USJ851820:USJ851968 VCF851820:VCF851968 VMB851820:VMB851968 VVX851820:VVX851968 WFT851820:WFT851968 WPP851820:WPP851968 H917356:H917504 WGJ917356:WGJ917504 MZ917356:MZ917504 WV917356:WV917504 AGR917356:AGR917504 AQN917356:AQN917504 BAJ917356:BAJ917504 BKF917356:BKF917504 BUB917356:BUB917504 CDX917356:CDX917504 CNT917356:CNT917504 CXP917356:CXP917504 DHL917356:DHL917504 DRH917356:DRH917504 EBD917356:EBD917504 EKZ917356:EKZ917504 EUV917356:EUV917504 FER917356:FER917504 FON917356:FON917504 FYJ917356:FYJ917504 GIF917356:GIF917504 GSB917356:GSB917504 HBX917356:HBX917504 HLT917356:HLT917504 HVP917356:HVP917504 IFL917356:IFL917504 IPH917356:IPH917504 IZD917356:IZD917504 JIZ917356:JIZ917504 JSV917356:JSV917504 KCR917356:KCR917504 KMN917356:KMN917504 KWJ917356:KWJ917504 LGF917356:LGF917504 LQB917356:LQB917504 LZX917356:LZX917504 MJT917356:MJT917504 MTP917356:MTP917504 NDL917356:NDL917504 NNH917356:NNH917504 NXD917356:NXD917504 OGZ917356:OGZ917504 OQV917356:OQV917504 PAR917356:PAR917504 PKN917356:PKN917504 PUJ917356:PUJ917504 QEF917356:QEF917504 QOB917356:QOB917504 QXX917356:QXX917504 RHT917356:RHT917504 RRP917356:RRP917504 SBL917356:SBL917504 SLH917356:SLH917504 SVD917356:SVD917504 TEZ917356:TEZ917504 TOV917356:TOV917504 TYR917356:TYR917504 UIN917356:UIN917504 USJ917356:USJ917504 VCF917356:VCF917504 VMB917356:VMB917504 VVX917356:VVX917504 WFT917356:WFT917504 WPP917356:WPP917504 H982892:H983040 WQF917356:WQF917504 MZ982892:MZ983040 WV982892:WV983040 AGR982892:AGR983040 AQN982892:AQN983040 BAJ982892:BAJ983040 BKF982892:BKF983040 BUB982892:BUB983040 CDX982892:CDX983040 CNT982892:CNT983040 CXP982892:CXP983040 DHL982892:DHL983040 DRH982892:DRH983040 EBD982892:EBD983040 EKZ982892:EKZ983040 EUV982892:EUV983040 FER982892:FER983040 FON982892:FON983040 FYJ982892:FYJ983040 GIF982892:GIF983040 GSB982892:GSB983040 HBX982892:HBX983040 HLT982892:HLT983040 HVP982892:HVP983040 IFL982892:IFL983040 IPH982892:IPH983040 IZD982892:IZD983040 JIZ982892:JIZ983040 JSV982892:JSV983040 KCR982892:KCR983040 KMN982892:KMN983040 KWJ982892:KWJ983040 LGF982892:LGF983040 LQB982892:LQB983040 LZX982892:LZX983040 MJT982892:MJT983040 MTP982892:MTP983040 NDL982892:NDL983040 NNH982892:NNH983040 NXD982892:NXD983040 OGZ982892:OGZ983040 OQV982892:OQV983040 PAR982892:PAR983040 PKN982892:PKN983040 PUJ982892:PUJ983040 QEF982892:QEF983040 QOB982892:QOB983040 QXX982892:QXX983040 RHT982892:RHT983040 RRP982892:RRP983040 SBL982892:SBL983040 SLH982892:SLH983040 SVD982892:SVD983040 TEZ982892:TEZ983040 TOV982892:TOV983040 TYR982892:TYR983040 UIN982892:UIN983040 USJ982892:USJ983040 VCF982892:VCF983040 VMB982892:VMB983040 VVX982892:VVX983040 WFT982892:WFT983040 WPP982892:WPP983040 WZ128:WZ140 WQF982892:WQF983040 AGV128:AGV140 AQR128:AQR140 BAN128:BAN140 BKJ128:BKJ140 BUF128:BUF140 CEB128:CEB140 CNX128:CNX140 CXT128:CXT140 DHP128:DHP140 DRL128:DRL140 EBH128:EBH140 ELD128:ELD140 EUZ128:EUZ140 FEV128:FEV140 FOR128:FOR140 FYN128:FYN140 GIJ128:GIJ140 GSF128:GSF140 HCB128:HCB140 HLX128:HLX140 HVT128:HVT140 IFP128:IFP140 IPL128:IPL140 IZH128:IZH140 JJD128:JJD140 JSZ128:JSZ140 KCV128:KCV140 KMR128:KMR140 KWN128:KWN140 LGJ128:LGJ140 LQF128:LQF140 MAB128:MAB140 MJX128:MJX140 MTT128:MTT140 NDP128:NDP140 NNL128:NNL140 NXH128:NXH140 OHD128:OHD140 OQZ128:OQZ140 PAV128:PAV140 PKR128:PKR140 PUN128:PUN140 QEJ128:QEJ140 QOF128:QOF140 QYB128:QYB140 RHX128:RHX140 RRT128:RRT140 SBP128:SBP140 SLL128:SLL140 SVH128:SVH140 TFD128:TFD140 TOZ128:TOZ140 TYV128:TYV140 UIR128:UIR140 USN128:USN140 VCJ128:VCJ140 VMF128:VMF140 VWB128:VWB140 WFX128:WFX140 WPT128:WPT140 NH128:NH140 XD128:XD140 M65388:M65536 ND65388:ND65536 WZ65388:WZ65536 AGV65388:AGV65536 AQR65388:AQR65536 BAN65388:BAN65536 BKJ65388:BKJ65536 BUF65388:BUF65536 CEB65388:CEB65536 CNX65388:CNX65536 CXT65388:CXT65536 DHP65388:DHP65536 DRL65388:DRL65536 EBH65388:EBH65536 ELD65388:ELD65536 EUZ65388:EUZ65536 FEV65388:FEV65536 FOR65388:FOR65536 FYN65388:FYN65536 GIJ65388:GIJ65536 GSF65388:GSF65536 HCB65388:HCB65536 HLX65388:HLX65536 HVT65388:HVT65536 IFP65388:IFP65536 IPL65388:IPL65536 IZH65388:IZH65536 JJD65388:JJD65536 JSZ65388:JSZ65536 KCV65388:KCV65536 KMR65388:KMR65536 KWN65388:KWN65536 LGJ65388:LGJ65536 LQF65388:LQF65536 MAB65388:MAB65536 MJX65388:MJX65536 MTT65388:MTT65536 NDP65388:NDP65536 NNL65388:NNL65536 NXH65388:NXH65536 OHD65388:OHD65536 OQZ65388:OQZ65536 PAV65388:PAV65536 PKR65388:PKR65536 PUN65388:PUN65536 QEJ65388:QEJ65536 QOF65388:QOF65536 QYB65388:QYB65536 RHX65388:RHX65536 RRT65388:RRT65536 SBP65388:SBP65536 SLL65388:SLL65536 SVH65388:SVH65536 TFD65388:TFD65536 TOZ65388:TOZ65536 TYV65388:TYV65536 UIR65388:UIR65536 USN65388:USN65536 VCJ65388:VCJ65536 VMF65388:VMF65536 VWB65388:VWB65536 WFX65388:WFX65536 WPT65388:WPT65536 M130924:M131072 WGJ982892:WGJ983040 ND130924:ND131072 WZ130924:WZ131072 AGV130924:AGV131072 AQR130924:AQR131072 BAN130924:BAN131072 BKJ130924:BKJ131072 BUF130924:BUF131072 CEB130924:CEB131072 CNX130924:CNX131072 CXT130924:CXT131072 DHP130924:DHP131072 DRL130924:DRL131072 EBH130924:EBH131072 ELD130924:ELD131072 EUZ130924:EUZ131072 FEV130924:FEV131072 FOR130924:FOR131072 FYN130924:FYN131072 GIJ130924:GIJ131072 GSF130924:GSF131072 HCB130924:HCB131072 HLX130924:HLX131072 HVT130924:HVT131072 IFP130924:IFP131072 IPL130924:IPL131072 IZH130924:IZH131072 JJD130924:JJD131072 JSZ130924:JSZ131072 KCV130924:KCV131072 KMR130924:KMR131072 KWN130924:KWN131072 LGJ130924:LGJ131072 LQF130924:LQF131072 MAB130924:MAB131072 MJX130924:MJX131072 MTT130924:MTT131072 NDP130924:NDP131072 NNL130924:NNL131072 NXH130924:NXH131072 OHD130924:OHD131072 OQZ130924:OQZ131072 PAV130924:PAV131072 PKR130924:PKR131072 PUN130924:PUN131072 QEJ130924:QEJ131072 QOF130924:QOF131072 QYB130924:QYB131072 RHX130924:RHX131072 RRT130924:RRT131072 SBP130924:SBP131072 SLL130924:SLL131072 SVH130924:SVH131072 TFD130924:TFD131072 TOZ130924:TOZ131072 TYV130924:TYV131072 UIR130924:UIR131072 USN130924:USN131072 VCJ130924:VCJ131072 VMF130924:VMF131072 VWB130924:VWB131072 WFX130924:WFX131072 WPT130924:WPT131072 M196460:M196608 NP982892:NP983040 ND196460:ND196608 WZ196460:WZ196608 AGV196460:AGV196608 AQR196460:AQR196608 BAN196460:BAN196608 BKJ196460:BKJ196608 BUF196460:BUF196608 CEB196460:CEB196608 CNX196460:CNX196608 CXT196460:CXT196608 DHP196460:DHP196608 DRL196460:DRL196608 EBH196460:EBH196608 ELD196460:ELD196608 EUZ196460:EUZ196608 FEV196460:FEV196608 FOR196460:FOR196608 FYN196460:FYN196608 GIJ196460:GIJ196608 GSF196460:GSF196608 HCB196460:HCB196608 HLX196460:HLX196608 HVT196460:HVT196608 IFP196460:IFP196608 IPL196460:IPL196608 IZH196460:IZH196608 JJD196460:JJD196608 JSZ196460:JSZ196608 KCV196460:KCV196608 KMR196460:KMR196608 KWN196460:KWN196608 LGJ196460:LGJ196608 LQF196460:LQF196608 MAB196460:MAB196608 MJX196460:MJX196608 MTT196460:MTT196608 NDP196460:NDP196608 NNL196460:NNL196608 NXH196460:NXH196608 OHD196460:OHD196608 OQZ196460:OQZ196608 PAV196460:PAV196608 PKR196460:PKR196608 PUN196460:PUN196608 QEJ196460:QEJ196608 QOF196460:QOF196608 QYB196460:QYB196608 RHX196460:RHX196608 RRT196460:RRT196608 SBP196460:SBP196608 SLL196460:SLL196608 SVH196460:SVH196608 TFD196460:TFD196608 TOZ196460:TOZ196608 TYV196460:TYV196608 UIR196460:UIR196608 USN196460:USN196608 VCJ196460:VCJ196608 VMF196460:VMF196608 VWB196460:VWB196608 WFX196460:WFX196608 WPT196460:WPT196608 M261996:M262144 XL982892:XL983040 ND261996:ND262144 WZ261996:WZ262144 AGV261996:AGV262144 AQR261996:AQR262144 BAN261996:BAN262144 BKJ261996:BKJ262144 BUF261996:BUF262144 CEB261996:CEB262144 CNX261996:CNX262144 CXT261996:CXT262144 DHP261996:DHP262144 DRL261996:DRL262144 EBH261996:EBH262144 ELD261996:ELD262144 EUZ261996:EUZ262144 FEV261996:FEV262144 FOR261996:FOR262144 FYN261996:FYN262144 GIJ261996:GIJ262144 GSF261996:GSF262144 HCB261996:HCB262144 HLX261996:HLX262144 HVT261996:HVT262144 IFP261996:IFP262144 IPL261996:IPL262144 IZH261996:IZH262144 JJD261996:JJD262144 JSZ261996:JSZ262144 KCV261996:KCV262144 KMR261996:KMR262144 KWN261996:KWN262144 LGJ261996:LGJ262144 LQF261996:LQF262144 MAB261996:MAB262144 MJX261996:MJX262144 MTT261996:MTT262144 NDP261996:NDP262144 NNL261996:NNL262144 NXH261996:NXH262144 OHD261996:OHD262144 OQZ261996:OQZ262144 PAV261996:PAV262144 PKR261996:PKR262144 PUN261996:PUN262144 QEJ261996:QEJ262144 QOF261996:QOF262144 QYB261996:QYB262144 RHX261996:RHX262144 RRT261996:RRT262144 SBP261996:SBP262144 SLL261996:SLL262144 SVH261996:SVH262144 TFD261996:TFD262144 TOZ261996:TOZ262144 TYV261996:TYV262144 UIR261996:UIR262144 USN261996:USN262144 VCJ261996:VCJ262144 VMF261996:VMF262144 VWB261996:VWB262144 WFX261996:WFX262144 WPT261996:WPT262144 M327532:M327680 AHH982892:AHH983040 ND327532:ND327680 WZ327532:WZ327680 AGV327532:AGV327680 AQR327532:AQR327680 BAN327532:BAN327680 BKJ327532:BKJ327680 BUF327532:BUF327680 CEB327532:CEB327680 CNX327532:CNX327680 CXT327532:CXT327680 DHP327532:DHP327680 DRL327532:DRL327680 EBH327532:EBH327680 ELD327532:ELD327680 EUZ327532:EUZ327680 FEV327532:FEV327680 FOR327532:FOR327680 FYN327532:FYN327680 GIJ327532:GIJ327680 GSF327532:GSF327680 HCB327532:HCB327680 HLX327532:HLX327680 HVT327532:HVT327680 IFP327532:IFP327680 IPL327532:IPL327680 IZH327532:IZH327680 JJD327532:JJD327680 JSZ327532:JSZ327680 KCV327532:KCV327680 KMR327532:KMR327680 KWN327532:KWN327680 LGJ327532:LGJ327680 LQF327532:LQF327680 MAB327532:MAB327680 MJX327532:MJX327680 MTT327532:MTT327680 NDP327532:NDP327680 NNL327532:NNL327680 NXH327532:NXH327680 OHD327532:OHD327680 OQZ327532:OQZ327680 PAV327532:PAV327680 PKR327532:PKR327680 PUN327532:PUN327680 QEJ327532:QEJ327680 QOF327532:QOF327680 QYB327532:QYB327680 RHX327532:RHX327680 RRT327532:RRT327680 SBP327532:SBP327680 SLL327532:SLL327680 SVH327532:SVH327680 TFD327532:TFD327680 TOZ327532:TOZ327680 TYV327532:TYV327680 UIR327532:UIR327680 USN327532:USN327680 VCJ327532:VCJ327680 VMF327532:VMF327680 VWB327532:VWB327680 WFX327532:WFX327680 WPT327532:WPT327680 M393068:M393216 ARD982892:ARD983040 ND393068:ND393216 WZ393068:WZ393216 AGV393068:AGV393216 AQR393068:AQR393216 BAN393068:BAN393216 BKJ393068:BKJ393216 BUF393068:BUF393216 CEB393068:CEB393216 CNX393068:CNX393216 CXT393068:CXT393216 DHP393068:DHP393216 DRL393068:DRL393216 EBH393068:EBH393216 ELD393068:ELD393216 EUZ393068:EUZ393216 FEV393068:FEV393216 FOR393068:FOR393216 FYN393068:FYN393216 GIJ393068:GIJ393216 GSF393068:GSF393216 HCB393068:HCB393216 HLX393068:HLX393216 HVT393068:HVT393216 IFP393068:IFP393216 IPL393068:IPL393216 IZH393068:IZH393216 JJD393068:JJD393216 JSZ393068:JSZ393216 KCV393068:KCV393216 KMR393068:KMR393216 KWN393068:KWN393216 LGJ393068:LGJ393216 LQF393068:LQF393216 MAB393068:MAB393216 MJX393068:MJX393216 MTT393068:MTT393216 NDP393068:NDP393216 NNL393068:NNL393216 NXH393068:NXH393216 OHD393068:OHD393216 OQZ393068:OQZ393216 PAV393068:PAV393216 PKR393068:PKR393216 PUN393068:PUN393216 QEJ393068:QEJ393216 QOF393068:QOF393216 QYB393068:QYB393216 RHX393068:RHX393216 RRT393068:RRT393216 SBP393068:SBP393216 SLL393068:SLL393216 SVH393068:SVH393216 TFD393068:TFD393216 TOZ393068:TOZ393216 TYV393068:TYV393216 UIR393068:UIR393216 USN393068:USN393216 VCJ393068:VCJ393216 VMF393068:VMF393216 VWB393068:VWB393216 WFX393068:WFX393216 WPT393068:WPT393216 M458604:M458752 BAZ982892:BAZ983040 ND458604:ND458752 WZ458604:WZ458752 AGV458604:AGV458752 AQR458604:AQR458752 BAN458604:BAN458752 BKJ458604:BKJ458752 BUF458604:BUF458752 CEB458604:CEB458752 CNX458604:CNX458752 CXT458604:CXT458752 DHP458604:DHP458752 DRL458604:DRL458752 EBH458604:EBH458752 ELD458604:ELD458752 EUZ458604:EUZ458752 FEV458604:FEV458752 FOR458604:FOR458752 FYN458604:FYN458752 GIJ458604:GIJ458752 GSF458604:GSF458752 HCB458604:HCB458752 HLX458604:HLX458752 HVT458604:HVT458752 IFP458604:IFP458752 IPL458604:IPL458752 IZH458604:IZH458752 JJD458604:JJD458752 JSZ458604:JSZ458752 KCV458604:KCV458752 KMR458604:KMR458752 KWN458604:KWN458752 LGJ458604:LGJ458752 LQF458604:LQF458752 MAB458604:MAB458752 MJX458604:MJX458752 MTT458604:MTT458752 NDP458604:NDP458752 NNL458604:NNL458752 NXH458604:NXH458752 OHD458604:OHD458752 OQZ458604:OQZ458752 PAV458604:PAV458752 PKR458604:PKR458752 PUN458604:PUN458752 QEJ458604:QEJ458752 QOF458604:QOF458752 QYB458604:QYB458752 RHX458604:RHX458752 RRT458604:RRT458752 SBP458604:SBP458752 SLL458604:SLL458752 SVH458604:SVH458752 TFD458604:TFD458752 TOZ458604:TOZ458752 TYV458604:TYV458752 UIR458604:UIR458752 USN458604:USN458752 VCJ458604:VCJ458752 VMF458604:VMF458752 VWB458604:VWB458752 WFX458604:WFX458752 WPT458604:WPT458752 M524140:M524288 BKV982892:BKV983040 ND524140:ND524288 WZ524140:WZ524288 AGV524140:AGV524288 AQR524140:AQR524288 BAN524140:BAN524288 BKJ524140:BKJ524288 BUF524140:BUF524288 CEB524140:CEB524288 CNX524140:CNX524288 CXT524140:CXT524288 DHP524140:DHP524288 DRL524140:DRL524288 EBH524140:EBH524288 ELD524140:ELD524288 EUZ524140:EUZ524288 FEV524140:FEV524288 FOR524140:FOR524288 FYN524140:FYN524288 GIJ524140:GIJ524288 GSF524140:GSF524288 HCB524140:HCB524288 HLX524140:HLX524288 HVT524140:HVT524288 IFP524140:IFP524288 IPL524140:IPL524288 IZH524140:IZH524288 JJD524140:JJD524288 JSZ524140:JSZ524288 KCV524140:KCV524288 KMR524140:KMR524288 KWN524140:KWN524288 LGJ524140:LGJ524288 LQF524140:LQF524288 MAB524140:MAB524288 MJX524140:MJX524288 MTT524140:MTT524288 NDP524140:NDP524288 NNL524140:NNL524288 NXH524140:NXH524288 OHD524140:OHD524288 OQZ524140:OQZ524288 PAV524140:PAV524288 PKR524140:PKR524288 PUN524140:PUN524288 QEJ524140:QEJ524288 QOF524140:QOF524288 QYB524140:QYB524288 RHX524140:RHX524288 RRT524140:RRT524288 SBP524140:SBP524288 SLL524140:SLL524288 SVH524140:SVH524288 TFD524140:TFD524288 TOZ524140:TOZ524288 TYV524140:TYV524288 UIR524140:UIR524288 USN524140:USN524288 VCJ524140:VCJ524288 VMF524140:VMF524288 VWB524140:VWB524288 WFX524140:WFX524288 WPT524140:WPT524288 M589676:M589824 BUR982892:BUR983040 ND589676:ND589824 WZ589676:WZ589824 AGV589676:AGV589824 AQR589676:AQR589824 BAN589676:BAN589824 BKJ589676:BKJ589824 BUF589676:BUF589824 CEB589676:CEB589824 CNX589676:CNX589824 CXT589676:CXT589824 DHP589676:DHP589824 DRL589676:DRL589824 EBH589676:EBH589824 ELD589676:ELD589824 EUZ589676:EUZ589824 FEV589676:FEV589824 FOR589676:FOR589824 FYN589676:FYN589824 GIJ589676:GIJ589824 GSF589676:GSF589824 HCB589676:HCB589824 HLX589676:HLX589824 HVT589676:HVT589824 IFP589676:IFP589824 IPL589676:IPL589824 IZH589676:IZH589824 JJD589676:JJD589824 JSZ589676:JSZ589824 KCV589676:KCV589824 KMR589676:KMR589824 KWN589676:KWN589824 LGJ589676:LGJ589824 LQF589676:LQF589824 MAB589676:MAB589824 MJX589676:MJX589824 MTT589676:MTT589824 NDP589676:NDP589824 NNL589676:NNL589824 NXH589676:NXH589824 OHD589676:OHD589824 OQZ589676:OQZ589824 PAV589676:PAV589824 PKR589676:PKR589824 PUN589676:PUN589824 QEJ589676:QEJ589824 QOF589676:QOF589824 QYB589676:QYB589824 RHX589676:RHX589824 RRT589676:RRT589824 SBP589676:SBP589824 SLL589676:SLL589824 SVH589676:SVH589824 TFD589676:TFD589824 TOZ589676:TOZ589824 TYV589676:TYV589824 UIR589676:UIR589824 USN589676:USN589824 VCJ589676:VCJ589824 VMF589676:VMF589824 VWB589676:VWB589824 WFX589676:WFX589824 WPT589676:WPT589824 M655212:M655360 CEN982892:CEN983040 ND655212:ND655360 WZ655212:WZ655360 AGV655212:AGV655360 AQR655212:AQR655360 BAN655212:BAN655360 BKJ655212:BKJ655360 BUF655212:BUF655360 CEB655212:CEB655360 CNX655212:CNX655360 CXT655212:CXT655360 DHP655212:DHP655360 DRL655212:DRL655360 EBH655212:EBH655360 ELD655212:ELD655360 EUZ655212:EUZ655360 FEV655212:FEV655360 FOR655212:FOR655360 FYN655212:FYN655360 GIJ655212:GIJ655360 GSF655212:GSF655360 HCB655212:HCB655360 HLX655212:HLX655360 HVT655212:HVT655360 IFP655212:IFP655360 IPL655212:IPL655360 IZH655212:IZH655360 JJD655212:JJD655360 JSZ655212:JSZ655360 KCV655212:KCV655360 KMR655212:KMR655360 KWN655212:KWN655360 LGJ655212:LGJ655360 LQF655212:LQF655360 MAB655212:MAB655360 MJX655212:MJX655360 MTT655212:MTT655360 NDP655212:NDP655360 NNL655212:NNL655360 NXH655212:NXH655360 OHD655212:OHD655360 OQZ655212:OQZ655360 PAV655212:PAV655360 PKR655212:PKR655360 PUN655212:PUN655360 QEJ655212:QEJ655360 QOF655212:QOF655360 QYB655212:QYB655360 RHX655212:RHX655360 RRT655212:RRT655360 SBP655212:SBP655360 SLL655212:SLL655360 SVH655212:SVH655360 TFD655212:TFD655360 TOZ655212:TOZ655360 TYV655212:TYV655360 UIR655212:UIR655360 USN655212:USN655360 VCJ655212:VCJ655360 VMF655212:VMF655360 VWB655212:VWB655360 WFX655212:WFX655360 WPT655212:WPT655360 M720748:M720896 COJ982892:COJ983040 ND720748:ND720896 WZ720748:WZ720896 AGV720748:AGV720896 AQR720748:AQR720896 BAN720748:BAN720896 BKJ720748:BKJ720896 BUF720748:BUF720896 CEB720748:CEB720896 CNX720748:CNX720896 CXT720748:CXT720896 DHP720748:DHP720896 DRL720748:DRL720896 EBH720748:EBH720896 ELD720748:ELD720896 EUZ720748:EUZ720896 FEV720748:FEV720896 FOR720748:FOR720896 FYN720748:FYN720896 GIJ720748:GIJ720896 GSF720748:GSF720896 HCB720748:HCB720896 HLX720748:HLX720896 HVT720748:HVT720896 IFP720748:IFP720896 IPL720748:IPL720896 IZH720748:IZH720896 JJD720748:JJD720896 JSZ720748:JSZ720896 KCV720748:KCV720896 KMR720748:KMR720896 KWN720748:KWN720896 LGJ720748:LGJ720896 LQF720748:LQF720896 MAB720748:MAB720896 MJX720748:MJX720896 MTT720748:MTT720896 NDP720748:NDP720896 NNL720748:NNL720896 NXH720748:NXH720896 OHD720748:OHD720896 OQZ720748:OQZ720896 PAV720748:PAV720896 PKR720748:PKR720896 PUN720748:PUN720896 QEJ720748:QEJ720896 QOF720748:QOF720896 QYB720748:QYB720896 RHX720748:RHX720896 RRT720748:RRT720896 SBP720748:SBP720896 SLL720748:SLL720896 SVH720748:SVH720896 TFD720748:TFD720896 TOZ720748:TOZ720896 TYV720748:TYV720896 UIR720748:UIR720896 USN720748:USN720896 VCJ720748:VCJ720896 VMF720748:VMF720896 VWB720748:VWB720896 WFX720748:WFX720896 WPT720748:WPT720896 M786284:M786432 CYF982892:CYF983040 ND786284:ND786432 WZ786284:WZ786432 AGV786284:AGV786432 AQR786284:AQR786432 BAN786284:BAN786432 BKJ786284:BKJ786432 BUF786284:BUF786432 CEB786284:CEB786432 CNX786284:CNX786432 CXT786284:CXT786432 DHP786284:DHP786432 DRL786284:DRL786432 EBH786284:EBH786432 ELD786284:ELD786432 EUZ786284:EUZ786432 FEV786284:FEV786432 FOR786284:FOR786432 FYN786284:FYN786432 GIJ786284:GIJ786432 GSF786284:GSF786432 HCB786284:HCB786432 HLX786284:HLX786432 HVT786284:HVT786432 IFP786284:IFP786432 IPL786284:IPL786432 IZH786284:IZH786432 JJD786284:JJD786432 JSZ786284:JSZ786432 KCV786284:KCV786432 KMR786284:KMR786432 KWN786284:KWN786432 LGJ786284:LGJ786432 LQF786284:LQF786432 MAB786284:MAB786432 MJX786284:MJX786432 MTT786284:MTT786432 NDP786284:NDP786432 NNL786284:NNL786432 NXH786284:NXH786432 OHD786284:OHD786432 OQZ786284:OQZ786432 PAV786284:PAV786432 PKR786284:PKR786432 PUN786284:PUN786432 QEJ786284:QEJ786432 QOF786284:QOF786432 QYB786284:QYB786432 RHX786284:RHX786432 RRT786284:RRT786432 SBP786284:SBP786432 SLL786284:SLL786432 SVH786284:SVH786432 TFD786284:TFD786432 TOZ786284:TOZ786432 TYV786284:TYV786432 UIR786284:UIR786432 USN786284:USN786432 VCJ786284:VCJ786432 VMF786284:VMF786432 VWB786284:VWB786432 WFX786284:WFX786432 WPT786284:WPT786432 M851820:M851968 DIB982892:DIB983040 ND851820:ND851968 WZ851820:WZ851968 AGV851820:AGV851968 AQR851820:AQR851968 BAN851820:BAN851968 BKJ851820:BKJ851968 BUF851820:BUF851968 CEB851820:CEB851968 CNX851820:CNX851968 CXT851820:CXT851968 DHP851820:DHP851968 DRL851820:DRL851968 EBH851820:EBH851968 ELD851820:ELD851968 EUZ851820:EUZ851968 FEV851820:FEV851968 FOR851820:FOR851968 FYN851820:FYN851968 GIJ851820:GIJ851968 GSF851820:GSF851968 HCB851820:HCB851968 HLX851820:HLX851968 HVT851820:HVT851968 IFP851820:IFP851968 IPL851820:IPL851968 IZH851820:IZH851968 JJD851820:JJD851968 JSZ851820:JSZ851968 KCV851820:KCV851968 KMR851820:KMR851968 KWN851820:KWN851968 LGJ851820:LGJ851968 LQF851820:LQF851968 MAB851820:MAB851968 MJX851820:MJX851968 MTT851820:MTT851968 NDP851820:NDP851968 NNL851820:NNL851968 NXH851820:NXH851968 OHD851820:OHD851968 OQZ851820:OQZ851968 PAV851820:PAV851968 PKR851820:PKR851968 PUN851820:PUN851968 QEJ851820:QEJ851968 QOF851820:QOF851968 QYB851820:QYB851968 RHX851820:RHX851968 RRT851820:RRT851968 SBP851820:SBP851968 SLL851820:SLL851968 SVH851820:SVH851968 TFD851820:TFD851968 TOZ851820:TOZ851968 TYV851820:TYV851968 UIR851820:UIR851968 USN851820:USN851968 VCJ851820:VCJ851968 VMF851820:VMF851968 VWB851820:VWB851968 WFX851820:WFX851968 WPT851820:WPT851968 M917356:M917504 DRX982892:DRX983040 ND917356:ND917504 WZ917356:WZ917504 AGV917356:AGV917504 AQR917356:AQR917504 BAN917356:BAN917504 BKJ917356:BKJ917504 BUF917356:BUF917504 CEB917356:CEB917504 CNX917356:CNX917504 CXT917356:CXT917504 DHP917356:DHP917504 DRL917356:DRL917504 EBH917356:EBH917504 ELD917356:ELD917504 EUZ917356:EUZ917504 FEV917356:FEV917504 FOR917356:FOR917504 FYN917356:FYN917504 GIJ917356:GIJ917504 GSF917356:GSF917504 HCB917356:HCB917504 HLX917356:HLX917504 HVT917356:HVT917504 IFP917356:IFP917504 IPL917356:IPL917504 IZH917356:IZH917504 JJD917356:JJD917504 JSZ917356:JSZ917504 KCV917356:KCV917504 KMR917356:KMR917504 KWN917356:KWN917504 LGJ917356:LGJ917504 LQF917356:LQF917504 MAB917356:MAB917504 MJX917356:MJX917504 MTT917356:MTT917504 NDP917356:NDP917504 NNL917356:NNL917504 NXH917356:NXH917504 OHD917356:OHD917504 OQZ917356:OQZ917504 PAV917356:PAV917504 PKR917356:PKR917504 PUN917356:PUN917504 QEJ917356:QEJ917504 QOF917356:QOF917504 QYB917356:QYB917504 RHX917356:RHX917504 RRT917356:RRT917504 SBP917356:SBP917504 SLL917356:SLL917504 SVH917356:SVH917504 TFD917356:TFD917504 TOZ917356:TOZ917504 TYV917356:TYV917504 UIR917356:UIR917504 USN917356:USN917504 VCJ917356:VCJ917504 VMF917356:VMF917504 VWB917356:VWB917504 WFX917356:WFX917504 WPT917356:WPT917504 M982892:M983040 EBT982892:EBT983040 ND982892:ND983040 WZ982892:WZ983040 AGV982892:AGV983040 AQR982892:AQR983040 BAN982892:BAN983040 BKJ982892:BKJ983040 BUF982892:BUF983040 CEB982892:CEB983040 CNX982892:CNX983040 CXT982892:CXT983040 DHP982892:DHP983040 DRL982892:DRL983040 EBH982892:EBH983040 ELD982892:ELD983040 EUZ982892:EUZ983040 FEV982892:FEV983040 FOR982892:FOR983040 FYN982892:FYN983040 GIJ982892:GIJ983040 GSF982892:GSF983040 HCB982892:HCB983040 HLX982892:HLX983040 HVT982892:HVT983040 IFP982892:IFP983040 IPL982892:IPL983040 IZH982892:IZH983040 JJD982892:JJD983040 JSZ982892:JSZ983040 KCV982892:KCV983040 KMR982892:KMR983040 KWN982892:KWN983040 LGJ982892:LGJ983040 LQF982892:LQF983040 MAB982892:MAB983040 MJX982892:MJX983040 MTT982892:MTT983040 NDP982892:NDP983040 NNL982892:NNL983040 NXH982892:NXH983040 OHD982892:OHD983040 OQZ982892:OQZ983040 PAV982892:PAV983040 PKR982892:PKR983040 PUN982892:PUN983040 QEJ982892:QEJ983040 QOF982892:QOF983040 QYB982892:QYB983040 RHX982892:RHX983040 RRT982892:RRT983040 SBP982892:SBP983040 SLL982892:SLL983040 SVH982892:SVH983040 TFD982892:TFD983040 TOZ982892:TOZ983040 TYV982892:TYV983040 UIR982892:UIR983040 USN982892:USN983040 VCJ982892:VCJ983040 VMF982892:VMF983040 VWB982892:VWB983040 WFX982892:WFX983040 WPT982892:WPT983040 ELP982892:ELP983040 AGZ128:AGZ140 AQV128:AQV140 BAR128:BAR140 BKN128:BKN140 BUJ128:BUJ140 CEF128:CEF140 COB128:COB140 CXX128:CXX140 DHT128:DHT140 DRP128:DRP140 EBL128:EBL140 ELH128:ELH140 EVD128:EVD140 FEZ128:FEZ140 FOV128:FOV140 FYR128:FYR140 GIN128:GIN140 GSJ128:GSJ140 HCF128:HCF140 HMB128:HMB140 HVX128:HVX140 IFT128:IFT140 IPP128:IPP140 IZL128:IZL140 JJH128:JJH140 JTD128:JTD140 KCZ128:KCZ140 KMV128:KMV140 KWR128:KWR140 LGN128:LGN140 LQJ128:LQJ140 MAF128:MAF140 MKB128:MKB140 MTX128:MTX140 NDT128:NDT140 NNP128:NNP140 NXL128:NXL140 OHH128:OHH140 ORD128:ORD140 PAZ128:PAZ140 PKV128:PKV140 PUR128:PUR140 QEN128:QEN140 QOJ128:QOJ140 QYF128:QYF140 RIB128:RIB140 RRX128:RRX140 SBT128:SBT140 SLP128:SLP140 SVL128:SVL140 TFH128:TFH140 TPD128:TPD140 TYZ128:TYZ140 UIV128:UIV140 USR128:USR140 VCN128:VCN140 VMJ128:VMJ140 VWF128:VWF140 WGB128:WGB140 WPX128:WPX140 NL128:NL140 EVL982892:EVL983040 NH65388:NH65536 XD65388:XD65536 AGZ65388:AGZ65536 AQV65388:AQV65536 BAR65388:BAR65536 BKN65388:BKN65536 BUJ65388:BUJ65536 CEF65388:CEF65536 COB65388:COB65536 CXX65388:CXX65536 DHT65388:DHT65536 DRP65388:DRP65536 EBL65388:EBL65536 ELH65388:ELH65536 EVD65388:EVD65536 FEZ65388:FEZ65536 FOV65388:FOV65536 FYR65388:FYR65536 GIN65388:GIN65536 GSJ65388:GSJ65536 HCF65388:HCF65536 HMB65388:HMB65536 HVX65388:HVX65536 IFT65388:IFT65536 IPP65388:IPP65536 IZL65388:IZL65536 JJH65388:JJH65536 JTD65388:JTD65536 KCZ65388:KCZ65536 KMV65388:KMV65536 KWR65388:KWR65536 LGN65388:LGN65536 LQJ65388:LQJ65536 MAF65388:MAF65536 MKB65388:MKB65536 MTX65388:MTX65536 NDT65388:NDT65536 NNP65388:NNP65536 NXL65388:NXL65536 OHH65388:OHH65536 ORD65388:ORD65536 PAZ65388:PAZ65536 PKV65388:PKV65536 PUR65388:PUR65536 QEN65388:QEN65536 QOJ65388:QOJ65536 QYF65388:QYF65536 RIB65388:RIB65536 RRX65388:RRX65536 SBT65388:SBT65536 SLP65388:SLP65536 SVL65388:SVL65536 TFH65388:TFH65536 TPD65388:TPD65536 TYZ65388:TYZ65536 UIV65388:UIV65536 USR65388:USR65536 VCN65388:VCN65536 VMJ65388:VMJ65536 VWF65388:VWF65536 WGB65388:WGB65536 WPX65388:WPX65536 FFH982892:FFH983040 NH130924:NH131072 XD130924:XD131072 AGZ130924:AGZ131072 AQV130924:AQV131072 BAR130924:BAR131072 BKN130924:BKN131072 BUJ130924:BUJ131072 CEF130924:CEF131072 COB130924:COB131072 CXX130924:CXX131072 DHT130924:DHT131072 DRP130924:DRP131072 EBL130924:EBL131072 ELH130924:ELH131072 EVD130924:EVD131072 FEZ130924:FEZ131072 FOV130924:FOV131072 FYR130924:FYR131072 GIN130924:GIN131072 GSJ130924:GSJ131072 HCF130924:HCF131072 HMB130924:HMB131072 HVX130924:HVX131072 IFT130924:IFT131072 IPP130924:IPP131072 IZL130924:IZL131072 JJH130924:JJH131072 JTD130924:JTD131072 KCZ130924:KCZ131072 KMV130924:KMV131072 KWR130924:KWR131072 LGN130924:LGN131072 LQJ130924:LQJ131072 MAF130924:MAF131072 MKB130924:MKB131072 MTX130924:MTX131072 NDT130924:NDT131072 NNP130924:NNP131072 NXL130924:NXL131072 OHH130924:OHH131072 ORD130924:ORD131072 PAZ130924:PAZ131072 PKV130924:PKV131072 PUR130924:PUR131072 QEN130924:QEN131072 QOJ130924:QOJ131072 QYF130924:QYF131072 RIB130924:RIB131072 RRX130924:RRX131072 SBT130924:SBT131072 SLP130924:SLP131072 SVL130924:SVL131072 TFH130924:TFH131072 TPD130924:TPD131072 TYZ130924:TYZ131072 UIV130924:UIV131072 USR130924:USR131072 VCN130924:VCN131072 VMJ130924:VMJ131072 VWF130924:VWF131072 WGB130924:WGB131072 WPX130924:WPX131072 FPD982892:FPD983040 NH196460:NH196608 XD196460:XD196608 AGZ196460:AGZ196608 AQV196460:AQV196608 BAR196460:BAR196608 BKN196460:BKN196608 BUJ196460:BUJ196608 CEF196460:CEF196608 COB196460:COB196608 CXX196460:CXX196608 DHT196460:DHT196608 DRP196460:DRP196608 EBL196460:EBL196608 ELH196460:ELH196608 EVD196460:EVD196608 FEZ196460:FEZ196608 FOV196460:FOV196608 FYR196460:FYR196608 GIN196460:GIN196608 GSJ196460:GSJ196608 HCF196460:HCF196608 HMB196460:HMB196608 HVX196460:HVX196608 IFT196460:IFT196608 IPP196460:IPP196608 IZL196460:IZL196608 JJH196460:JJH196608 JTD196460:JTD196608 KCZ196460:KCZ196608 KMV196460:KMV196608 KWR196460:KWR196608 LGN196460:LGN196608 LQJ196460:LQJ196608 MAF196460:MAF196608 MKB196460:MKB196608 MTX196460:MTX196608 NDT196460:NDT196608 NNP196460:NNP196608 NXL196460:NXL196608 OHH196460:OHH196608 ORD196460:ORD196608 PAZ196460:PAZ196608 PKV196460:PKV196608 PUR196460:PUR196608 QEN196460:QEN196608 QOJ196460:QOJ196608 QYF196460:QYF196608 RIB196460:RIB196608 RRX196460:RRX196608 SBT196460:SBT196608 SLP196460:SLP196608 SVL196460:SVL196608 TFH196460:TFH196608 TPD196460:TPD196608 TYZ196460:TYZ196608 UIV196460:UIV196608 USR196460:USR196608 VCN196460:VCN196608 VMJ196460:VMJ196608 VWF196460:VWF196608 WGB196460:WGB196608 WPX196460:WPX196608 FYZ982892:FYZ983040 NH261996:NH262144 XD261996:XD262144 AGZ261996:AGZ262144 AQV261996:AQV262144 BAR261996:BAR262144 BKN261996:BKN262144 BUJ261996:BUJ262144 CEF261996:CEF262144 COB261996:COB262144 CXX261996:CXX262144 DHT261996:DHT262144 DRP261996:DRP262144 EBL261996:EBL262144 ELH261996:ELH262144 EVD261996:EVD262144 FEZ261996:FEZ262144 FOV261996:FOV262144 FYR261996:FYR262144 GIN261996:GIN262144 GSJ261996:GSJ262144 HCF261996:HCF262144 HMB261996:HMB262144 HVX261996:HVX262144 IFT261996:IFT262144 IPP261996:IPP262144 IZL261996:IZL262144 JJH261996:JJH262144 JTD261996:JTD262144 KCZ261996:KCZ262144 KMV261996:KMV262144 KWR261996:KWR262144 LGN261996:LGN262144 LQJ261996:LQJ262144 MAF261996:MAF262144 MKB261996:MKB262144 MTX261996:MTX262144 NDT261996:NDT262144 NNP261996:NNP262144 NXL261996:NXL262144 OHH261996:OHH262144 ORD261996:ORD262144 PAZ261996:PAZ262144 PKV261996:PKV262144 PUR261996:PUR262144 QEN261996:QEN262144 QOJ261996:QOJ262144 QYF261996:QYF262144 RIB261996:RIB262144 RRX261996:RRX262144 SBT261996:SBT262144 SLP261996:SLP262144 SVL261996:SVL262144 TFH261996:TFH262144 TPD261996:TPD262144 TYZ261996:TYZ262144 UIV261996:UIV262144 USR261996:USR262144 VCN261996:VCN262144 VMJ261996:VMJ262144 VWF261996:VWF262144 WGB261996:WGB262144 WPX261996:WPX262144 GIV982892:GIV983040 NH327532:NH327680 XD327532:XD327680 AGZ327532:AGZ327680 AQV327532:AQV327680 BAR327532:BAR327680 BKN327532:BKN327680 BUJ327532:BUJ327680 CEF327532:CEF327680 COB327532:COB327680 CXX327532:CXX327680 DHT327532:DHT327680 DRP327532:DRP327680 EBL327532:EBL327680 ELH327532:ELH327680 EVD327532:EVD327680 FEZ327532:FEZ327680 FOV327532:FOV327680 FYR327532:FYR327680 GIN327532:GIN327680 GSJ327532:GSJ327680 HCF327532:HCF327680 HMB327532:HMB327680 HVX327532:HVX327680 IFT327532:IFT327680 IPP327532:IPP327680 IZL327532:IZL327680 JJH327532:JJH327680 JTD327532:JTD327680 KCZ327532:KCZ327680 KMV327532:KMV327680 KWR327532:KWR327680 LGN327532:LGN327680 LQJ327532:LQJ327680 MAF327532:MAF327680 MKB327532:MKB327680 MTX327532:MTX327680 NDT327532:NDT327680 NNP327532:NNP327680 NXL327532:NXL327680 OHH327532:OHH327680 ORD327532:ORD327680 PAZ327532:PAZ327680 PKV327532:PKV327680 PUR327532:PUR327680 QEN327532:QEN327680 QOJ327532:QOJ327680 QYF327532:QYF327680 RIB327532:RIB327680 RRX327532:RRX327680 SBT327532:SBT327680 SLP327532:SLP327680 SVL327532:SVL327680 TFH327532:TFH327680 TPD327532:TPD327680 TYZ327532:TYZ327680 UIV327532:UIV327680 USR327532:USR327680 VCN327532:VCN327680 VMJ327532:VMJ327680 VWF327532:VWF327680 WGB327532:WGB327680 WPX327532:WPX327680 GSR982892:GSR983040 NH393068:NH393216 XD393068:XD393216 AGZ393068:AGZ393216 AQV393068:AQV393216 BAR393068:BAR393216 BKN393068:BKN393216 BUJ393068:BUJ393216 CEF393068:CEF393216 COB393068:COB393216 CXX393068:CXX393216 DHT393068:DHT393216 DRP393068:DRP393216 EBL393068:EBL393216 ELH393068:ELH393216 EVD393068:EVD393216 FEZ393068:FEZ393216 FOV393068:FOV393216 FYR393068:FYR393216 GIN393068:GIN393216 GSJ393068:GSJ393216 HCF393068:HCF393216 HMB393068:HMB393216 HVX393068:HVX393216 IFT393068:IFT393216 IPP393068:IPP393216 IZL393068:IZL393216 JJH393068:JJH393216 JTD393068:JTD393216 KCZ393068:KCZ393216 KMV393068:KMV393216 KWR393068:KWR393216 LGN393068:LGN393216 LQJ393068:LQJ393216 MAF393068:MAF393216 MKB393068:MKB393216 MTX393068:MTX393216 NDT393068:NDT393216 NNP393068:NNP393216 NXL393068:NXL393216 OHH393068:OHH393216 ORD393068:ORD393216 PAZ393068:PAZ393216 PKV393068:PKV393216 PUR393068:PUR393216 QEN393068:QEN393216 QOJ393068:QOJ393216 QYF393068:QYF393216 RIB393068:RIB393216 RRX393068:RRX393216 SBT393068:SBT393216 SLP393068:SLP393216 SVL393068:SVL393216 TFH393068:TFH393216 TPD393068:TPD393216 TYZ393068:TYZ393216 UIV393068:UIV393216 USR393068:USR393216 VCN393068:VCN393216 VMJ393068:VMJ393216 VWF393068:VWF393216 WGB393068:WGB393216 WPX393068:WPX393216 HCN982892:HCN983040 NH458604:NH458752 XD458604:XD458752 AGZ458604:AGZ458752 AQV458604:AQV458752 BAR458604:BAR458752 BKN458604:BKN458752 BUJ458604:BUJ458752 CEF458604:CEF458752 COB458604:COB458752 CXX458604:CXX458752 DHT458604:DHT458752 DRP458604:DRP458752 EBL458604:EBL458752 ELH458604:ELH458752 EVD458604:EVD458752 FEZ458604:FEZ458752 FOV458604:FOV458752 FYR458604:FYR458752 GIN458604:GIN458752 GSJ458604:GSJ458752 HCF458604:HCF458752 HMB458604:HMB458752 HVX458604:HVX458752 IFT458604:IFT458752 IPP458604:IPP458752 IZL458604:IZL458752 JJH458604:JJH458752 JTD458604:JTD458752 KCZ458604:KCZ458752 KMV458604:KMV458752 KWR458604:KWR458752 LGN458604:LGN458752 LQJ458604:LQJ458752 MAF458604:MAF458752 MKB458604:MKB458752 MTX458604:MTX458752 NDT458604:NDT458752 NNP458604:NNP458752 NXL458604:NXL458752 OHH458604:OHH458752 ORD458604:ORD458752 PAZ458604:PAZ458752 PKV458604:PKV458752 PUR458604:PUR458752 QEN458604:QEN458752 QOJ458604:QOJ458752 QYF458604:QYF458752 RIB458604:RIB458752 RRX458604:RRX458752 SBT458604:SBT458752 SLP458604:SLP458752 SVL458604:SVL458752 TFH458604:TFH458752 TPD458604:TPD458752 TYZ458604:TYZ458752 UIV458604:UIV458752 USR458604:USR458752 VCN458604:VCN458752 VMJ458604:VMJ458752 VWF458604:VWF458752 WGB458604:WGB458752 WPX458604:WPX458752 HMJ982892:HMJ983040 NH524140:NH524288 XD524140:XD524288 AGZ524140:AGZ524288 AQV524140:AQV524288 BAR524140:BAR524288 BKN524140:BKN524288 BUJ524140:BUJ524288 CEF524140:CEF524288 COB524140:COB524288 CXX524140:CXX524288 DHT524140:DHT524288 DRP524140:DRP524288 EBL524140:EBL524288 ELH524140:ELH524288 EVD524140:EVD524288 FEZ524140:FEZ524288 FOV524140:FOV524288 FYR524140:FYR524288 GIN524140:GIN524288 GSJ524140:GSJ524288 HCF524140:HCF524288 HMB524140:HMB524288 HVX524140:HVX524288 IFT524140:IFT524288 IPP524140:IPP524288 IZL524140:IZL524288 JJH524140:JJH524288 JTD524140:JTD524288 KCZ524140:KCZ524288 KMV524140:KMV524288 KWR524140:KWR524288 LGN524140:LGN524288 LQJ524140:LQJ524288 MAF524140:MAF524288 MKB524140:MKB524288 MTX524140:MTX524288 NDT524140:NDT524288 NNP524140:NNP524288 NXL524140:NXL524288 OHH524140:OHH524288 ORD524140:ORD524288 PAZ524140:PAZ524288 PKV524140:PKV524288 PUR524140:PUR524288 QEN524140:QEN524288 QOJ524140:QOJ524288 QYF524140:QYF524288 RIB524140:RIB524288 RRX524140:RRX524288 SBT524140:SBT524288 SLP524140:SLP524288 SVL524140:SVL524288 TFH524140:TFH524288 TPD524140:TPD524288 TYZ524140:TYZ524288 UIV524140:UIV524288 USR524140:USR524288 VCN524140:VCN524288 VMJ524140:VMJ524288 VWF524140:VWF524288 WGB524140:WGB524288 WPX524140:WPX524288 HWF982892:HWF983040 NH589676:NH589824 XD589676:XD589824 AGZ589676:AGZ589824 AQV589676:AQV589824 BAR589676:BAR589824 BKN589676:BKN589824 BUJ589676:BUJ589824 CEF589676:CEF589824 COB589676:COB589824 CXX589676:CXX589824 DHT589676:DHT589824 DRP589676:DRP589824 EBL589676:EBL589824 ELH589676:ELH589824 EVD589676:EVD589824 FEZ589676:FEZ589824 FOV589676:FOV589824 FYR589676:FYR589824 GIN589676:GIN589824 GSJ589676:GSJ589824 HCF589676:HCF589824 HMB589676:HMB589824 HVX589676:HVX589824 IFT589676:IFT589824 IPP589676:IPP589824 IZL589676:IZL589824 JJH589676:JJH589824 JTD589676:JTD589824 KCZ589676:KCZ589824 KMV589676:KMV589824 KWR589676:KWR589824 LGN589676:LGN589824 LQJ589676:LQJ589824 MAF589676:MAF589824 MKB589676:MKB589824 MTX589676:MTX589824 NDT589676:NDT589824 NNP589676:NNP589824 NXL589676:NXL589824 OHH589676:OHH589824 ORD589676:ORD589824 PAZ589676:PAZ589824 PKV589676:PKV589824 PUR589676:PUR589824 QEN589676:QEN589824 QOJ589676:QOJ589824 QYF589676:QYF589824 RIB589676:RIB589824 RRX589676:RRX589824 SBT589676:SBT589824 SLP589676:SLP589824 SVL589676:SVL589824 TFH589676:TFH589824 TPD589676:TPD589824 TYZ589676:TYZ589824 UIV589676:UIV589824 USR589676:USR589824 VCN589676:VCN589824 VMJ589676:VMJ589824 VWF589676:VWF589824 WGB589676:WGB589824 WPX589676:WPX589824 IGB982892:IGB983040 NH655212:NH655360 XD655212:XD655360 AGZ655212:AGZ655360 AQV655212:AQV655360 BAR655212:BAR655360 BKN655212:BKN655360 BUJ655212:BUJ655360 CEF655212:CEF655360 COB655212:COB655360 CXX655212:CXX655360 DHT655212:DHT655360 DRP655212:DRP655360 EBL655212:EBL655360 ELH655212:ELH655360 EVD655212:EVD655360 FEZ655212:FEZ655360 FOV655212:FOV655360 FYR655212:FYR655360 GIN655212:GIN655360 GSJ655212:GSJ655360 HCF655212:HCF655360 HMB655212:HMB655360 HVX655212:HVX655360 IFT655212:IFT655360 IPP655212:IPP655360 IZL655212:IZL655360 JJH655212:JJH655360 JTD655212:JTD655360 KCZ655212:KCZ655360 KMV655212:KMV655360 KWR655212:KWR655360 LGN655212:LGN655360 LQJ655212:LQJ655360 MAF655212:MAF655360 MKB655212:MKB655360 MTX655212:MTX655360 NDT655212:NDT655360 NNP655212:NNP655360 NXL655212:NXL655360 OHH655212:OHH655360 ORD655212:ORD655360 PAZ655212:PAZ655360 PKV655212:PKV655360 PUR655212:PUR655360 QEN655212:QEN655360 QOJ655212:QOJ655360 QYF655212:QYF655360 RIB655212:RIB655360 RRX655212:RRX655360 SBT655212:SBT655360 SLP655212:SLP655360 SVL655212:SVL655360 TFH655212:TFH655360 TPD655212:TPD655360 TYZ655212:TYZ655360 UIV655212:UIV655360 USR655212:USR655360 VCN655212:VCN655360 VMJ655212:VMJ655360 VWF655212:VWF655360 WGB655212:WGB655360 WPX655212:WPX655360 IPX982892:IPX983040 NH720748:NH720896 XD720748:XD720896 AGZ720748:AGZ720896 AQV720748:AQV720896 BAR720748:BAR720896 BKN720748:BKN720896 BUJ720748:BUJ720896 CEF720748:CEF720896 COB720748:COB720896 CXX720748:CXX720896 DHT720748:DHT720896 DRP720748:DRP720896 EBL720748:EBL720896 ELH720748:ELH720896 EVD720748:EVD720896 FEZ720748:FEZ720896 FOV720748:FOV720896 FYR720748:FYR720896 GIN720748:GIN720896 GSJ720748:GSJ720896 HCF720748:HCF720896 HMB720748:HMB720896 HVX720748:HVX720896 IFT720748:IFT720896 IPP720748:IPP720896 IZL720748:IZL720896 JJH720748:JJH720896 JTD720748:JTD720896 KCZ720748:KCZ720896 KMV720748:KMV720896 KWR720748:KWR720896 LGN720748:LGN720896 LQJ720748:LQJ720896 MAF720748:MAF720896 MKB720748:MKB720896 MTX720748:MTX720896 NDT720748:NDT720896 NNP720748:NNP720896 NXL720748:NXL720896 OHH720748:OHH720896 ORD720748:ORD720896 PAZ720748:PAZ720896 PKV720748:PKV720896 PUR720748:PUR720896 QEN720748:QEN720896 QOJ720748:QOJ720896 QYF720748:QYF720896 RIB720748:RIB720896 RRX720748:RRX720896 SBT720748:SBT720896 SLP720748:SLP720896 SVL720748:SVL720896 TFH720748:TFH720896 TPD720748:TPD720896 TYZ720748:TYZ720896 UIV720748:UIV720896 USR720748:USR720896 VCN720748:VCN720896 VMJ720748:VMJ720896 VWF720748:VWF720896 WGB720748:WGB720896 WPX720748:WPX720896 IZT982892:IZT983040 NH786284:NH786432 XD786284:XD786432 AGZ786284:AGZ786432 AQV786284:AQV786432 BAR786284:BAR786432 BKN786284:BKN786432 BUJ786284:BUJ786432 CEF786284:CEF786432 COB786284:COB786432 CXX786284:CXX786432 DHT786284:DHT786432 DRP786284:DRP786432 EBL786284:EBL786432 ELH786284:ELH786432 EVD786284:EVD786432 FEZ786284:FEZ786432 FOV786284:FOV786432 FYR786284:FYR786432 GIN786284:GIN786432 GSJ786284:GSJ786432 HCF786284:HCF786432 HMB786284:HMB786432 HVX786284:HVX786432 IFT786284:IFT786432 IPP786284:IPP786432 IZL786284:IZL786432 JJH786284:JJH786432 JTD786284:JTD786432 KCZ786284:KCZ786432 KMV786284:KMV786432 KWR786284:KWR786432 LGN786284:LGN786432 LQJ786284:LQJ786432 MAF786284:MAF786432 MKB786284:MKB786432 MTX786284:MTX786432 NDT786284:NDT786432 NNP786284:NNP786432 NXL786284:NXL786432 OHH786284:OHH786432 ORD786284:ORD786432 PAZ786284:PAZ786432 PKV786284:PKV786432 PUR786284:PUR786432 QEN786284:QEN786432 QOJ786284:QOJ786432 QYF786284:QYF786432 RIB786284:RIB786432 RRX786284:RRX786432 SBT786284:SBT786432 SLP786284:SLP786432 SVL786284:SVL786432 TFH786284:TFH786432 TPD786284:TPD786432 TYZ786284:TYZ786432 UIV786284:UIV786432 USR786284:USR786432 VCN786284:VCN786432 VMJ786284:VMJ786432 VWF786284:VWF786432 WGB786284:WGB786432 WPX786284:WPX786432 JJP982892:JJP983040 NH851820:NH851968 XD851820:XD851968 AGZ851820:AGZ851968 AQV851820:AQV851968 BAR851820:BAR851968 BKN851820:BKN851968 BUJ851820:BUJ851968 CEF851820:CEF851968 COB851820:COB851968 CXX851820:CXX851968 DHT851820:DHT851968 DRP851820:DRP851968 EBL851820:EBL851968 ELH851820:ELH851968 EVD851820:EVD851968 FEZ851820:FEZ851968 FOV851820:FOV851968 FYR851820:FYR851968 GIN851820:GIN851968 GSJ851820:GSJ851968 HCF851820:HCF851968 HMB851820:HMB851968 HVX851820:HVX851968 IFT851820:IFT851968 IPP851820:IPP851968 IZL851820:IZL851968 JJH851820:JJH851968 JTD851820:JTD851968 KCZ851820:KCZ851968 KMV851820:KMV851968 KWR851820:KWR851968 LGN851820:LGN851968 LQJ851820:LQJ851968 MAF851820:MAF851968 MKB851820:MKB851968 MTX851820:MTX851968 NDT851820:NDT851968 NNP851820:NNP851968 NXL851820:NXL851968 OHH851820:OHH851968 ORD851820:ORD851968 PAZ851820:PAZ851968 PKV851820:PKV851968 PUR851820:PUR851968 QEN851820:QEN851968 QOJ851820:QOJ851968 QYF851820:QYF851968 RIB851820:RIB851968 RRX851820:RRX851968 SBT851820:SBT851968 SLP851820:SLP851968 SVL851820:SVL851968 TFH851820:TFH851968 TPD851820:TPD851968 TYZ851820:TYZ851968 UIV851820:UIV851968 USR851820:USR851968 VCN851820:VCN851968 VMJ851820:VMJ851968 VWF851820:VWF851968 WGB851820:WGB851968 WPX851820:WPX851968 JTL982892:JTL983040 NH917356:NH917504 XD917356:XD917504 AGZ917356:AGZ917504 AQV917356:AQV917504 BAR917356:BAR917504 BKN917356:BKN917504 BUJ917356:BUJ917504 CEF917356:CEF917504 COB917356:COB917504 CXX917356:CXX917504 DHT917356:DHT917504 DRP917356:DRP917504 EBL917356:EBL917504 ELH917356:ELH917504 EVD917356:EVD917504 FEZ917356:FEZ917504 FOV917356:FOV917504 FYR917356:FYR917504 GIN917356:GIN917504 GSJ917356:GSJ917504 HCF917356:HCF917504 HMB917356:HMB917504 HVX917356:HVX917504 IFT917356:IFT917504 IPP917356:IPP917504 IZL917356:IZL917504 JJH917356:JJH917504 JTD917356:JTD917504 KCZ917356:KCZ917504 KMV917356:KMV917504 KWR917356:KWR917504 LGN917356:LGN917504 LQJ917356:LQJ917504 MAF917356:MAF917504 MKB917356:MKB917504 MTX917356:MTX917504 NDT917356:NDT917504 NNP917356:NNP917504 NXL917356:NXL917504 OHH917356:OHH917504 ORD917356:ORD917504 PAZ917356:PAZ917504 PKV917356:PKV917504 PUR917356:PUR917504 QEN917356:QEN917504 QOJ917356:QOJ917504 QYF917356:QYF917504 RIB917356:RIB917504 RRX917356:RRX917504 SBT917356:SBT917504 SLP917356:SLP917504 SVL917356:SVL917504 TFH917356:TFH917504 TPD917356:TPD917504 TYZ917356:TYZ917504 UIV917356:UIV917504 USR917356:USR917504 VCN917356:VCN917504 VMJ917356:VMJ917504 VWF917356:VWF917504 WGB917356:WGB917504 WPX917356:WPX917504 KDH982892:KDH983040 NH982892:NH983040 XD982892:XD983040 AGZ982892:AGZ983040 AQV982892:AQV983040 BAR982892:BAR983040 BKN982892:BKN983040 BUJ982892:BUJ983040 CEF982892:CEF983040 COB982892:COB983040 CXX982892:CXX983040 DHT982892:DHT983040 DRP982892:DRP983040 EBL982892:EBL983040 ELH982892:ELH983040 EVD982892:EVD983040 FEZ982892:FEZ983040 FOV982892:FOV983040 FYR982892:FYR983040 GIN982892:GIN983040 GSJ982892:GSJ983040 HCF982892:HCF983040 HMB982892:HMB983040 HVX982892:HVX983040 IFT982892:IFT983040 IPP982892:IPP983040 IZL982892:IZL983040 JJH982892:JJH983040 JTD982892:JTD983040 KCZ982892:KCZ983040 KMV982892:KMV983040 KWR982892:KWR983040 LGN982892:LGN983040 LQJ982892:LQJ983040 MAF982892:MAF983040 MKB982892:MKB983040 MTX982892:MTX983040 NDT982892:NDT983040 NNP982892:NNP983040 NXL982892:NXL983040 OHH982892:OHH983040 ORD982892:ORD983040 PAZ982892:PAZ983040 PKV982892:PKV983040 PUR982892:PUR983040 QEN982892:QEN983040 QOJ982892:QOJ983040 QYF982892:QYF983040 RIB982892:RIB983040 RRX982892:RRX983040 SBT982892:SBT983040 SLP982892:SLP983040 SVL982892:SVL983040 TFH982892:TFH983040 TPD982892:TPD983040 TYZ982892:TYZ983040 UIV982892:UIV983040 USR982892:USR983040 VCN982892:VCN983040 VMJ982892:VMJ983040 VWF982892:VWF983040 WGB982892:WGB983040 WPX982892:WPX983040 XH128:XH140 KND982892:KND983040 AHD128:AHD140 AQZ128:AQZ140 BAV128:BAV140 BKR128:BKR140 BUN128:BUN140 CEJ128:CEJ140 COF128:COF140 CYB128:CYB140 DHX128:DHX140 DRT128:DRT140 EBP128:EBP140 ELL128:ELL140 EVH128:EVH140 FFD128:FFD140 FOZ128:FOZ140 FYV128:FYV140 GIR128:GIR140 GSN128:GSN140 HCJ128:HCJ140 HMF128:HMF140 HWB128:HWB140 IFX128:IFX140 IPT128:IPT140 IZP128:IZP140 JJL128:JJL140 JTH128:JTH140 KDD128:KDD140 KMZ128:KMZ140 KWV128:KWV140 LGR128:LGR140 LQN128:LQN140 MAJ128:MAJ140 MKF128:MKF140 MUB128:MUB140 NDX128:NDX140 NNT128:NNT140 NXP128:NXP140 OHL128:OHL140 ORH128:ORH140 PBD128:PBD140 PKZ128:PKZ140 PUV128:PUV140 QER128:QER140 QON128:QON140 QYJ128:QYJ140 RIF128:RIF140 RSB128:RSB140 SBX128:SBX140 SLT128:SLT140 SVP128:SVP140 TFL128:TFL140 TPH128:TPH140 TZD128:TZD140 UIZ128:UIZ140 USV128:USV140 VCR128:VCR140 VMN128:VMN140 VWJ128:VWJ140 WGF128:WGF140 WQB128:WQB140 NP128:NP140 XL128:XL140 KWZ982892:KWZ983040 NL65388:NL65536 XH65388:XH65536 AHD65388:AHD65536 AQZ65388:AQZ65536 BAV65388:BAV65536 BKR65388:BKR65536 BUN65388:BUN65536 CEJ65388:CEJ65536 COF65388:COF65536 CYB65388:CYB65536 DHX65388:DHX65536 DRT65388:DRT65536 EBP65388:EBP65536 ELL65388:ELL65536 EVH65388:EVH65536 FFD65388:FFD65536 FOZ65388:FOZ65536 FYV65388:FYV65536 GIR65388:GIR65536 GSN65388:GSN65536 HCJ65388:HCJ65536 HMF65388:HMF65536 HWB65388:HWB65536 IFX65388:IFX65536 IPT65388:IPT65536 IZP65388:IZP65536 JJL65388:JJL65536 JTH65388:JTH65536 KDD65388:KDD65536 KMZ65388:KMZ65536 KWV65388:KWV65536 LGR65388:LGR65536 LQN65388:LQN65536 MAJ65388:MAJ65536 MKF65388:MKF65536 MUB65388:MUB65536 NDX65388:NDX65536 NNT65388:NNT65536 NXP65388:NXP65536 OHL65388:OHL65536 ORH65388:ORH65536 PBD65388:PBD65536 PKZ65388:PKZ65536 PUV65388:PUV65536 QER65388:QER65536 QON65388:QON65536 QYJ65388:QYJ65536 RIF65388:RIF65536 RSB65388:RSB65536 SBX65388:SBX65536 SLT65388:SLT65536 SVP65388:SVP65536 TFL65388:TFL65536 TPH65388:TPH65536 TZD65388:TZD65536 UIZ65388:UIZ65536 USV65388:USV65536 VCR65388:VCR65536 VMN65388:VMN65536 VWJ65388:VWJ65536 WGF65388:WGF65536 WQB65388:WQB65536 LGV982892:LGV983040 NL130924:NL131072 XH130924:XH131072 AHD130924:AHD131072 AQZ130924:AQZ131072 BAV130924:BAV131072 BKR130924:BKR131072 BUN130924:BUN131072 CEJ130924:CEJ131072 COF130924:COF131072 CYB130924:CYB131072 DHX130924:DHX131072 DRT130924:DRT131072 EBP130924:EBP131072 ELL130924:ELL131072 EVH130924:EVH131072 FFD130924:FFD131072 FOZ130924:FOZ131072 FYV130924:FYV131072 GIR130924:GIR131072 GSN130924:GSN131072 HCJ130924:HCJ131072 HMF130924:HMF131072 HWB130924:HWB131072 IFX130924:IFX131072 IPT130924:IPT131072 IZP130924:IZP131072 JJL130924:JJL131072 JTH130924:JTH131072 KDD130924:KDD131072 KMZ130924:KMZ131072 KWV130924:KWV131072 LGR130924:LGR131072 LQN130924:LQN131072 MAJ130924:MAJ131072 MKF130924:MKF131072 MUB130924:MUB131072 NDX130924:NDX131072 NNT130924:NNT131072 NXP130924:NXP131072 OHL130924:OHL131072 ORH130924:ORH131072 PBD130924:PBD131072 PKZ130924:PKZ131072 PUV130924:PUV131072 QER130924:QER131072 QON130924:QON131072 QYJ130924:QYJ131072 RIF130924:RIF131072 RSB130924:RSB131072 SBX130924:SBX131072 SLT130924:SLT131072 SVP130924:SVP131072 TFL130924:TFL131072 TPH130924:TPH131072 TZD130924:TZD131072 UIZ130924:UIZ131072 USV130924:USV131072 VCR130924:VCR131072 VMN130924:VMN131072 VWJ130924:VWJ131072 WGF130924:WGF131072 WQB130924:WQB131072 LQR982892:LQR983040 NL196460:NL196608 XH196460:XH196608 AHD196460:AHD196608 AQZ196460:AQZ196608 BAV196460:BAV196608 BKR196460:BKR196608 BUN196460:BUN196608 CEJ196460:CEJ196608 COF196460:COF196608 CYB196460:CYB196608 DHX196460:DHX196608 DRT196460:DRT196608 EBP196460:EBP196608 ELL196460:ELL196608 EVH196460:EVH196608 FFD196460:FFD196608 FOZ196460:FOZ196608 FYV196460:FYV196608 GIR196460:GIR196608 GSN196460:GSN196608 HCJ196460:HCJ196608 HMF196460:HMF196608 HWB196460:HWB196608 IFX196460:IFX196608 IPT196460:IPT196608 IZP196460:IZP196608 JJL196460:JJL196608 JTH196460:JTH196608 KDD196460:KDD196608 KMZ196460:KMZ196608 KWV196460:KWV196608 LGR196460:LGR196608 LQN196460:LQN196608 MAJ196460:MAJ196608 MKF196460:MKF196608 MUB196460:MUB196608 NDX196460:NDX196608 NNT196460:NNT196608 NXP196460:NXP196608 OHL196460:OHL196608 ORH196460:ORH196608 PBD196460:PBD196608 PKZ196460:PKZ196608 PUV196460:PUV196608 QER196460:QER196608 QON196460:QON196608 QYJ196460:QYJ196608 RIF196460:RIF196608 RSB196460:RSB196608 SBX196460:SBX196608 SLT196460:SLT196608 SVP196460:SVP196608 TFL196460:TFL196608 TPH196460:TPH196608 TZD196460:TZD196608 UIZ196460:UIZ196608 USV196460:USV196608 VCR196460:VCR196608 VMN196460:VMN196608 VWJ196460:VWJ196608 WGF196460:WGF196608 WQB196460:WQB196608 MAN982892:MAN983040 NL261996:NL262144 XH261996:XH262144 AHD261996:AHD262144 AQZ261996:AQZ262144 BAV261996:BAV262144 BKR261996:BKR262144 BUN261996:BUN262144 CEJ261996:CEJ262144 COF261996:COF262144 CYB261996:CYB262144 DHX261996:DHX262144 DRT261996:DRT262144 EBP261996:EBP262144 ELL261996:ELL262144 EVH261996:EVH262144 FFD261996:FFD262144 FOZ261996:FOZ262144 FYV261996:FYV262144 GIR261996:GIR262144 GSN261996:GSN262144 HCJ261996:HCJ262144 HMF261996:HMF262144 HWB261996:HWB262144 IFX261996:IFX262144 IPT261996:IPT262144 IZP261996:IZP262144 JJL261996:JJL262144 JTH261996:JTH262144 KDD261996:KDD262144 KMZ261996:KMZ262144 KWV261996:KWV262144 LGR261996:LGR262144 LQN261996:LQN262144 MAJ261996:MAJ262144 MKF261996:MKF262144 MUB261996:MUB262144 NDX261996:NDX262144 NNT261996:NNT262144 NXP261996:NXP262144 OHL261996:OHL262144 ORH261996:ORH262144 PBD261996:PBD262144 PKZ261996:PKZ262144 PUV261996:PUV262144 QER261996:QER262144 QON261996:QON262144 QYJ261996:QYJ262144 RIF261996:RIF262144 RSB261996:RSB262144 SBX261996:SBX262144 SLT261996:SLT262144 SVP261996:SVP262144 TFL261996:TFL262144 TPH261996:TPH262144 TZD261996:TZD262144 UIZ261996:UIZ262144 USV261996:USV262144 VCR261996:VCR262144 VMN261996:VMN262144 VWJ261996:VWJ262144 WGF261996:WGF262144 WQB261996:WQB262144 MKJ982892:MKJ983040 NL327532:NL327680 XH327532:XH327680 AHD327532:AHD327680 AQZ327532:AQZ327680 BAV327532:BAV327680 BKR327532:BKR327680 BUN327532:BUN327680 CEJ327532:CEJ327680 COF327532:COF327680 CYB327532:CYB327680 DHX327532:DHX327680 DRT327532:DRT327680 EBP327532:EBP327680 ELL327532:ELL327680 EVH327532:EVH327680 FFD327532:FFD327680 FOZ327532:FOZ327680 FYV327532:FYV327680 GIR327532:GIR327680 GSN327532:GSN327680 HCJ327532:HCJ327680 HMF327532:HMF327680 HWB327532:HWB327680 IFX327532:IFX327680 IPT327532:IPT327680 IZP327532:IZP327680 JJL327532:JJL327680 JTH327532:JTH327680 KDD327532:KDD327680 KMZ327532:KMZ327680 KWV327532:KWV327680 LGR327532:LGR327680 LQN327532:LQN327680 MAJ327532:MAJ327680 MKF327532:MKF327680 MUB327532:MUB327680 NDX327532:NDX327680 NNT327532:NNT327680 NXP327532:NXP327680 OHL327532:OHL327680 ORH327532:ORH327680 PBD327532:PBD327680 PKZ327532:PKZ327680 PUV327532:PUV327680 QER327532:QER327680 QON327532:QON327680 QYJ327532:QYJ327680 RIF327532:RIF327680 RSB327532:RSB327680 SBX327532:SBX327680 SLT327532:SLT327680 SVP327532:SVP327680 TFL327532:TFL327680 TPH327532:TPH327680 TZD327532:TZD327680 UIZ327532:UIZ327680 USV327532:USV327680 VCR327532:VCR327680 VMN327532:VMN327680 VWJ327532:VWJ327680 WGF327532:WGF327680 WQB327532:WQB327680 MUF982892:MUF983040 NL393068:NL393216 XH393068:XH393216 AHD393068:AHD393216 AQZ393068:AQZ393216 BAV393068:BAV393216 BKR393068:BKR393216 BUN393068:BUN393216 CEJ393068:CEJ393216 COF393068:COF393216 CYB393068:CYB393216 DHX393068:DHX393216 DRT393068:DRT393216 EBP393068:EBP393216 ELL393068:ELL393216 EVH393068:EVH393216 FFD393068:FFD393216 FOZ393068:FOZ393216 FYV393068:FYV393216 GIR393068:GIR393216 GSN393068:GSN393216 HCJ393068:HCJ393216 HMF393068:HMF393216 HWB393068:HWB393216 IFX393068:IFX393216 IPT393068:IPT393216 IZP393068:IZP393216 JJL393068:JJL393216 JTH393068:JTH393216 KDD393068:KDD393216 KMZ393068:KMZ393216 KWV393068:KWV393216 LGR393068:LGR393216 LQN393068:LQN393216 MAJ393068:MAJ393216 MKF393068:MKF393216 MUB393068:MUB393216 NDX393068:NDX393216 NNT393068:NNT393216 NXP393068:NXP393216 OHL393068:OHL393216 ORH393068:ORH393216 PBD393068:PBD393216 PKZ393068:PKZ393216 PUV393068:PUV393216 QER393068:QER393216 QON393068:QON393216 QYJ393068:QYJ393216 RIF393068:RIF393216 RSB393068:RSB393216 SBX393068:SBX393216 SLT393068:SLT393216 SVP393068:SVP393216 TFL393068:TFL393216 TPH393068:TPH393216 TZD393068:TZD393216 UIZ393068:UIZ393216 USV393068:USV393216 VCR393068:VCR393216 VMN393068:VMN393216 VWJ393068:VWJ393216 WGF393068:WGF393216 WQB393068:WQB393216 NEB982892:NEB983040 NL458604:NL458752 XH458604:XH458752 AHD458604:AHD458752 AQZ458604:AQZ458752 BAV458604:BAV458752 BKR458604:BKR458752 BUN458604:BUN458752 CEJ458604:CEJ458752 COF458604:COF458752 CYB458604:CYB458752 DHX458604:DHX458752 DRT458604:DRT458752 EBP458604:EBP458752 ELL458604:ELL458752 EVH458604:EVH458752 FFD458604:FFD458752 FOZ458604:FOZ458752 FYV458604:FYV458752 GIR458604:GIR458752 GSN458604:GSN458752 HCJ458604:HCJ458752 HMF458604:HMF458752 HWB458604:HWB458752 IFX458604:IFX458752 IPT458604:IPT458752 IZP458604:IZP458752 JJL458604:JJL458752 JTH458604:JTH458752 KDD458604:KDD458752 KMZ458604:KMZ458752 KWV458604:KWV458752 LGR458604:LGR458752 LQN458604:LQN458752 MAJ458604:MAJ458752 MKF458604:MKF458752 MUB458604:MUB458752 NDX458604:NDX458752 NNT458604:NNT458752 NXP458604:NXP458752 OHL458604:OHL458752 ORH458604:ORH458752 PBD458604:PBD458752 PKZ458604:PKZ458752 PUV458604:PUV458752 QER458604:QER458752 QON458604:QON458752 QYJ458604:QYJ458752 RIF458604:RIF458752 RSB458604:RSB458752 SBX458604:SBX458752 SLT458604:SLT458752 SVP458604:SVP458752 TFL458604:TFL458752 TPH458604:TPH458752 TZD458604:TZD458752 UIZ458604:UIZ458752 USV458604:USV458752 VCR458604:VCR458752 VMN458604:VMN458752 VWJ458604:VWJ458752 WGF458604:WGF458752 WQB458604:WQB458752 NNX982892:NNX983040 NL524140:NL524288 XH524140:XH524288 AHD524140:AHD524288 AQZ524140:AQZ524288 BAV524140:BAV524288 BKR524140:BKR524288 BUN524140:BUN524288 CEJ524140:CEJ524288 COF524140:COF524288 CYB524140:CYB524288 DHX524140:DHX524288 DRT524140:DRT524288 EBP524140:EBP524288 ELL524140:ELL524288 EVH524140:EVH524288 FFD524140:FFD524288 FOZ524140:FOZ524288 FYV524140:FYV524288 GIR524140:GIR524288 GSN524140:GSN524288 HCJ524140:HCJ524288 HMF524140:HMF524288 HWB524140:HWB524288 IFX524140:IFX524288 IPT524140:IPT524288 IZP524140:IZP524288 JJL524140:JJL524288 JTH524140:JTH524288 KDD524140:KDD524288 KMZ524140:KMZ524288 KWV524140:KWV524288 LGR524140:LGR524288 LQN524140:LQN524288 MAJ524140:MAJ524288 MKF524140:MKF524288 MUB524140:MUB524288 NDX524140:NDX524288 NNT524140:NNT524288 NXP524140:NXP524288 OHL524140:OHL524288 ORH524140:ORH524288 PBD524140:PBD524288 PKZ524140:PKZ524288 PUV524140:PUV524288 QER524140:QER524288 QON524140:QON524288 QYJ524140:QYJ524288 RIF524140:RIF524288 RSB524140:RSB524288 SBX524140:SBX524288 SLT524140:SLT524288 SVP524140:SVP524288 TFL524140:TFL524288 TPH524140:TPH524288 TZD524140:TZD524288 UIZ524140:UIZ524288 USV524140:USV524288 VCR524140:VCR524288 VMN524140:VMN524288 VWJ524140:VWJ524288 WGF524140:WGF524288 WQB524140:WQB524288 NXT982892:NXT983040 NL589676:NL589824 XH589676:XH589824 AHD589676:AHD589824 AQZ589676:AQZ589824 BAV589676:BAV589824 BKR589676:BKR589824 BUN589676:BUN589824 CEJ589676:CEJ589824 COF589676:COF589824 CYB589676:CYB589824 DHX589676:DHX589824 DRT589676:DRT589824 EBP589676:EBP589824 ELL589676:ELL589824 EVH589676:EVH589824 FFD589676:FFD589824 FOZ589676:FOZ589824 FYV589676:FYV589824 GIR589676:GIR589824 GSN589676:GSN589824 HCJ589676:HCJ589824 HMF589676:HMF589824 HWB589676:HWB589824 IFX589676:IFX589824 IPT589676:IPT589824 IZP589676:IZP589824 JJL589676:JJL589824 JTH589676:JTH589824 KDD589676:KDD589824 KMZ589676:KMZ589824 KWV589676:KWV589824 LGR589676:LGR589824 LQN589676:LQN589824 MAJ589676:MAJ589824 MKF589676:MKF589824 MUB589676:MUB589824 NDX589676:NDX589824 NNT589676:NNT589824 NXP589676:NXP589824 OHL589676:OHL589824 ORH589676:ORH589824 PBD589676:PBD589824 PKZ589676:PKZ589824 PUV589676:PUV589824 QER589676:QER589824 QON589676:QON589824 QYJ589676:QYJ589824 RIF589676:RIF589824 RSB589676:RSB589824 SBX589676:SBX589824 SLT589676:SLT589824 SVP589676:SVP589824 TFL589676:TFL589824 TPH589676:TPH589824 TZD589676:TZD589824 UIZ589676:UIZ589824 USV589676:USV589824 VCR589676:VCR589824 VMN589676:VMN589824 VWJ589676:VWJ589824 WGF589676:WGF589824 WQB589676:WQB589824 OHP982892:OHP983040 NL655212:NL655360 XH655212:XH655360 AHD655212:AHD655360 AQZ655212:AQZ655360 BAV655212:BAV655360 BKR655212:BKR655360 BUN655212:BUN655360 CEJ655212:CEJ655360 COF655212:COF655360 CYB655212:CYB655360 DHX655212:DHX655360 DRT655212:DRT655360 EBP655212:EBP655360 ELL655212:ELL655360 EVH655212:EVH655360 FFD655212:FFD655360 FOZ655212:FOZ655360 FYV655212:FYV655360 GIR655212:GIR655360 GSN655212:GSN655360 HCJ655212:HCJ655360 HMF655212:HMF655360 HWB655212:HWB655360 IFX655212:IFX655360 IPT655212:IPT655360 IZP655212:IZP655360 JJL655212:JJL655360 JTH655212:JTH655360 KDD655212:KDD655360 KMZ655212:KMZ655360 KWV655212:KWV655360 LGR655212:LGR655360 LQN655212:LQN655360 MAJ655212:MAJ655360 MKF655212:MKF655360 MUB655212:MUB655360 NDX655212:NDX655360 NNT655212:NNT655360 NXP655212:NXP655360 OHL655212:OHL655360 ORH655212:ORH655360 PBD655212:PBD655360 PKZ655212:PKZ655360 PUV655212:PUV655360 QER655212:QER655360 QON655212:QON655360 QYJ655212:QYJ655360 RIF655212:RIF655360 RSB655212:RSB655360 SBX655212:SBX655360 SLT655212:SLT655360 SVP655212:SVP655360 TFL655212:TFL655360 TPH655212:TPH655360 TZD655212:TZD655360 UIZ655212:UIZ655360 USV655212:USV655360 VCR655212:VCR655360 VMN655212:VMN655360 VWJ655212:VWJ655360 WGF655212:WGF655360 WQB655212:WQB655360 ORL982892:ORL983040 NL720748:NL720896 XH720748:XH720896 AHD720748:AHD720896 AQZ720748:AQZ720896 BAV720748:BAV720896 BKR720748:BKR720896 BUN720748:BUN720896 CEJ720748:CEJ720896 COF720748:COF720896 CYB720748:CYB720896 DHX720748:DHX720896 DRT720748:DRT720896 EBP720748:EBP720896 ELL720748:ELL720896 EVH720748:EVH720896 FFD720748:FFD720896 FOZ720748:FOZ720896 FYV720748:FYV720896 GIR720748:GIR720896 GSN720748:GSN720896 HCJ720748:HCJ720896 HMF720748:HMF720896 HWB720748:HWB720896 IFX720748:IFX720896 IPT720748:IPT720896 IZP720748:IZP720896 JJL720748:JJL720896 JTH720748:JTH720896 KDD720748:KDD720896 KMZ720748:KMZ720896 KWV720748:KWV720896 LGR720748:LGR720896 LQN720748:LQN720896 MAJ720748:MAJ720896 MKF720748:MKF720896 MUB720748:MUB720896 NDX720748:NDX720896 NNT720748:NNT720896 NXP720748:NXP720896 OHL720748:OHL720896 ORH720748:ORH720896 PBD720748:PBD720896 PKZ720748:PKZ720896 PUV720748:PUV720896 QER720748:QER720896 QON720748:QON720896 QYJ720748:QYJ720896 RIF720748:RIF720896 RSB720748:RSB720896 SBX720748:SBX720896 SLT720748:SLT720896 SVP720748:SVP720896 TFL720748:TFL720896 TPH720748:TPH720896 TZD720748:TZD720896 UIZ720748:UIZ720896 USV720748:USV720896 VCR720748:VCR720896 VMN720748:VMN720896 VWJ720748:VWJ720896 WGF720748:WGF720896 WQB720748:WQB720896 PBH982892:PBH983040 NL786284:NL786432 XH786284:XH786432 AHD786284:AHD786432 AQZ786284:AQZ786432 BAV786284:BAV786432 BKR786284:BKR786432 BUN786284:BUN786432 CEJ786284:CEJ786432 COF786284:COF786432 CYB786284:CYB786432 DHX786284:DHX786432 DRT786284:DRT786432 EBP786284:EBP786432 ELL786284:ELL786432 EVH786284:EVH786432 FFD786284:FFD786432 FOZ786284:FOZ786432 FYV786284:FYV786432 GIR786284:GIR786432 GSN786284:GSN786432 HCJ786284:HCJ786432 HMF786284:HMF786432 HWB786284:HWB786432 IFX786284:IFX786432 IPT786284:IPT786432 IZP786284:IZP786432 JJL786284:JJL786432 JTH786284:JTH786432 KDD786284:KDD786432 KMZ786284:KMZ786432 KWV786284:KWV786432 LGR786284:LGR786432 LQN786284:LQN786432 MAJ786284:MAJ786432 MKF786284:MKF786432 MUB786284:MUB786432 NDX786284:NDX786432 NNT786284:NNT786432 NXP786284:NXP786432 OHL786284:OHL786432 ORH786284:ORH786432 PBD786284:PBD786432 PKZ786284:PKZ786432 PUV786284:PUV786432 QER786284:QER786432 QON786284:QON786432 QYJ786284:QYJ786432 RIF786284:RIF786432 RSB786284:RSB786432 SBX786284:SBX786432 SLT786284:SLT786432 SVP786284:SVP786432 TFL786284:TFL786432 TPH786284:TPH786432 TZD786284:TZD786432 UIZ786284:UIZ786432 USV786284:USV786432 VCR786284:VCR786432 VMN786284:VMN786432 VWJ786284:VWJ786432 WGF786284:WGF786432 WQB786284:WQB786432 PLD982892:PLD983040 NL851820:NL851968 XH851820:XH851968 AHD851820:AHD851968 AQZ851820:AQZ851968 BAV851820:BAV851968 BKR851820:BKR851968 BUN851820:BUN851968 CEJ851820:CEJ851968 COF851820:COF851968 CYB851820:CYB851968 DHX851820:DHX851968 DRT851820:DRT851968 EBP851820:EBP851968 ELL851820:ELL851968 EVH851820:EVH851968 FFD851820:FFD851968 FOZ851820:FOZ851968 FYV851820:FYV851968 GIR851820:GIR851968 GSN851820:GSN851968 HCJ851820:HCJ851968 HMF851820:HMF851968 HWB851820:HWB851968 IFX851820:IFX851968 IPT851820:IPT851968 IZP851820:IZP851968 JJL851820:JJL851968 JTH851820:JTH851968 KDD851820:KDD851968 KMZ851820:KMZ851968 KWV851820:KWV851968 LGR851820:LGR851968 LQN851820:LQN851968 MAJ851820:MAJ851968 MKF851820:MKF851968 MUB851820:MUB851968 NDX851820:NDX851968 NNT851820:NNT851968 NXP851820:NXP851968 OHL851820:OHL851968 ORH851820:ORH851968 PBD851820:PBD851968 PKZ851820:PKZ851968 PUV851820:PUV851968 QER851820:QER851968 QON851820:QON851968 QYJ851820:QYJ851968 RIF851820:RIF851968 RSB851820:RSB851968 SBX851820:SBX851968 SLT851820:SLT851968 SVP851820:SVP851968 TFL851820:TFL851968 TPH851820:TPH851968 TZD851820:TZD851968 UIZ851820:UIZ851968 USV851820:USV851968 VCR851820:VCR851968 VMN851820:VMN851968 VWJ851820:VWJ851968 WGF851820:WGF851968 WQB851820:WQB851968 PUZ982892:PUZ983040 NL917356:NL917504 XH917356:XH917504 AHD917356:AHD917504 AQZ917356:AQZ917504 BAV917356:BAV917504 BKR917356:BKR917504 BUN917356:BUN917504 CEJ917356:CEJ917504 COF917356:COF917504 CYB917356:CYB917504 DHX917356:DHX917504 DRT917356:DRT917504 EBP917356:EBP917504 ELL917356:ELL917504 EVH917356:EVH917504 FFD917356:FFD917504 FOZ917356:FOZ917504 FYV917356:FYV917504 GIR917356:GIR917504 GSN917356:GSN917504 HCJ917356:HCJ917504 HMF917356:HMF917504 HWB917356:HWB917504 IFX917356:IFX917504 IPT917356:IPT917504 IZP917356:IZP917504 JJL917356:JJL917504 JTH917356:JTH917504 KDD917356:KDD917504 KMZ917356:KMZ917504 KWV917356:KWV917504 LGR917356:LGR917504 LQN917356:LQN917504 MAJ917356:MAJ917504 MKF917356:MKF917504 MUB917356:MUB917504 NDX917356:NDX917504 NNT917356:NNT917504 NXP917356:NXP917504 OHL917356:OHL917504 ORH917356:ORH917504 PBD917356:PBD917504 PKZ917356:PKZ917504 PUV917356:PUV917504 QER917356:QER917504 QON917356:QON917504 QYJ917356:QYJ917504 RIF917356:RIF917504 RSB917356:RSB917504 SBX917356:SBX917504 SLT917356:SLT917504 SVP917356:SVP917504 TFL917356:TFL917504 TPH917356:TPH917504 TZD917356:TZD917504 UIZ917356:UIZ917504 USV917356:USV917504 VCR917356:VCR917504 VMN917356:VMN917504 VWJ917356:VWJ917504 WGF917356:WGF917504 WQB917356:WQB917504 QEV982892:QEV983040 NL982892:NL983040 XH982892:XH983040 AHD982892:AHD983040 AQZ982892:AQZ983040 BAV982892:BAV983040 BKR982892:BKR983040 BUN982892:BUN983040 CEJ982892:CEJ983040 COF982892:COF983040 CYB982892:CYB983040 DHX982892:DHX983040 DRT982892:DRT983040 EBP982892:EBP983040 ELL982892:ELL983040 EVH982892:EVH983040 FFD982892:FFD983040 FOZ982892:FOZ983040 FYV982892:FYV983040 GIR982892:GIR983040 GSN982892:GSN983040 HCJ982892:HCJ983040 HMF982892:HMF983040 HWB982892:HWB983040 IFX982892:IFX983040 IPT982892:IPT983040 IZP982892:IZP983040 JJL982892:JJL983040 JTH982892:JTH983040 KDD982892:KDD983040 KMZ982892:KMZ983040 KWV982892:KWV983040 LGR982892:LGR983040 LQN982892:LQN983040 MAJ982892:MAJ983040 MKF982892:MKF983040 MUB982892:MUB983040 NDX982892:NDX983040 NNT982892:NNT983040 NXP982892:NXP983040 OHL982892:OHL983040 ORH982892:ORH983040 PBD982892:PBD983040 PKZ982892:PKZ983040 PUV982892:PUV983040 QER982892:QER983040 QON982892:QON983040 QYJ982892:QYJ983040 RIF982892:RIF983040 RSB982892:RSB983040 SBX982892:SBX983040 SLT982892:SLT983040 SVP982892:SVP983040 TFL982892:TFL983040 TPH982892:TPH983040 TZD982892:TZD983040 UIZ982892:UIZ983040 USV982892:USV983040 VCR982892:VCR983040 VMN982892:VMN983040 VWJ982892:VWJ983040 WGF982892:WGF983040 WQB982892:WQB983040 QOR982892:QOR983040 AHH128:AHH140 ARD128:ARD140 BAZ128:BAZ140 BKV128:BKV140 BUR128:BUR140 CEN128:CEN140 COJ128:COJ140 CYF128:CYF140 DIB128:DIB140 DRX128:DRX140 EBT128:EBT140 ELP128:ELP140 EVL128:EVL140 FFH128:FFH140 FPD128:FPD140 FYZ128:FYZ140 GIV128:GIV140 GSR128:GSR140 HCN128:HCN140 HMJ128:HMJ140 HWF128:HWF140 IGB128:IGB140 IPX128:IPX140 IZT128:IZT140 JJP128:JJP140 JTL128:JTL140 KDH128:KDH140 KND128:KND140 KWZ128:KWZ140 LGV128:LGV140 LQR128:LQR140 MAN128:MAN140 MKJ128:MKJ140 MUF128:MUF140 NEB128:NEB140 NNX128:NNX140 NXT128:NXT140 OHP128:OHP140 ORL128:ORL140 PBH128:PBH140 PLD128:PLD140 PUZ128:PUZ140 QEV128:QEV140 QOR128:QOR140 QYN128:QYN140 RIJ128:RIJ140 RSF128:RSF140 SCB128:SCB140 SLX128:SLX140 SVT128:SVT140 TFP128:TFP140 TPL128:TPL140 TZH128:TZH140 UJD128:UJD140 USZ128:USZ140 VCV128:VCV140 VMR128:VMR140 VWN128:VWN140 WGJ128:WGJ140 WQF128:WQF140 M128:M140 QYN982892:QYN983040 NP65388:NP65536 XL65388:XL65536 AHH65388:AHH65536 ARD65388:ARD65536 BAZ65388:BAZ65536 BKV65388:BKV65536 BUR65388:BUR65536 CEN65388:CEN65536 COJ65388:COJ65536 CYF65388:CYF65536 DIB65388:DIB65536 DRX65388:DRX65536 EBT65388:EBT65536 ELP65388:ELP65536 EVL65388:EVL65536 FFH65388:FFH65536 FPD65388:FPD65536 FYZ65388:FYZ65536 GIV65388:GIV65536 GSR65388:GSR65536 HCN65388:HCN65536 HMJ65388:HMJ65536 HWF65388:HWF65536 IGB65388:IGB65536 IPX65388:IPX65536 IZT65388:IZT65536 JJP65388:JJP65536 JTL65388:JTL65536 KDH65388:KDH65536 KND65388:KND65536 KWZ65388:KWZ65536 LGV65388:LGV65536 LQR65388:LQR65536 MAN65388:MAN65536 MKJ65388:MKJ65536 MUF65388:MUF65536 NEB65388:NEB65536 NNX65388:NNX65536 NXT65388:NXT65536 OHP65388:OHP65536 ORL65388:ORL65536 PBH65388:PBH65536 PLD65388:PLD65536 PUZ65388:PUZ65536 QEV65388:QEV65536 QOR65388:QOR65536 QYN65388:QYN65536 RIJ65388:RIJ65536 RSF65388:RSF65536 SCB65388:SCB65536 SLX65388:SLX65536 SVT65388:SVT65536 TFP65388:TFP65536 TPL65388:TPL65536 TZH65388:TZH65536 UJD65388:UJD65536 USZ65388:USZ65536 VCV65388:VCV65536 VMR65388:VMR65536 VWN65388:VWN65536 WGJ65388:WGJ65536 WQF65388:WQF65536 RIJ982892:RIJ983040 NP130924:NP131072 XL130924:XL131072 AHH130924:AHH131072 ARD130924:ARD131072 BAZ130924:BAZ131072 BKV130924:BKV131072 BUR130924:BUR131072 CEN130924:CEN131072 COJ130924:COJ131072 CYF130924:CYF131072 DIB130924:DIB131072 DRX130924:DRX131072 EBT130924:EBT131072 ELP130924:ELP131072 EVL130924:EVL131072 FFH130924:FFH131072 FPD130924:FPD131072 FYZ130924:FYZ131072 GIV130924:GIV131072 GSR130924:GSR131072 HCN130924:HCN131072 HMJ130924:HMJ131072 HWF130924:HWF131072 IGB130924:IGB131072 IPX130924:IPX131072 IZT130924:IZT131072 JJP130924:JJP131072 JTL130924:JTL131072 KDH130924:KDH131072 KND130924:KND131072 KWZ130924:KWZ131072 LGV130924:LGV131072 LQR130924:LQR131072 MAN130924:MAN131072 MKJ130924:MKJ131072 MUF130924:MUF131072 NEB130924:NEB131072 NNX130924:NNX131072 NXT130924:NXT131072 OHP130924:OHP131072 ORL130924:ORL131072 PBH130924:PBH131072 PLD130924:PLD131072 PUZ130924:PUZ131072 QEV130924:QEV131072 QOR130924:QOR131072 QYN130924:QYN131072 RIJ130924:RIJ131072 RSF130924:RSF131072 SCB130924:SCB131072 SLX130924:SLX131072 SVT130924:SVT131072 TFP130924:TFP131072 TPL130924:TPL131072 TZH130924:TZH131072 UJD130924:UJD131072 USZ130924:USZ131072 VCV130924:VCV131072 VMR130924:VMR131072 VWN130924:VWN131072 WGJ130924:WGJ131072 WQF130924:WQF131072 RSF982892:RSF983040 NP196460:NP196608 XL196460:XL196608 AHH196460:AHH196608 ARD196460:ARD196608 BAZ196460:BAZ196608 BKV196460:BKV196608 BUR196460:BUR196608 CEN196460:CEN196608 COJ196460:COJ196608 CYF196460:CYF196608 DIB196460:DIB196608 DRX196460:DRX196608 EBT196460:EBT196608 ELP196460:ELP196608 EVL196460:EVL196608 FFH196460:FFH196608 FPD196460:FPD196608 FYZ196460:FYZ196608 GIV196460:GIV196608 GSR196460:GSR196608 HCN196460:HCN196608 HMJ196460:HMJ196608 HWF196460:HWF196608 IGB196460:IGB196608 IPX196460:IPX196608 IZT196460:IZT196608 JJP196460:JJP196608 JTL196460:JTL196608 KDH196460:KDH196608 KND196460:KND196608 KWZ196460:KWZ196608 LGV196460:LGV196608 LQR196460:LQR196608 MAN196460:MAN196608 MKJ196460:MKJ196608 MUF196460:MUF196608 NEB196460:NEB196608 NNX196460:NNX196608 NXT196460:NXT196608 OHP196460:OHP196608 ORL196460:ORL196608 PBH196460:PBH196608 PLD196460:PLD196608 PUZ196460:PUZ196608 QEV196460:QEV196608 QOR196460:QOR196608 QYN196460:QYN196608 RIJ196460:RIJ196608 RSF196460:RSF196608 SCB196460:SCB196608 SLX196460:SLX196608 SVT196460:SVT196608 TFP196460:TFP196608 TPL196460:TPL196608 TZH196460:TZH196608 UJD196460:UJD196608 USZ196460:USZ196608 VCV196460:VCV196608 VMR196460:VMR196608 VWN196460:VWN196608 WGJ196460:WGJ196608 WQF196460:WQF196608 SCB982892:SCB983040 NP261996:NP262144 XL261996:XL262144 AHH261996:AHH262144 ARD261996:ARD262144 BAZ261996:BAZ262144 BKV261996:BKV262144 BUR261996:BUR262144 CEN261996:CEN262144 COJ261996:COJ262144 CYF261996:CYF262144 DIB261996:DIB262144 DRX261996:DRX262144 EBT261996:EBT262144 ELP261996:ELP262144 EVL261996:EVL262144 FFH261996:FFH262144 FPD261996:FPD262144 FYZ261996:FYZ262144 GIV261996:GIV262144 GSR261996:GSR262144 HCN261996:HCN262144 HMJ261996:HMJ262144 HWF261996:HWF262144 IGB261996:IGB262144 IPX261996:IPX262144 IZT261996:IZT262144 JJP261996:JJP262144 JTL261996:JTL262144 KDH261996:KDH262144 KND261996:KND262144 KWZ261996:KWZ262144 LGV261996:LGV262144 LQR261996:LQR262144 MAN261996:MAN262144 MKJ261996:MKJ262144 MUF261996:MUF262144 NEB261996:NEB262144 NNX261996:NNX262144 NXT261996:NXT262144 OHP261996:OHP262144 ORL261996:ORL262144 PBH261996:PBH262144 PLD261996:PLD262144 PUZ261996:PUZ262144 QEV261996:QEV262144 QOR261996:QOR262144 QYN261996:QYN262144 RIJ261996:RIJ262144 RSF261996:RSF262144 SCB261996:SCB262144 SLX261996:SLX262144 SVT261996:SVT262144 TFP261996:TFP262144 TPL261996:TPL262144 TZH261996:TZH262144 UJD261996:UJD262144 USZ261996:USZ262144 VCV261996:VCV262144 VMR261996:VMR262144 VWN261996:VWN262144 WGJ261996:WGJ262144 WQF261996:WQF262144 SLX982892:SLX983040 NP327532:NP327680 XL327532:XL327680 AHH327532:AHH327680 ARD327532:ARD327680 BAZ327532:BAZ327680 BKV327532:BKV327680 BUR327532:BUR327680 CEN327532:CEN327680 COJ327532:COJ327680 CYF327532:CYF327680 DIB327532:DIB327680 DRX327532:DRX327680 EBT327532:EBT327680 ELP327532:ELP327680 EVL327532:EVL327680 FFH327532:FFH327680 FPD327532:FPD327680 FYZ327532:FYZ327680 GIV327532:GIV327680 GSR327532:GSR327680 HCN327532:HCN327680 HMJ327532:HMJ327680 HWF327532:HWF327680 IGB327532:IGB327680 IPX327532:IPX327680 IZT327532:IZT327680 JJP327532:JJP327680 JTL327532:JTL327680 KDH327532:KDH327680 KND327532:KND327680 KWZ327532:KWZ327680 LGV327532:LGV327680 LQR327532:LQR327680 MAN327532:MAN327680 MKJ327532:MKJ327680 MUF327532:MUF327680 NEB327532:NEB327680 NNX327532:NNX327680 NXT327532:NXT327680 OHP327532:OHP327680 ORL327532:ORL327680 PBH327532:PBH327680 PLD327532:PLD327680 PUZ327532:PUZ327680 QEV327532:QEV327680 QOR327532:QOR327680 QYN327532:QYN327680 RIJ327532:RIJ327680 RSF327532:RSF327680 SCB327532:SCB327680 SLX327532:SLX327680 SVT327532:SVT327680 TFP327532:TFP327680 TPL327532:TPL327680 TZH327532:TZH327680 UJD327532:UJD327680 USZ327532:USZ327680 VCV327532:VCV327680 VMR327532:VMR327680 VWN327532:VWN327680 WGJ327532:WGJ327680 WQF327532:WQF327680 SVT982892:SVT983040 NP393068:NP393216 XL393068:XL393216 AHH393068:AHH393216 ARD393068:ARD393216 BAZ393068:BAZ393216 BKV393068:BKV393216 BUR393068:BUR393216 CEN393068:CEN393216 COJ393068:COJ393216 CYF393068:CYF393216 DIB393068:DIB393216 DRX393068:DRX393216 EBT393068:EBT393216 ELP393068:ELP393216 EVL393068:EVL393216 FFH393068:FFH393216 FPD393068:FPD393216 FYZ393068:FYZ393216 GIV393068:GIV393216 GSR393068:GSR393216 HCN393068:HCN393216 HMJ393068:HMJ393216 HWF393068:HWF393216 IGB393068:IGB393216 IPX393068:IPX393216 IZT393068:IZT393216 JJP393068:JJP393216 JTL393068:JTL393216 KDH393068:KDH393216 KND393068:KND393216 KWZ393068:KWZ393216 LGV393068:LGV393216 LQR393068:LQR393216 MAN393068:MAN393216 MKJ393068:MKJ393216 MUF393068:MUF393216 NEB393068:NEB393216 NNX393068:NNX393216 NXT393068:NXT393216 OHP393068:OHP393216 ORL393068:ORL393216 PBH393068:PBH393216 PLD393068:PLD393216 PUZ393068:PUZ393216 QEV393068:QEV393216 QOR393068:QOR393216 QYN393068:QYN393216 RIJ393068:RIJ393216 RSF393068:RSF393216 SCB393068:SCB393216 SLX393068:SLX393216 SVT393068:SVT393216 TFP393068:TFP393216 TPL393068:TPL393216 TZH393068:TZH393216 UJD393068:UJD393216 USZ393068:USZ393216 VCV393068:VCV393216 VMR393068:VMR393216 VWN393068:VWN393216 WGJ393068:WGJ393216 WQF393068:WQF393216 TFP982892:TFP983040 NP458604:NP458752 XL458604:XL458752 AHH458604:AHH458752 ARD458604:ARD458752 BAZ458604:BAZ458752 BKV458604:BKV458752 BUR458604:BUR458752 CEN458604:CEN458752 COJ458604:COJ458752 CYF458604:CYF458752 DIB458604:DIB458752 DRX458604:DRX458752 EBT458604:EBT458752 ELP458604:ELP458752 EVL458604:EVL458752 FFH458604:FFH458752 FPD458604:FPD458752 FYZ458604:FYZ458752 GIV458604:GIV458752 GSR458604:GSR458752 HCN458604:HCN458752 HMJ458604:HMJ458752 HWF458604:HWF458752 IGB458604:IGB458752 IPX458604:IPX458752 IZT458604:IZT458752 JJP458604:JJP458752 JTL458604:JTL458752 KDH458604:KDH458752 KND458604:KND458752 KWZ458604:KWZ458752 LGV458604:LGV458752 LQR458604:LQR458752 MAN458604:MAN458752 MKJ458604:MKJ458752 MUF458604:MUF458752 NEB458604:NEB458752 NNX458604:NNX458752 NXT458604:NXT458752 OHP458604:OHP458752 ORL458604:ORL458752 PBH458604:PBH458752 PLD458604:PLD458752 PUZ458604:PUZ458752 QEV458604:QEV458752 QOR458604:QOR458752 QYN458604:QYN458752 RIJ458604:RIJ458752 RSF458604:RSF458752 SCB458604:SCB458752 SLX458604:SLX458752 SVT458604:SVT458752 TFP458604:TFP458752 TPL458604:TPL458752 TZH458604:TZH458752 UJD458604:UJD458752 USZ458604:USZ458752 VCV458604:VCV458752 VMR458604:VMR458752 VWN458604:VWN458752 WGJ458604:WGJ458752 WQF458604:WQF458752 TPL982892:TPL983040 NP524140:NP524288 XL524140:XL524288 AHH524140:AHH524288 ARD524140:ARD524288 BAZ524140:BAZ524288 BKV524140:BKV524288 BUR524140:BUR524288 CEN524140:CEN524288 COJ524140:COJ524288 CYF524140:CYF524288 DIB524140:DIB524288 DRX524140:DRX524288 EBT524140:EBT524288 ELP524140:ELP524288 EVL524140:EVL524288 FFH524140:FFH524288 FPD524140:FPD524288 FYZ524140:FYZ524288 GIV524140:GIV524288 GSR524140:GSR524288 HCN524140:HCN524288 HMJ524140:HMJ524288 HWF524140:HWF524288 IGB524140:IGB524288 IPX524140:IPX524288 IZT524140:IZT524288 JJP524140:JJP524288 JTL524140:JTL524288 KDH524140:KDH524288 KND524140:KND524288 KWZ524140:KWZ524288 LGV524140:LGV524288 LQR524140:LQR524288 MAN524140:MAN524288 MKJ524140:MKJ524288 MUF524140:MUF524288 NEB524140:NEB524288 NNX524140:NNX524288 NXT524140:NXT524288 OHP524140:OHP524288 ORL524140:ORL524288 PBH524140:PBH524288 PLD524140:PLD524288 PUZ524140:PUZ524288 QEV524140:QEV524288 QOR524140:QOR524288 QYN524140:QYN524288 RIJ524140:RIJ524288 RSF524140:RSF524288 SCB524140:SCB524288 SLX524140:SLX524288 SVT524140:SVT524288 TFP524140:TFP524288 TPL524140:TPL524288 TZH524140:TZH524288 UJD524140:UJD524288 USZ524140:USZ524288 VCV524140:VCV524288 VMR524140:VMR524288 VWN524140:VWN524288 WGJ524140:WGJ524288 WQF524140:WQF524288 TZH982892:TZH983040 NP589676:NP589824 XL589676:XL589824 AHH589676:AHH589824 ARD589676:ARD589824 BAZ589676:BAZ589824 BKV589676:BKV589824 BUR589676:BUR589824 CEN589676:CEN589824 COJ589676:COJ589824 CYF589676:CYF589824 DIB589676:DIB589824 DRX589676:DRX589824 EBT589676:EBT589824 ELP589676:ELP589824 EVL589676:EVL589824 FFH589676:FFH589824 FPD589676:FPD589824 FYZ589676:FYZ589824 GIV589676:GIV589824 GSR589676:GSR589824 HCN589676:HCN589824 HMJ589676:HMJ589824 HWF589676:HWF589824 IGB589676:IGB589824 IPX589676:IPX589824 IZT589676:IZT589824 JJP589676:JJP589824 JTL589676:JTL589824 KDH589676:KDH589824 KND589676:KND589824 KWZ589676:KWZ589824 LGV589676:LGV589824 LQR589676:LQR589824 MAN589676:MAN589824 MKJ589676:MKJ589824 MUF589676:MUF589824 NEB589676:NEB589824 NNX589676:NNX589824 NXT589676:NXT589824 OHP589676:OHP589824 ORL589676:ORL589824 PBH589676:PBH589824 PLD589676:PLD589824 PUZ589676:PUZ589824 QEV589676:QEV589824 QOR589676:QOR589824 QYN589676:QYN589824 RIJ589676:RIJ589824 RSF589676:RSF589824 SCB589676:SCB589824 SLX589676:SLX589824 SVT589676:SVT589824 TFP589676:TFP589824 TPL589676:TPL589824 TZH589676:TZH589824 UJD589676:UJD589824 USZ589676:USZ589824 VCV589676:VCV589824 VMR589676:VMR589824 VWN589676:VWN589824 WGJ589676:WGJ589824 WQF589676:WQF589824 UJD982892:UJD983040 NP655212:NP655360 XL655212:XL655360 AHH655212:AHH655360 ARD655212:ARD655360 BAZ655212:BAZ655360 BKV655212:BKV655360 BUR655212:BUR655360 CEN655212:CEN655360 COJ655212:COJ655360 CYF655212:CYF655360 DIB655212:DIB655360 DRX655212:DRX655360 EBT655212:EBT655360 ELP655212:ELP655360 EVL655212:EVL655360 FFH655212:FFH655360 FPD655212:FPD655360 FYZ655212:FYZ655360 GIV655212:GIV655360 GSR655212:GSR655360 HCN655212:HCN655360 HMJ655212:HMJ655360 HWF655212:HWF655360 IGB655212:IGB655360 IPX655212:IPX655360 IZT655212:IZT655360 JJP655212:JJP655360 JTL655212:JTL655360 KDH655212:KDH655360 KND655212:KND655360 KWZ655212:KWZ655360 LGV655212:LGV655360 LQR655212:LQR655360 MAN655212:MAN655360 MKJ655212:MKJ655360 MUF655212:MUF655360 NEB655212:NEB655360 NNX655212:NNX655360 NXT655212:NXT655360 OHP655212:OHP655360 ORL655212:ORL655360 PBH655212:PBH655360 PLD655212:PLD655360 PUZ655212:PUZ655360 QEV655212:QEV655360 QOR655212:QOR655360 QYN655212:QYN655360 RIJ655212:RIJ655360 RSF655212:RSF655360 SCB655212:SCB655360 SLX655212:SLX655360 SVT655212:SVT655360 TFP655212:TFP655360 TPL655212:TPL655360 TZH655212:TZH655360 UJD655212:UJD655360 USZ655212:USZ655360 VCV655212:VCV655360 VMR655212:VMR655360 VWN655212:VWN655360 WGJ655212:WGJ655360 WQF655212:WQF655360 USZ982892:USZ983040 NP720748:NP720896 XL720748:XL720896 AHH720748:AHH720896 ARD720748:ARD720896 BAZ720748:BAZ720896 BKV720748:BKV720896 BUR720748:BUR720896 CEN720748:CEN720896 COJ720748:COJ720896 CYF720748:CYF720896 DIB720748:DIB720896 DRX720748:DRX720896 EBT720748:EBT720896 ELP720748:ELP720896 EVL720748:EVL720896 FFH720748:FFH720896 FPD720748:FPD720896 FYZ720748:FYZ720896 GIV720748:GIV720896 GSR720748:GSR720896 HCN720748:HCN720896 HMJ720748:HMJ720896 HWF720748:HWF720896 IGB720748:IGB720896 IPX720748:IPX720896 IZT720748:IZT720896 JJP720748:JJP720896 JTL720748:JTL720896 KDH720748:KDH720896 KND720748:KND720896 KWZ720748:KWZ720896 LGV720748:LGV720896 LQR720748:LQR720896 MAN720748:MAN720896 MKJ720748:MKJ720896 MUF720748:MUF720896 NEB720748:NEB720896 NNX720748:NNX720896 NXT720748:NXT720896 OHP720748:OHP720896 ORL720748:ORL720896 PBH720748:PBH720896 PLD720748:PLD720896 PUZ720748:PUZ720896 QEV720748:QEV720896 QOR720748:QOR720896 QYN720748:QYN720896 RIJ720748:RIJ720896 RSF720748:RSF720896 SCB720748:SCB720896 SLX720748:SLX720896 SVT720748:SVT720896 TFP720748:TFP720896 TPL720748:TPL720896 TZH720748:TZH720896 UJD720748:UJD720896 USZ720748:USZ720896 VCV720748:VCV720896 VMR720748:VMR720896 VWN720748:VWN720896 WGJ720748:WGJ720896 WQF720748:WQF720896 VCV982892:VCV983040 NP786284:NP786432 XL786284:XL786432 AHH786284:AHH786432 ARD786284:ARD786432 BAZ786284:BAZ786432 BKV786284:BKV786432 BUR786284:BUR786432 CEN786284:CEN786432 COJ786284:COJ786432 CYF786284:CYF786432 DIB786284:DIB786432 DRX786284:DRX786432 EBT786284:EBT786432 ELP786284:ELP786432 EVL786284:EVL786432 FFH786284:FFH786432 FPD786284:FPD786432 FYZ786284:FYZ786432 GIV786284:GIV786432 GSR786284:GSR786432 HCN786284:HCN786432 HMJ786284:HMJ786432 HWF786284:HWF786432 IGB786284:IGB786432 IPX786284:IPX786432 IZT786284:IZT786432 JJP786284:JJP786432 JTL786284:JTL786432 KDH786284:KDH786432 KND786284:KND786432 KWZ786284:KWZ786432 LGV786284:LGV786432 LQR786284:LQR786432 MAN786284:MAN786432 MKJ786284:MKJ786432 MUF786284:MUF786432 NEB786284:NEB786432 NNX786284:NNX786432 NXT786284:NXT786432 OHP786284:OHP786432 ORL786284:ORL786432 PBH786284:PBH786432 PLD786284:PLD786432 PUZ786284:PUZ786432 QEV786284:QEV786432 QOR786284:QOR786432 QYN786284:QYN786432 RIJ786284:RIJ786432 RSF786284:RSF786432 SCB786284:SCB786432 SLX786284:SLX786432 SVT786284:SVT786432 TFP786284:TFP786432 TPL786284:TPL786432 TZH786284:TZH786432 UJD786284:UJD786432 USZ786284:USZ786432 VCV786284:VCV786432 VMR786284:VMR786432 VWN786284:VWN786432 WGJ786284:WGJ786432 WQF786284:WQF786432 VMR982892:VMR983040 NP851820:NP851968 XL851820:XL851968 AHH851820:AHH851968 ARD851820:ARD851968 BAZ851820:BAZ851968 BKV851820:BKV851968 BUR851820:BUR851968 CEN851820:CEN851968 COJ851820:COJ851968 CYF851820:CYF851968 DIB851820:DIB851968 DRX851820:DRX851968 EBT851820:EBT851968 ELP851820:ELP851968 EVL851820:EVL851968 FFH851820:FFH851968 FPD851820:FPD851968 FYZ851820:FYZ851968 GIV851820:GIV851968 GSR851820:GSR851968 HCN851820:HCN851968 HMJ851820:HMJ851968 HWF851820:HWF851968 IGB851820:IGB851968 IPX851820:IPX851968 IZT851820:IZT851968 JJP851820:JJP851968 JTL851820:JTL851968 KDH851820:KDH851968 KND851820:KND851968 KWZ851820:KWZ851968 LGV851820:LGV851968 LQR851820:LQR851968 MAN851820:MAN851968 MKJ851820:MKJ851968 MUF851820:MUF851968 NEB851820:NEB851968 NNX851820:NNX851968 NXT851820:NXT851968 OHP851820:OHP851968 ORL851820:ORL851968 PBH851820:PBH851968 PLD851820:PLD851968 PUZ851820:PUZ851968 QEV851820:QEV851968 QOR851820:QOR851968 QYN851820:QYN851968 RIJ851820:RIJ851968 RSF851820:RSF851968 SCB851820:SCB851968 SLX851820:SLX851968 SVT851820:SVT851968 TFP851820:TFP851968 TPL851820:TPL851968 TZH851820:TZH851968 UJD851820:UJD851968 USZ851820:USZ851968 VCV851820:VCV851968 VMR851820:VMR851968 VWN851820:VWN851968 WGJ851820:WGJ851968 WQF851820:WQF851968 VWN982892:VWN983040 NP917356:NP917504 XL917356:XL917504 AHH917356:AHH917504 ARD917356:ARD917504 BAZ917356:BAZ917504 BKV917356:BKV917504 BUR917356:BUR917504 CEN917356:CEN917504 COJ917356:COJ917504 CYF917356:CYF917504 DIB917356:DIB917504 DRX917356:DRX917504 EBT917356:EBT917504 ELP917356:ELP917504 EVL917356:EVL917504 FFH917356:FFH917504 FPD917356:FPD917504 FYZ917356:FYZ917504 GIV917356:GIV917504 GSR917356:GSR917504 HCN917356:HCN917504 HMJ917356:HMJ917504 HWF917356:HWF917504 IGB917356:IGB917504 IPX917356:IPX917504 IZT917356:IZT917504 JJP917356:JJP917504 JTL917356:JTL917504 KDH917356:KDH917504 KND917356:KND917504 KWZ917356:KWZ917504 LGV917356:LGV917504 LQR917356:LQR917504 MAN917356:MAN917504 MKJ917356:MKJ917504 MUF917356:MUF917504 NEB917356:NEB917504 NNX917356:NNX917504 NXT917356:NXT917504 OHP917356:OHP917504 ORL917356:ORL917504 PBH917356:PBH917504 PLD917356:PLD917504 PUZ917356:PUZ917504 QEV917356:QEV917504 QOR917356:QOR917504 FU58:FU62 PL58:PL62 ZH58:ZH62 AJD58:AJD62 ASZ58:ASZ62 BCV58:BCV62 BMR58:BMR62 BWN58:BWN62 CGJ58:CGJ62 CQF58:CQF62 DAB58:DAB62 DJX58:DJX62 DTT58:DTT62 EDP58:EDP62 ENL58:ENL62 EXH58:EXH62 FHD58:FHD62 FQZ58:FQZ62 GAV58:GAV62 GKR58:GKR62 GUN58:GUN62 HEJ58:HEJ62 HOF58:HOF62 HYB58:HYB62 IHX58:IHX62 IRT58:IRT62 JBP58:JBP62 JLL58:JLL62 JVH58:JVH62 KFD58:KFD62 KOZ58:KOZ62 KYV58:KYV62 LIR58:LIR62 LSN58:LSN62 MCJ58:MCJ62 MMF58:MMF62 MWB58:MWB62 NFX58:NFX62 NPT58:NPT62 NZP58:NZP62 OJL58:OJL62 OTH58:OTH62 PDD58:PDD62 PMZ58:PMZ62 PWV58:PWV62 QGR58:QGR62 QQN58:QQN62 RAJ58:RAJ62 RKF58:RKF62 RUB58:RUB62 SDX58:SDX62 SNT58:SNT62 SXP58:SXP62 THL58:THL62 TRH58:TRH62 UBD58:UBD62 UKZ58:UKZ62 UUV58:UUV62 VER58:VER62 VON58:VON62 VYJ58:VYJ62 WIF58:WIF62 WSB58:WSB62 PP58:PP62 ZL58:ZL62 AJH58:AJH62 ATD58:ATD62 BCZ58:BCZ62 BMV58:BMV62 BWR58:BWR62 CGN58:CGN62 CQJ58:CQJ62 DAF58:DAF62 DKB58:DKB62 DTX58:DTX62 EDT58:EDT62 ENP58:ENP62 EXL58:EXL62 FHH58:FHH62 FRD58:FRD62 GAZ58:GAZ62 GKV58:GKV62 GUR58:GUR62 HEN58:HEN62 HOJ58:HOJ62 HYF58:HYF62 IIB58:IIB62 IRX58:IRX62 JBT58:JBT62 JLP58:JLP62 JVL58:JVL62 KFH58:KFH62 KPD58:KPD62 KYZ58:KYZ62 LIV58:LIV62 LSR58:LSR62 MCN58:MCN62 MMJ58:MMJ62 MWF58:MWF62 NGB58:NGB62 NPX58:NPX62 NZT58:NZT62 OJP58:OJP62 OTL58:OTL62 PDH58:PDH62 PND58:PND62 PWZ58:PWZ62 QGV58:QGV62 QQR58:QQR62 RAN58:RAN62 RKJ58:RKJ62 RUF58:RUF62 SEB58:SEB62 SNX58:SNX62 SXT58:SXT62 THP58:THP62 TRL58:TRL62 UBH58:UBH62 ULD58:ULD62 UUZ58:UUZ62 VEV58:VEV62 VOR58:VOR62 VYN58:VYN62 WIJ58:WIJ62 WSF58:WSF62 FW58:FW62 PT58:PT62 ZP58:ZP62 AJL58:AJL62 ATH58:ATH62 BDD58:BDD62 BMZ58:BMZ62 BWV58:BWV62 CGR58:CGR62 CQN58:CQN62 DAJ58:DAJ62 DKF58:DKF62 DUB58:DUB62 EDX58:EDX62 ENT58:ENT62 EXP58:EXP62 FHL58:FHL62 FRH58:FRH62 GBD58:GBD62 GKZ58:GKZ62 GUV58:GUV62 HER58:HER62 HON58:HON62 HYJ58:HYJ62 IIF58:IIF62 ISB58:ISB62 JBX58:JBX62 JLT58:JLT62 JVP58:JVP62 KFL58:KFL62 KPH58:KPH62 KZD58:KZD62 LIZ58:LIZ62 LSV58:LSV62 MCR58:MCR62 MMN58:MMN62 MWJ58:MWJ62 NGF58:NGF62 NQB58:NQB62 NZX58:NZX62 OJT58:OJT62 OTP58:OTP62 PDL58:PDL62 PNH58:PNH62 PXD58:PXD62 QGZ58:QGZ62 QQV58:QQV62 RAR58:RAR62 RKN58:RKN62 RUJ58:RUJ62 SEF58:SEF62 SOB58:SOB62 SXX58:SXX62 THT58:THT62 TRP58:TRP62 UBL58:UBL62 ULH58:ULH62 UVD58:UVD62 VEZ58:VEZ62 VOV58:VOV62 VYR58:VYR62 WIN58:WIN62 WSJ58:WSJ62 GB58:GB62 PX58:PX62 ZT58:ZT62 AJP58:AJP62 ATL58:ATL62 BDH58:BDH62 BND58:BND62 BWZ58:BWZ62 CGV58:CGV62 CQR58:CQR62 DAN58:DAN62 DKJ58:DKJ62 DUF58:DUF62 EEB58:EEB62 ENX58:ENX62 EXT58:EXT62 FHP58:FHP62 FRL58:FRL62 GBH58:GBH62 GLD58:GLD62 GUZ58:GUZ62 HEV58:HEV62 HOR58:HOR62 HYN58:HYN62 IIJ58:IIJ62 ISF58:ISF62 JCB58:JCB62 JLX58:JLX62 JVT58:JVT62 KFP58:KFP62 KPL58:KPL62 KZH58:KZH62 LJD58:LJD62 LSZ58:LSZ62 MCV58:MCV62 MMR58:MMR62 MWN58:MWN62 NGJ58:NGJ62 NQF58:NQF62 OAB58:OAB62 OJX58:OJX62 OTT58:OTT62 PDP58:PDP62 PNL58:PNL62 PXH58:PXH62 QHD58:QHD62 QQZ58:QQZ62 RAV58:RAV62 RKR58:RKR62 RUN58:RUN62 SEJ58:SEJ62 SOF58:SOF62 SYB58:SYB62 THX58:THX62 TRT58:TRT62 UBP58:UBP62 ULL58:ULL62 UVH58:UVH62 VFD58:VFD62 VOZ58:VOZ62 VYV58:VYV62 WIR58:WIR62 WSN58:WSN62 GF58:GF62 QB58:QB62 ZX58:ZX62 AJT58:AJT62 ATP58:ATP62 BDL58:BDL62 BNH58:BNH62 BXD58:BXD62 CGZ58:CGZ62 CQV58:CQV62 DAR58:DAR62 DKN58:DKN62 DUJ58:DUJ62 EEF58:EEF62 EOB58:EOB62 EXX58:EXX62 FHT58:FHT62 FRP58:FRP62 GBL58:GBL62 GLH58:GLH62 GVD58:GVD62 HEZ58:HEZ62 HOV58:HOV62 HYR58:HYR62 IIN58:IIN62 ISJ58:ISJ62 JCF58:JCF62 JMB58:JMB62 JVX58:JVX62 KFT58:KFT62 KPP58:KPP62 KZL58:KZL62 LJH58:LJH62 LTD58:LTD62 MCZ58:MCZ62 MMV58:MMV62 MWR58:MWR62 NGN58:NGN62 NQJ58:NQJ62 OAF58:OAF62 OKB58:OKB62 OTX58:OTX62 PDT58:PDT62 PNP58:PNP62 PXL58:PXL62 QHH58:QHH62 QRD58:QRD62 RAZ58:RAZ62 RKV58:RKV62 RUR58:RUR62 SEN58:SEN62 SOJ58:SOJ62 SYF58:SYF62 TIB58:TIB62 TRX58:TRX62 UBT58:UBT62 ULP58:ULP62 UVL58:UVL62 VFH58:VFH62 VPD58:VPD62 VYZ58:VYZ62 WIV58:WIV62 WSR58:WSR62 FZ58:FZ62 H128:H140 NF2:NF57 XB2:XB57 AGX2:AGX57 AQT2:AQT57 BAP2:BAP57 BKL2:BKL57 BUH2:BUH57 CED2:CED57 CNZ2:CNZ57 CXV2:CXV57 DHR2:DHR57 DRN2:DRN57 EBJ2:EBJ57 ELF2:ELF57 EVB2:EVB57 FEX2:FEX57 FOT2:FOT57 FYP2:FYP57 GIL2:GIL57 GSH2:GSH57 HCD2:HCD57 HLZ2:HLZ57 HVV2:HVV57 IFR2:IFR57 IPN2:IPN57 IZJ2:IZJ57 JJF2:JJF57 JTB2:JTB57 KCX2:KCX57 KMT2:KMT57 KWP2:KWP57 LGL2:LGL57 LQH2:LQH57 MAD2:MAD57 MJZ2:MJZ57 MTV2:MTV57 NDR2:NDR57 NNN2:NNN57 NXJ2:NXJ57 OHF2:OHF57 ORB2:ORB57 PAX2:PAX57 PKT2:PKT57 PUP2:PUP57 QEL2:QEL57 QOH2:QOH57 QYD2:QYD57 RHZ2:RHZ57 RRV2:RRV57 SBR2:SBR57 SLN2:SLN57 SVJ2:SVJ57 TFF2:TFF57 TPB2:TPB57 TYX2:TYX57 UIT2:UIT57 USP2:USP57 VCL2:VCL57 VMH2:VMH57 VWD2:VWD57 WFZ2:WFZ57 WPV2:WPV57 NJ2:NJ57 XF2:XF57 AHB2:AHB57 AQX2:AQX57 BAT2:BAT57 BKP2:BKP57 BUL2:BUL57 CEH2:CEH57 COD2:COD57 CXZ2:CXZ57 DHV2:DHV57 DRR2:DRR57 EBN2:EBN57 ELJ2:ELJ57 EVF2:EVF57 FFB2:FFB57 FOX2:FOX57 FYT2:FYT57 GIP2:GIP57 GSL2:GSL57 HCH2:HCH57 HMD2:HMD57 HVZ2:HVZ57 IFV2:IFV57 IPR2:IPR57 IZN2:IZN57 JJJ2:JJJ57 JTF2:JTF57 KDB2:KDB57 KMX2:KMX57 KWT2:KWT57 LGP2:LGP57 LQL2:LQL57 MAH2:MAH57 MKD2:MKD57 MTZ2:MTZ57 NDV2:NDV57 NNR2:NNR57 NXN2:NXN57 OHJ2:OHJ57 ORF2:ORF57 PBB2:PBB57 PKX2:PKX57 PUT2:PUT57 QEP2:QEP57 QOL2:QOL57 QYH2:QYH57 RID2:RID57 RRZ2:RRZ57 SBV2:SBV57 SLR2:SLR57 SVN2:SVN57 TFJ2:TFJ57 TPF2:TPF57 TZB2:TZB57 UIX2:UIX57 UST2:UST57 VCP2:VCP57 VML2:VML57 VWH2:VWH57 WGD2:WGD57 WPZ2:WPZ57 NN2:NN57 XJ2:XJ57 AHF2:AHF57 ARB2:ARB57 BAX2:BAX57 BKT2:BKT57 BUP2:BUP57 CEL2:CEL57 COH2:COH57 CYD2:CYD57 DHZ2:DHZ57 DRV2:DRV57 EBR2:EBR57 ELN2:ELN57 EVJ2:EVJ57 FFF2:FFF57 FPB2:FPB57 FYX2:FYX57 GIT2:GIT57 GSP2:GSP57 HCL2:HCL57 HMH2:HMH57 HWD2:HWD57 IFZ2:IFZ57 IPV2:IPV57 IZR2:IZR57 JJN2:JJN57 JTJ2:JTJ57 KDF2:KDF57 KNB2:KNB57 KWX2:KWX57 LGT2:LGT57 LQP2:LQP57 MAL2:MAL57 MKH2:MKH57 MUD2:MUD57 NDZ2:NDZ57 NNV2:NNV57 NXR2:NXR57 OHN2:OHN57 ORJ2:ORJ57 PBF2:PBF57 PLB2:PLB57 PUX2:PUX57 QET2:QET57 QOP2:QOP57 QYL2:QYL57 RIH2:RIH57 RSD2:RSD57 SBZ2:SBZ57 SLV2:SLV57 SVR2:SVR57 TFN2:TFN57 TPJ2:TPJ57 TZF2:TZF57 UJB2:UJB57 USX2:USX57 VCT2:VCT57 VMP2:VMP57 VWL2:VWL57 WGH2:WGH57 WQD2:WQD57 NR2:NR57 XN2:XN57 AHJ2:AHJ57 ARF2:ARF57 BBB2:BBB57 BKX2:BKX57 BUT2:BUT57 CEP2:CEP57 COL2:COL57 CYH2:CYH57 DID2:DID57 DRZ2:DRZ57 EBV2:EBV57 ELR2:ELR57 EVN2:EVN57 FFJ2:FFJ57 FPF2:FPF57 FZB2:FZB57 GIX2:GIX57 GST2:GST57 HCP2:HCP57 HML2:HML57 HWH2:HWH57 IGD2:IGD57 IPZ2:IPZ57 IZV2:IZV57 JJR2:JJR57 JTN2:JTN57 KDJ2:KDJ57 KNF2:KNF57 KXB2:KXB57 LGX2:LGX57 LQT2:LQT57 MAP2:MAP57 MKL2:MKL57 MUH2:MUH57 NED2:NED57 NNZ2:NNZ57 NXV2:NXV57 OHR2:OHR57 ORN2:ORN57 PBJ2:PBJ57 PLF2:PLF57 PVB2:PVB57 QEX2:QEX57 QOT2:QOT57 QYP2:QYP57 RIL2:RIL57 RSH2:RSH57 SCD2:SCD57 SLZ2:SLZ57 SVV2:SVV57 TFR2:TFR57 TPN2:TPN57 TZJ2:TZJ57 UJF2:UJF57 UTB2:UTB57 VCX2:VCX57 VMT2:VMT57 VWP2:VWP57 WGL2:WGL57 WQH2:WQH57 NV2:NV57 XR2:XR57 AHN2:AHN57 ARJ2:ARJ57 BBF2:BBF57 BLB2:BLB57 BUX2:BUX57 CET2:CET57 COP2:COP57 CYL2:CYL57 DIH2:DIH57 DSD2:DSD57 EBZ2:EBZ57 ELV2:ELV57 EVR2:EVR57 FFN2:FFN57 FPJ2:FPJ57 FZF2:FZF57 GJB2:GJB57 GSX2:GSX57 HCT2:HCT57 HMP2:HMP57 HWL2:HWL57 IGH2:IGH57 IQD2:IQD57 IZZ2:IZZ57 JJV2:JJV57 JTR2:JTR57 KDN2:KDN57 KNJ2:KNJ57 KXF2:KXF57 LHB2:LHB57 LQX2:LQX57 MAT2:MAT57 MKP2:MKP57 MUL2:MUL57 NEH2:NEH57 NOD2:NOD57 NXZ2:NXZ57 OHV2:OHV57 ORR2:ORR57 PBN2:PBN57 PLJ2:PLJ57 PVF2:PVF57 QFB2:QFB57 QOX2:QOX57 QYT2:QYT57 RIP2:RIP57 RSL2:RSL57 SCH2:SCH57 SMD2:SMD57 SVZ2:SVZ57 TFV2:TFV57 TPR2:TPR57 TZN2:TZN57 UJJ2:UJJ57 UTF2:UTF57 VDB2:VDB57 VMX2:VMX57 VWT2:VWT57 WGP2:WGP57 WQL2:WQL57 H2:H124 M2:M124 WQF63:WQF124 WGJ63:WGJ124 VWN63:VWN124 VMR63:VMR124 VCV63:VCV124 USZ63:USZ124 UJD63:UJD124 TZH63:TZH124 TPL63:TPL124 TFP63:TFP124 SVT63:SVT124 SLX63:SLX124 SCB63:SCB124 RSF63:RSF124 RIJ63:RIJ124 QYN63:QYN124 QOR63:QOR124 QEV63:QEV124 PUZ63:PUZ124 PLD63:PLD124 PBH63:PBH124 ORL63:ORL124 OHP63:OHP124 NXT63:NXT124 NNX63:NNX124 NEB63:NEB124 MUF63:MUF124 MKJ63:MKJ124 MAN63:MAN124 LQR63:LQR124 LGV63:LGV124 KWZ63:KWZ124 KND63:KND124 KDH63:KDH124 JTL63:JTL124 JJP63:JJP124 IZT63:IZT124 IPX63:IPX124 IGB63:IGB124 HWF63:HWF124 HMJ63:HMJ124 HCN63:HCN124 GSR63:GSR124 GIV63:GIV124 FYZ63:FYZ124 FPD63:FPD124 FFH63:FFH124 EVL63:EVL124 ELP63:ELP124 EBT63:EBT124 DRX63:DRX124 DIB63:DIB124 CYF63:CYF124 COJ63:COJ124 CEN63:CEN124 BUR63:BUR124 BKV63:BKV124 BAZ63:BAZ124 ARD63:ARD124 AHH63:AHH124 XL63:XL124 NP63:NP124 WQB63:WQB124 WGF63:WGF124 VWJ63:VWJ124 VMN63:VMN124 VCR63:VCR124 USV63:USV124 UIZ63:UIZ124 TZD63:TZD124 TPH63:TPH124 TFL63:TFL124 SVP63:SVP124 SLT63:SLT124 SBX63:SBX124 RSB63:RSB124 RIF63:RIF124 QYJ63:QYJ124 QON63:QON124 QER63:QER124 PUV63:PUV124 PKZ63:PKZ124 PBD63:PBD124 ORH63:ORH124 OHL63:OHL124 NXP63:NXP124 NNT63:NNT124 NDX63:NDX124 MUB63:MUB124 MKF63:MKF124 MAJ63:MAJ124 LQN63:LQN124 LGR63:LGR124 KWV63:KWV124 KMZ63:KMZ124 KDD63:KDD124 JTH63:JTH124 JJL63:JJL124 IZP63:IZP124 IPT63:IPT124 IFX63:IFX124 HWB63:HWB124 HMF63:HMF124 HCJ63:HCJ124 GSN63:GSN124 GIR63:GIR124 FYV63:FYV124 FOZ63:FOZ124 FFD63:FFD124 EVH63:EVH124 ELL63:ELL124 EBP63:EBP124 DRT63:DRT124 DHX63:DHX124 CYB63:CYB124 COF63:COF124 CEJ63:CEJ124 BUN63:BUN124 BKR63:BKR124 BAV63:BAV124 AQZ63:AQZ124 AHD63:AHD124 XH63:XH124 NL63:NL124 WPX63:WPX124 WGB63:WGB124 VWF63:VWF124 VMJ63:VMJ124 VCN63:VCN124 USR63:USR124 UIV63:UIV124 TYZ63:TYZ124 TPD63:TPD124 TFH63:TFH124 SVL63:SVL124 SLP63:SLP124 SBT63:SBT124 RRX63:RRX124 RIB63:RIB124 QYF63:QYF124 QOJ63:QOJ124 QEN63:QEN124 PUR63:PUR124 PKV63:PKV124 PAZ63:PAZ124 ORD63:ORD124 OHH63:OHH124 NXL63:NXL124 NNP63:NNP124 NDT63:NDT124 MTX63:MTX124 MKB63:MKB124 MAF63:MAF124 LQJ63:LQJ124 LGN63:LGN124 KWR63:KWR124 KMV63:KMV124 KCZ63:KCZ124 JTD63:JTD124 JJH63:JJH124 IZL63:IZL124 IPP63:IPP124 IFT63:IFT124 HVX63:HVX124 HMB63:HMB124 HCF63:HCF124 GSJ63:GSJ124 GIN63:GIN124 FYR63:FYR124 FOV63:FOV124 FEZ63:FEZ124 EVD63:EVD124 ELH63:ELH124 EBL63:EBL124 DRP63:DRP124 DHT63:DHT124 CXX63:CXX124 COB63:COB124 CEF63:CEF124 BUJ63:BUJ124 BKN63:BKN124 BAR63:BAR124 AQV63:AQV124 AGZ63:AGZ124 XD63:XD124 NH63:NH124 WPT63:WPT124 WFX63:WFX124 VWB63:VWB124 VMF63:VMF124 VCJ63:VCJ124 USN63:USN124 UIR63:UIR124 TYV63:TYV124 TOZ63:TOZ124 TFD63:TFD124 SVH63:SVH124 SLL63:SLL124 SBP63:SBP124 RRT63:RRT124 RHX63:RHX124 QYB63:QYB124 QOF63:QOF124 QEJ63:QEJ124 PUN63:PUN124 PKR63:PKR124 PAV63:PAV124 OQZ63:OQZ124 OHD63:OHD124 NXH63:NXH124 NNL63:NNL124 NDP63:NDP124 MTT63:MTT124 MJX63:MJX124 MAB63:MAB124 LQF63:LQF124 LGJ63:LGJ124 KWN63:KWN124 KMR63:KMR124 KCV63:KCV124 JSZ63:JSZ124 JJD63:JJD124 IZH63:IZH124 IPL63:IPL124 IFP63:IFP124 HVT63:HVT124 HLX63:HLX124 HCB63:HCB124 GSF63:GSF124 GIJ63:GIJ124 FYN63:FYN124 FOR63:FOR124 FEV63:FEV124 EUZ63:EUZ124 ELD63:ELD124 EBH63:EBH124 DRL63:DRL124 DHP63:DHP124 CXT63:CXT124 CNX63:CNX124 CEB63:CEB124 BUF63:BUF124 BKJ63:BKJ124 BAN63:BAN124 AQR63:AQR124 AGV63:AGV124 WZ63:WZ124 ND63:ND124 WPP63:WPP124 WFT63:WFT124 VVX63:VVX124 VMB63:VMB124 VCF63:VCF124 USJ63:USJ124 UIN63:UIN124 TYR63:TYR124 TOV63:TOV124 TEZ63:TEZ124 SVD63:SVD124 SLH63:SLH124 SBL63:SBL124 RRP63:RRP124 RHT63:RHT124 QXX63:QXX124 QOB63:QOB124 QEF63:QEF124 PUJ63:PUJ124 PKN63:PKN124 PAR63:PAR124 OQV63:OQV124 OGZ63:OGZ124 NXD63:NXD124 NNH63:NNH124 NDL63:NDL124 MTP63:MTP124 MJT63:MJT124 LZX63:LZX124 LQB63:LQB124 LGF63:LGF124 KWJ63:KWJ124 KMN63:KMN124 KCR63:KCR124 JSV63:JSV124 JIZ63:JIZ124 IZD63:IZD124 IPH63:IPH124 IFL63:IFL124 HVP63:HVP124 HLT63:HLT124 HBX63:HBX124 GSB63:GSB124 GIF63:GIF124 FYJ63:FYJ124 FON63:FON124 FER63:FER124 EUV63:EUV124 EKZ63:EKZ124 EBD63:EBD124 DRH63:DRH124 DHL63:DHL124 CXP63:CXP124 CNT63:CNT124 CDX63:CDX124 BUB63:BUB124 BKF63:BKF124 BAJ63:BAJ124 AQN63:AQN124 AGR63:AGR124 WV63:WV124 MZ63:MZ124 MZ128:MZ140">
      <formula1>Informant</formula1>
    </dataValidation>
    <dataValidation type="list" allowBlank="1" showInputMessage="1" showErrorMessage="1" sqref="WY128:WY140 WQI982892:WQI983040 AGU128:AGU140 AQQ128:AQQ140 BAM128:BAM140 BKI128:BKI140 BUE128:BUE140 CEA128:CEA140 CNW128:CNW140 CXS128:CXS140 DHO128:DHO140 DRK128:DRK140 EBG128:EBG140 ELC128:ELC140 EUY128:EUY140 FEU128:FEU140 FOQ128:FOQ140 FYM128:FYM140 GII128:GII140 GSE128:GSE140 HCA128:HCA140 HLW128:HLW140 HVS128:HVS140 IFO128:IFO140 IPK128:IPK140 IZG128:IZG140 JJC128:JJC140 JSY128:JSY140 KCU128:KCU140 KMQ128:KMQ140 KWM128:KWM140 LGI128:LGI140 LQE128:LQE140 MAA128:MAA140 MJW128:MJW140 MTS128:MTS140 NDO128:NDO140 NNK128:NNK140 NXG128:NXG140 OHC128:OHC140 OQY128:OQY140 PAU128:PAU140 PKQ128:PKQ140 PUM128:PUM140 QEI128:QEI140 QOE128:QOE140 QYA128:QYA140 RHW128:RHW140 RRS128:RRS140 SBO128:SBO140 SLK128:SLK140 SVG128:SVG140 TFC128:TFC140 TOY128:TOY140 TYU128:TYU140 UIQ128:UIQ140 USM128:USM140 VCI128:VCI140 VME128:VME140 VWA128:VWA140 WFW128:WFW140 WPS128:WPS140 NG128:NG140 XC128:XC140 L65388:L65536 QYQ917356:QYQ917504 NC65388:NC65536 WY65388:WY65536 AGU65388:AGU65536 AQQ65388:AQQ65536 BAM65388:BAM65536 BKI65388:BKI65536 BUE65388:BUE65536 CEA65388:CEA65536 CNW65388:CNW65536 CXS65388:CXS65536 DHO65388:DHO65536 DRK65388:DRK65536 EBG65388:EBG65536 ELC65388:ELC65536 EUY65388:EUY65536 FEU65388:FEU65536 FOQ65388:FOQ65536 FYM65388:FYM65536 GII65388:GII65536 GSE65388:GSE65536 HCA65388:HCA65536 HLW65388:HLW65536 HVS65388:HVS65536 IFO65388:IFO65536 IPK65388:IPK65536 IZG65388:IZG65536 JJC65388:JJC65536 JSY65388:JSY65536 KCU65388:KCU65536 KMQ65388:KMQ65536 KWM65388:KWM65536 LGI65388:LGI65536 LQE65388:LQE65536 MAA65388:MAA65536 MJW65388:MJW65536 MTS65388:MTS65536 NDO65388:NDO65536 NNK65388:NNK65536 NXG65388:NXG65536 OHC65388:OHC65536 OQY65388:OQY65536 PAU65388:PAU65536 PKQ65388:PKQ65536 PUM65388:PUM65536 QEI65388:QEI65536 QOE65388:QOE65536 QYA65388:QYA65536 RHW65388:RHW65536 RRS65388:RRS65536 SBO65388:SBO65536 SLK65388:SLK65536 SVG65388:SVG65536 TFC65388:TFC65536 TOY65388:TOY65536 TYU65388:TYU65536 UIQ65388:UIQ65536 USM65388:USM65536 VCI65388:VCI65536 VME65388:VME65536 VWA65388:VWA65536 WFW65388:WFW65536 WPS65388:WPS65536 L130924:L131072 RIM917356:RIM917504 NC130924:NC131072 WY130924:WY131072 AGU130924:AGU131072 AQQ130924:AQQ131072 BAM130924:BAM131072 BKI130924:BKI131072 BUE130924:BUE131072 CEA130924:CEA131072 CNW130924:CNW131072 CXS130924:CXS131072 DHO130924:DHO131072 DRK130924:DRK131072 EBG130924:EBG131072 ELC130924:ELC131072 EUY130924:EUY131072 FEU130924:FEU131072 FOQ130924:FOQ131072 FYM130924:FYM131072 GII130924:GII131072 GSE130924:GSE131072 HCA130924:HCA131072 HLW130924:HLW131072 HVS130924:HVS131072 IFO130924:IFO131072 IPK130924:IPK131072 IZG130924:IZG131072 JJC130924:JJC131072 JSY130924:JSY131072 KCU130924:KCU131072 KMQ130924:KMQ131072 KWM130924:KWM131072 LGI130924:LGI131072 LQE130924:LQE131072 MAA130924:MAA131072 MJW130924:MJW131072 MTS130924:MTS131072 NDO130924:NDO131072 NNK130924:NNK131072 NXG130924:NXG131072 OHC130924:OHC131072 OQY130924:OQY131072 PAU130924:PAU131072 PKQ130924:PKQ131072 PUM130924:PUM131072 QEI130924:QEI131072 QOE130924:QOE131072 QYA130924:QYA131072 RHW130924:RHW131072 RRS130924:RRS131072 SBO130924:SBO131072 SLK130924:SLK131072 SVG130924:SVG131072 TFC130924:TFC131072 TOY130924:TOY131072 TYU130924:TYU131072 UIQ130924:UIQ131072 USM130924:USM131072 VCI130924:VCI131072 VME130924:VME131072 VWA130924:VWA131072 WFW130924:WFW131072 WPS130924:WPS131072 L196460:L196608 RSI917356:RSI917504 NC196460:NC196608 WY196460:WY196608 AGU196460:AGU196608 AQQ196460:AQQ196608 BAM196460:BAM196608 BKI196460:BKI196608 BUE196460:BUE196608 CEA196460:CEA196608 CNW196460:CNW196608 CXS196460:CXS196608 DHO196460:DHO196608 DRK196460:DRK196608 EBG196460:EBG196608 ELC196460:ELC196608 EUY196460:EUY196608 FEU196460:FEU196608 FOQ196460:FOQ196608 FYM196460:FYM196608 GII196460:GII196608 GSE196460:GSE196608 HCA196460:HCA196608 HLW196460:HLW196608 HVS196460:HVS196608 IFO196460:IFO196608 IPK196460:IPK196608 IZG196460:IZG196608 JJC196460:JJC196608 JSY196460:JSY196608 KCU196460:KCU196608 KMQ196460:KMQ196608 KWM196460:KWM196608 LGI196460:LGI196608 LQE196460:LQE196608 MAA196460:MAA196608 MJW196460:MJW196608 MTS196460:MTS196608 NDO196460:NDO196608 NNK196460:NNK196608 NXG196460:NXG196608 OHC196460:OHC196608 OQY196460:OQY196608 PAU196460:PAU196608 PKQ196460:PKQ196608 PUM196460:PUM196608 QEI196460:QEI196608 QOE196460:QOE196608 QYA196460:QYA196608 RHW196460:RHW196608 RRS196460:RRS196608 SBO196460:SBO196608 SLK196460:SLK196608 SVG196460:SVG196608 TFC196460:TFC196608 TOY196460:TOY196608 TYU196460:TYU196608 UIQ196460:UIQ196608 USM196460:USM196608 VCI196460:VCI196608 VME196460:VME196608 VWA196460:VWA196608 WFW196460:WFW196608 WPS196460:WPS196608 L261996:L262144 SCE917356:SCE917504 NC261996:NC262144 WY261996:WY262144 AGU261996:AGU262144 AQQ261996:AQQ262144 BAM261996:BAM262144 BKI261996:BKI262144 BUE261996:BUE262144 CEA261996:CEA262144 CNW261996:CNW262144 CXS261996:CXS262144 DHO261996:DHO262144 DRK261996:DRK262144 EBG261996:EBG262144 ELC261996:ELC262144 EUY261996:EUY262144 FEU261996:FEU262144 FOQ261996:FOQ262144 FYM261996:FYM262144 GII261996:GII262144 GSE261996:GSE262144 HCA261996:HCA262144 HLW261996:HLW262144 HVS261996:HVS262144 IFO261996:IFO262144 IPK261996:IPK262144 IZG261996:IZG262144 JJC261996:JJC262144 JSY261996:JSY262144 KCU261996:KCU262144 KMQ261996:KMQ262144 KWM261996:KWM262144 LGI261996:LGI262144 LQE261996:LQE262144 MAA261996:MAA262144 MJW261996:MJW262144 MTS261996:MTS262144 NDO261996:NDO262144 NNK261996:NNK262144 NXG261996:NXG262144 OHC261996:OHC262144 OQY261996:OQY262144 PAU261996:PAU262144 PKQ261996:PKQ262144 PUM261996:PUM262144 QEI261996:QEI262144 QOE261996:QOE262144 QYA261996:QYA262144 RHW261996:RHW262144 RRS261996:RRS262144 SBO261996:SBO262144 SLK261996:SLK262144 SVG261996:SVG262144 TFC261996:TFC262144 TOY261996:TOY262144 TYU261996:TYU262144 UIQ261996:UIQ262144 USM261996:USM262144 VCI261996:VCI262144 VME261996:VME262144 VWA261996:VWA262144 WFW261996:WFW262144 WPS261996:WPS262144 L327532:L327680 SMA917356:SMA917504 NC327532:NC327680 WY327532:WY327680 AGU327532:AGU327680 AQQ327532:AQQ327680 BAM327532:BAM327680 BKI327532:BKI327680 BUE327532:BUE327680 CEA327532:CEA327680 CNW327532:CNW327680 CXS327532:CXS327680 DHO327532:DHO327680 DRK327532:DRK327680 EBG327532:EBG327680 ELC327532:ELC327680 EUY327532:EUY327680 FEU327532:FEU327680 FOQ327532:FOQ327680 FYM327532:FYM327680 GII327532:GII327680 GSE327532:GSE327680 HCA327532:HCA327680 HLW327532:HLW327680 HVS327532:HVS327680 IFO327532:IFO327680 IPK327532:IPK327680 IZG327532:IZG327680 JJC327532:JJC327680 JSY327532:JSY327680 KCU327532:KCU327680 KMQ327532:KMQ327680 KWM327532:KWM327680 LGI327532:LGI327680 LQE327532:LQE327680 MAA327532:MAA327680 MJW327532:MJW327680 MTS327532:MTS327680 NDO327532:NDO327680 NNK327532:NNK327680 NXG327532:NXG327680 OHC327532:OHC327680 OQY327532:OQY327680 PAU327532:PAU327680 PKQ327532:PKQ327680 PUM327532:PUM327680 QEI327532:QEI327680 QOE327532:QOE327680 QYA327532:QYA327680 RHW327532:RHW327680 RRS327532:RRS327680 SBO327532:SBO327680 SLK327532:SLK327680 SVG327532:SVG327680 TFC327532:TFC327680 TOY327532:TOY327680 TYU327532:TYU327680 UIQ327532:UIQ327680 USM327532:USM327680 VCI327532:VCI327680 VME327532:VME327680 VWA327532:VWA327680 WFW327532:WFW327680 WPS327532:WPS327680 L393068:L393216 SVW917356:SVW917504 NC393068:NC393216 WY393068:WY393216 AGU393068:AGU393216 AQQ393068:AQQ393216 BAM393068:BAM393216 BKI393068:BKI393216 BUE393068:BUE393216 CEA393068:CEA393216 CNW393068:CNW393216 CXS393068:CXS393216 DHO393068:DHO393216 DRK393068:DRK393216 EBG393068:EBG393216 ELC393068:ELC393216 EUY393068:EUY393216 FEU393068:FEU393216 FOQ393068:FOQ393216 FYM393068:FYM393216 GII393068:GII393216 GSE393068:GSE393216 HCA393068:HCA393216 HLW393068:HLW393216 HVS393068:HVS393216 IFO393068:IFO393216 IPK393068:IPK393216 IZG393068:IZG393216 JJC393068:JJC393216 JSY393068:JSY393216 KCU393068:KCU393216 KMQ393068:KMQ393216 KWM393068:KWM393216 LGI393068:LGI393216 LQE393068:LQE393216 MAA393068:MAA393216 MJW393068:MJW393216 MTS393068:MTS393216 NDO393068:NDO393216 NNK393068:NNK393216 NXG393068:NXG393216 OHC393068:OHC393216 OQY393068:OQY393216 PAU393068:PAU393216 PKQ393068:PKQ393216 PUM393068:PUM393216 QEI393068:QEI393216 QOE393068:QOE393216 QYA393068:QYA393216 RHW393068:RHW393216 RRS393068:RRS393216 SBO393068:SBO393216 SLK393068:SLK393216 SVG393068:SVG393216 TFC393068:TFC393216 TOY393068:TOY393216 TYU393068:TYU393216 UIQ393068:UIQ393216 USM393068:USM393216 VCI393068:VCI393216 VME393068:VME393216 VWA393068:VWA393216 WFW393068:WFW393216 WPS393068:WPS393216 L458604:L458752 TFS917356:TFS917504 NC458604:NC458752 WY458604:WY458752 AGU458604:AGU458752 AQQ458604:AQQ458752 BAM458604:BAM458752 BKI458604:BKI458752 BUE458604:BUE458752 CEA458604:CEA458752 CNW458604:CNW458752 CXS458604:CXS458752 DHO458604:DHO458752 DRK458604:DRK458752 EBG458604:EBG458752 ELC458604:ELC458752 EUY458604:EUY458752 FEU458604:FEU458752 FOQ458604:FOQ458752 FYM458604:FYM458752 GII458604:GII458752 GSE458604:GSE458752 HCA458604:HCA458752 HLW458604:HLW458752 HVS458604:HVS458752 IFO458604:IFO458752 IPK458604:IPK458752 IZG458604:IZG458752 JJC458604:JJC458752 JSY458604:JSY458752 KCU458604:KCU458752 KMQ458604:KMQ458752 KWM458604:KWM458752 LGI458604:LGI458752 LQE458604:LQE458752 MAA458604:MAA458752 MJW458604:MJW458752 MTS458604:MTS458752 NDO458604:NDO458752 NNK458604:NNK458752 NXG458604:NXG458752 OHC458604:OHC458752 OQY458604:OQY458752 PAU458604:PAU458752 PKQ458604:PKQ458752 PUM458604:PUM458752 QEI458604:QEI458752 QOE458604:QOE458752 QYA458604:QYA458752 RHW458604:RHW458752 RRS458604:RRS458752 SBO458604:SBO458752 SLK458604:SLK458752 SVG458604:SVG458752 TFC458604:TFC458752 TOY458604:TOY458752 TYU458604:TYU458752 UIQ458604:UIQ458752 USM458604:USM458752 VCI458604:VCI458752 VME458604:VME458752 VWA458604:VWA458752 WFW458604:WFW458752 WPS458604:WPS458752 L524140:L524288 TPO917356:TPO917504 NC524140:NC524288 WY524140:WY524288 AGU524140:AGU524288 AQQ524140:AQQ524288 BAM524140:BAM524288 BKI524140:BKI524288 BUE524140:BUE524288 CEA524140:CEA524288 CNW524140:CNW524288 CXS524140:CXS524288 DHO524140:DHO524288 DRK524140:DRK524288 EBG524140:EBG524288 ELC524140:ELC524288 EUY524140:EUY524288 FEU524140:FEU524288 FOQ524140:FOQ524288 FYM524140:FYM524288 GII524140:GII524288 GSE524140:GSE524288 HCA524140:HCA524288 HLW524140:HLW524288 HVS524140:HVS524288 IFO524140:IFO524288 IPK524140:IPK524288 IZG524140:IZG524288 JJC524140:JJC524288 JSY524140:JSY524288 KCU524140:KCU524288 KMQ524140:KMQ524288 KWM524140:KWM524288 LGI524140:LGI524288 LQE524140:LQE524288 MAA524140:MAA524288 MJW524140:MJW524288 MTS524140:MTS524288 NDO524140:NDO524288 NNK524140:NNK524288 NXG524140:NXG524288 OHC524140:OHC524288 OQY524140:OQY524288 PAU524140:PAU524288 PKQ524140:PKQ524288 PUM524140:PUM524288 QEI524140:QEI524288 QOE524140:QOE524288 QYA524140:QYA524288 RHW524140:RHW524288 RRS524140:RRS524288 SBO524140:SBO524288 SLK524140:SLK524288 SVG524140:SVG524288 TFC524140:TFC524288 TOY524140:TOY524288 TYU524140:TYU524288 UIQ524140:UIQ524288 USM524140:USM524288 VCI524140:VCI524288 VME524140:VME524288 VWA524140:VWA524288 WFW524140:WFW524288 WPS524140:WPS524288 L589676:L589824 TZK917356:TZK917504 NC589676:NC589824 WY589676:WY589824 AGU589676:AGU589824 AQQ589676:AQQ589824 BAM589676:BAM589824 BKI589676:BKI589824 BUE589676:BUE589824 CEA589676:CEA589824 CNW589676:CNW589824 CXS589676:CXS589824 DHO589676:DHO589824 DRK589676:DRK589824 EBG589676:EBG589824 ELC589676:ELC589824 EUY589676:EUY589824 FEU589676:FEU589824 FOQ589676:FOQ589824 FYM589676:FYM589824 GII589676:GII589824 GSE589676:GSE589824 HCA589676:HCA589824 HLW589676:HLW589824 HVS589676:HVS589824 IFO589676:IFO589824 IPK589676:IPK589824 IZG589676:IZG589824 JJC589676:JJC589824 JSY589676:JSY589824 KCU589676:KCU589824 KMQ589676:KMQ589824 KWM589676:KWM589824 LGI589676:LGI589824 LQE589676:LQE589824 MAA589676:MAA589824 MJW589676:MJW589824 MTS589676:MTS589824 NDO589676:NDO589824 NNK589676:NNK589824 NXG589676:NXG589824 OHC589676:OHC589824 OQY589676:OQY589824 PAU589676:PAU589824 PKQ589676:PKQ589824 PUM589676:PUM589824 QEI589676:QEI589824 QOE589676:QOE589824 QYA589676:QYA589824 RHW589676:RHW589824 RRS589676:RRS589824 SBO589676:SBO589824 SLK589676:SLK589824 SVG589676:SVG589824 TFC589676:TFC589824 TOY589676:TOY589824 TYU589676:TYU589824 UIQ589676:UIQ589824 USM589676:USM589824 VCI589676:VCI589824 VME589676:VME589824 VWA589676:VWA589824 WFW589676:WFW589824 WPS589676:WPS589824 L655212:L655360 UJG917356:UJG917504 NC655212:NC655360 WY655212:WY655360 AGU655212:AGU655360 AQQ655212:AQQ655360 BAM655212:BAM655360 BKI655212:BKI655360 BUE655212:BUE655360 CEA655212:CEA655360 CNW655212:CNW655360 CXS655212:CXS655360 DHO655212:DHO655360 DRK655212:DRK655360 EBG655212:EBG655360 ELC655212:ELC655360 EUY655212:EUY655360 FEU655212:FEU655360 FOQ655212:FOQ655360 FYM655212:FYM655360 GII655212:GII655360 GSE655212:GSE655360 HCA655212:HCA655360 HLW655212:HLW655360 HVS655212:HVS655360 IFO655212:IFO655360 IPK655212:IPK655360 IZG655212:IZG655360 JJC655212:JJC655360 JSY655212:JSY655360 KCU655212:KCU655360 KMQ655212:KMQ655360 KWM655212:KWM655360 LGI655212:LGI655360 LQE655212:LQE655360 MAA655212:MAA655360 MJW655212:MJW655360 MTS655212:MTS655360 NDO655212:NDO655360 NNK655212:NNK655360 NXG655212:NXG655360 OHC655212:OHC655360 OQY655212:OQY655360 PAU655212:PAU655360 PKQ655212:PKQ655360 PUM655212:PUM655360 QEI655212:QEI655360 QOE655212:QOE655360 QYA655212:QYA655360 RHW655212:RHW655360 RRS655212:RRS655360 SBO655212:SBO655360 SLK655212:SLK655360 SVG655212:SVG655360 TFC655212:TFC655360 TOY655212:TOY655360 TYU655212:TYU655360 UIQ655212:UIQ655360 USM655212:USM655360 VCI655212:VCI655360 VME655212:VME655360 VWA655212:VWA655360 WFW655212:WFW655360 WPS655212:WPS655360 L720748:L720896 UTC917356:UTC917504 NC720748:NC720896 WY720748:WY720896 AGU720748:AGU720896 AQQ720748:AQQ720896 BAM720748:BAM720896 BKI720748:BKI720896 BUE720748:BUE720896 CEA720748:CEA720896 CNW720748:CNW720896 CXS720748:CXS720896 DHO720748:DHO720896 DRK720748:DRK720896 EBG720748:EBG720896 ELC720748:ELC720896 EUY720748:EUY720896 FEU720748:FEU720896 FOQ720748:FOQ720896 FYM720748:FYM720896 GII720748:GII720896 GSE720748:GSE720896 HCA720748:HCA720896 HLW720748:HLW720896 HVS720748:HVS720896 IFO720748:IFO720896 IPK720748:IPK720896 IZG720748:IZG720896 JJC720748:JJC720896 JSY720748:JSY720896 KCU720748:KCU720896 KMQ720748:KMQ720896 KWM720748:KWM720896 LGI720748:LGI720896 LQE720748:LQE720896 MAA720748:MAA720896 MJW720748:MJW720896 MTS720748:MTS720896 NDO720748:NDO720896 NNK720748:NNK720896 NXG720748:NXG720896 OHC720748:OHC720896 OQY720748:OQY720896 PAU720748:PAU720896 PKQ720748:PKQ720896 PUM720748:PUM720896 QEI720748:QEI720896 QOE720748:QOE720896 QYA720748:QYA720896 RHW720748:RHW720896 RRS720748:RRS720896 SBO720748:SBO720896 SLK720748:SLK720896 SVG720748:SVG720896 TFC720748:TFC720896 TOY720748:TOY720896 TYU720748:TYU720896 UIQ720748:UIQ720896 USM720748:USM720896 VCI720748:VCI720896 VME720748:VME720896 VWA720748:VWA720896 WFW720748:WFW720896 WPS720748:WPS720896 L786284:L786432 VCY917356:VCY917504 NC786284:NC786432 WY786284:WY786432 AGU786284:AGU786432 AQQ786284:AQQ786432 BAM786284:BAM786432 BKI786284:BKI786432 BUE786284:BUE786432 CEA786284:CEA786432 CNW786284:CNW786432 CXS786284:CXS786432 DHO786284:DHO786432 DRK786284:DRK786432 EBG786284:EBG786432 ELC786284:ELC786432 EUY786284:EUY786432 FEU786284:FEU786432 FOQ786284:FOQ786432 FYM786284:FYM786432 GII786284:GII786432 GSE786284:GSE786432 HCA786284:HCA786432 HLW786284:HLW786432 HVS786284:HVS786432 IFO786284:IFO786432 IPK786284:IPK786432 IZG786284:IZG786432 JJC786284:JJC786432 JSY786284:JSY786432 KCU786284:KCU786432 KMQ786284:KMQ786432 KWM786284:KWM786432 LGI786284:LGI786432 LQE786284:LQE786432 MAA786284:MAA786432 MJW786284:MJW786432 MTS786284:MTS786432 NDO786284:NDO786432 NNK786284:NNK786432 NXG786284:NXG786432 OHC786284:OHC786432 OQY786284:OQY786432 PAU786284:PAU786432 PKQ786284:PKQ786432 PUM786284:PUM786432 QEI786284:QEI786432 QOE786284:QOE786432 QYA786284:QYA786432 RHW786284:RHW786432 RRS786284:RRS786432 SBO786284:SBO786432 SLK786284:SLK786432 SVG786284:SVG786432 TFC786284:TFC786432 TOY786284:TOY786432 TYU786284:TYU786432 UIQ786284:UIQ786432 USM786284:USM786432 VCI786284:VCI786432 VME786284:VME786432 VWA786284:VWA786432 WFW786284:WFW786432 WPS786284:WPS786432 L851820:L851968 VMU917356:VMU917504 NC851820:NC851968 WY851820:WY851968 AGU851820:AGU851968 AQQ851820:AQQ851968 BAM851820:BAM851968 BKI851820:BKI851968 BUE851820:BUE851968 CEA851820:CEA851968 CNW851820:CNW851968 CXS851820:CXS851968 DHO851820:DHO851968 DRK851820:DRK851968 EBG851820:EBG851968 ELC851820:ELC851968 EUY851820:EUY851968 FEU851820:FEU851968 FOQ851820:FOQ851968 FYM851820:FYM851968 GII851820:GII851968 GSE851820:GSE851968 HCA851820:HCA851968 HLW851820:HLW851968 HVS851820:HVS851968 IFO851820:IFO851968 IPK851820:IPK851968 IZG851820:IZG851968 JJC851820:JJC851968 JSY851820:JSY851968 KCU851820:KCU851968 KMQ851820:KMQ851968 KWM851820:KWM851968 LGI851820:LGI851968 LQE851820:LQE851968 MAA851820:MAA851968 MJW851820:MJW851968 MTS851820:MTS851968 NDO851820:NDO851968 NNK851820:NNK851968 NXG851820:NXG851968 OHC851820:OHC851968 OQY851820:OQY851968 PAU851820:PAU851968 PKQ851820:PKQ851968 PUM851820:PUM851968 QEI851820:QEI851968 QOE851820:QOE851968 QYA851820:QYA851968 RHW851820:RHW851968 RRS851820:RRS851968 SBO851820:SBO851968 SLK851820:SLK851968 SVG851820:SVG851968 TFC851820:TFC851968 TOY851820:TOY851968 TYU851820:TYU851968 UIQ851820:UIQ851968 USM851820:USM851968 VCI851820:VCI851968 VME851820:VME851968 VWA851820:VWA851968 WFW851820:WFW851968 WPS851820:WPS851968 L917356:L917504 VWQ917356:VWQ917504 NC917356:NC917504 WY917356:WY917504 AGU917356:AGU917504 AQQ917356:AQQ917504 BAM917356:BAM917504 BKI917356:BKI917504 BUE917356:BUE917504 CEA917356:CEA917504 CNW917356:CNW917504 CXS917356:CXS917504 DHO917356:DHO917504 DRK917356:DRK917504 EBG917356:EBG917504 ELC917356:ELC917504 EUY917356:EUY917504 FEU917356:FEU917504 FOQ917356:FOQ917504 FYM917356:FYM917504 GII917356:GII917504 GSE917356:GSE917504 HCA917356:HCA917504 HLW917356:HLW917504 HVS917356:HVS917504 IFO917356:IFO917504 IPK917356:IPK917504 IZG917356:IZG917504 JJC917356:JJC917504 JSY917356:JSY917504 KCU917356:KCU917504 KMQ917356:KMQ917504 KWM917356:KWM917504 LGI917356:LGI917504 LQE917356:LQE917504 MAA917356:MAA917504 MJW917356:MJW917504 MTS917356:MTS917504 NDO917356:NDO917504 NNK917356:NNK917504 NXG917356:NXG917504 OHC917356:OHC917504 OQY917356:OQY917504 PAU917356:PAU917504 PKQ917356:PKQ917504 PUM917356:PUM917504 QEI917356:QEI917504 QOE917356:QOE917504 QYA917356:QYA917504 RHW917356:RHW917504 RRS917356:RRS917504 SBO917356:SBO917504 SLK917356:SLK917504 SVG917356:SVG917504 TFC917356:TFC917504 TOY917356:TOY917504 TYU917356:TYU917504 UIQ917356:UIQ917504 USM917356:USM917504 VCI917356:VCI917504 VME917356:VME917504 VWA917356:VWA917504 WFW917356:WFW917504 WPS917356:WPS917504 L982892:L983040 WGM917356:WGM917504 NC982892:NC983040 WY982892:WY983040 AGU982892:AGU983040 AQQ982892:AQQ983040 BAM982892:BAM983040 BKI982892:BKI983040 BUE982892:BUE983040 CEA982892:CEA983040 CNW982892:CNW983040 CXS982892:CXS983040 DHO982892:DHO983040 DRK982892:DRK983040 EBG982892:EBG983040 ELC982892:ELC983040 EUY982892:EUY983040 FEU982892:FEU983040 FOQ982892:FOQ983040 FYM982892:FYM983040 GII982892:GII983040 GSE982892:GSE983040 HCA982892:HCA983040 HLW982892:HLW983040 HVS982892:HVS983040 IFO982892:IFO983040 IPK982892:IPK983040 IZG982892:IZG983040 JJC982892:JJC983040 JSY982892:JSY983040 KCU982892:KCU983040 KMQ982892:KMQ983040 KWM982892:KWM983040 LGI982892:LGI983040 LQE982892:LQE983040 MAA982892:MAA983040 MJW982892:MJW983040 MTS982892:MTS983040 NDO982892:NDO983040 NNK982892:NNK983040 NXG982892:NXG983040 OHC982892:OHC983040 OQY982892:OQY983040 PAU982892:PAU983040 PKQ982892:PKQ983040 PUM982892:PUM983040 QEI982892:QEI983040 QOE982892:QOE983040 QYA982892:QYA983040 RHW982892:RHW983040 RRS982892:RRS983040 SBO982892:SBO983040 SLK982892:SLK983040 SVG982892:SVG983040 TFC982892:TFC983040 TOY982892:TOY983040 TYU982892:TYU983040 UIQ982892:UIQ983040 USM982892:USM983040 VCI982892:VCI983040 VME982892:VME983040 VWA982892:VWA983040 WFW982892:WFW983040 WPS982892:WPS983040 WQI917356:WQI917504 AGY128:AGY140 AQU128:AQU140 BAQ128:BAQ140 BKM128:BKM140 BUI128:BUI140 CEE128:CEE140 COA128:COA140 CXW128:CXW140 DHS128:DHS140 DRO128:DRO140 EBK128:EBK140 ELG128:ELG140 EVC128:EVC140 FEY128:FEY140 FOU128:FOU140 FYQ128:FYQ140 GIM128:GIM140 GSI128:GSI140 HCE128:HCE140 HMA128:HMA140 HVW128:HVW140 IFS128:IFS140 IPO128:IPO140 IZK128:IZK140 JJG128:JJG140 JTC128:JTC140 KCY128:KCY140 KMU128:KMU140 KWQ128:KWQ140 LGM128:LGM140 LQI128:LQI140 MAE128:MAE140 MKA128:MKA140 MTW128:MTW140 NDS128:NDS140 NNO128:NNO140 NXK128:NXK140 OHG128:OHG140 ORC128:ORC140 PAY128:PAY140 PKU128:PKU140 PUQ128:PUQ140 QEM128:QEM140 QOI128:QOI140 QYE128:QYE140 RIA128:RIA140 RRW128:RRW140 SBS128:SBS140 SLO128:SLO140 SVK128:SVK140 TFG128:TFG140 TPC128:TPC140 TYY128:TYY140 UIU128:UIU140 USQ128:USQ140 VCM128:VCM140 VMI128:VMI140 VWE128:VWE140 WGA128:WGA140 WPW128:WPW140 NK128:NK140 NG65388:NG65536 XC65388:XC65536 AGY65388:AGY65536 AQU65388:AQU65536 BAQ65388:BAQ65536 BKM65388:BKM65536 BUI65388:BUI65536 CEE65388:CEE65536 COA65388:COA65536 CXW65388:CXW65536 DHS65388:DHS65536 DRO65388:DRO65536 EBK65388:EBK65536 ELG65388:ELG65536 EVC65388:EVC65536 FEY65388:FEY65536 FOU65388:FOU65536 FYQ65388:FYQ65536 GIM65388:GIM65536 GSI65388:GSI65536 HCE65388:HCE65536 HMA65388:HMA65536 HVW65388:HVW65536 IFS65388:IFS65536 IPO65388:IPO65536 IZK65388:IZK65536 JJG65388:JJG65536 JTC65388:JTC65536 KCY65388:KCY65536 KMU65388:KMU65536 KWQ65388:KWQ65536 LGM65388:LGM65536 LQI65388:LQI65536 MAE65388:MAE65536 MKA65388:MKA65536 MTW65388:MTW65536 NDS65388:NDS65536 NNO65388:NNO65536 NXK65388:NXK65536 OHG65388:OHG65536 ORC65388:ORC65536 PAY65388:PAY65536 PKU65388:PKU65536 PUQ65388:PUQ65536 QEM65388:QEM65536 QOI65388:QOI65536 QYE65388:QYE65536 RIA65388:RIA65536 RRW65388:RRW65536 SBS65388:SBS65536 SLO65388:SLO65536 SVK65388:SVK65536 TFG65388:TFG65536 TPC65388:TPC65536 TYY65388:TYY65536 UIU65388:UIU65536 USQ65388:USQ65536 VCM65388:VCM65536 VMI65388:VMI65536 VWE65388:VWE65536 WGA65388:WGA65536 WPW65388:WPW65536 WGM982892:WGM983040 NG130924:NG131072 XC130924:XC131072 AGY130924:AGY131072 AQU130924:AQU131072 BAQ130924:BAQ131072 BKM130924:BKM131072 BUI130924:BUI131072 CEE130924:CEE131072 COA130924:COA131072 CXW130924:CXW131072 DHS130924:DHS131072 DRO130924:DRO131072 EBK130924:EBK131072 ELG130924:ELG131072 EVC130924:EVC131072 FEY130924:FEY131072 FOU130924:FOU131072 FYQ130924:FYQ131072 GIM130924:GIM131072 GSI130924:GSI131072 HCE130924:HCE131072 HMA130924:HMA131072 HVW130924:HVW131072 IFS130924:IFS131072 IPO130924:IPO131072 IZK130924:IZK131072 JJG130924:JJG131072 JTC130924:JTC131072 KCY130924:KCY131072 KMU130924:KMU131072 KWQ130924:KWQ131072 LGM130924:LGM131072 LQI130924:LQI131072 MAE130924:MAE131072 MKA130924:MKA131072 MTW130924:MTW131072 NDS130924:NDS131072 NNO130924:NNO131072 NXK130924:NXK131072 OHG130924:OHG131072 ORC130924:ORC131072 PAY130924:PAY131072 PKU130924:PKU131072 PUQ130924:PUQ131072 QEM130924:QEM131072 QOI130924:QOI131072 QYE130924:QYE131072 RIA130924:RIA131072 RRW130924:RRW131072 SBS130924:SBS131072 SLO130924:SLO131072 SVK130924:SVK131072 TFG130924:TFG131072 TPC130924:TPC131072 TYY130924:TYY131072 UIU130924:UIU131072 USQ130924:USQ131072 VCM130924:VCM131072 VMI130924:VMI131072 VWE130924:VWE131072 WGA130924:WGA131072 WPW130924:WPW131072 NS982892:NS983040 NG196460:NG196608 XC196460:XC196608 AGY196460:AGY196608 AQU196460:AQU196608 BAQ196460:BAQ196608 BKM196460:BKM196608 BUI196460:BUI196608 CEE196460:CEE196608 COA196460:COA196608 CXW196460:CXW196608 DHS196460:DHS196608 DRO196460:DRO196608 EBK196460:EBK196608 ELG196460:ELG196608 EVC196460:EVC196608 FEY196460:FEY196608 FOU196460:FOU196608 FYQ196460:FYQ196608 GIM196460:GIM196608 GSI196460:GSI196608 HCE196460:HCE196608 HMA196460:HMA196608 HVW196460:HVW196608 IFS196460:IFS196608 IPO196460:IPO196608 IZK196460:IZK196608 JJG196460:JJG196608 JTC196460:JTC196608 KCY196460:KCY196608 KMU196460:KMU196608 KWQ196460:KWQ196608 LGM196460:LGM196608 LQI196460:LQI196608 MAE196460:MAE196608 MKA196460:MKA196608 MTW196460:MTW196608 NDS196460:NDS196608 NNO196460:NNO196608 NXK196460:NXK196608 OHG196460:OHG196608 ORC196460:ORC196608 PAY196460:PAY196608 PKU196460:PKU196608 PUQ196460:PUQ196608 QEM196460:QEM196608 QOI196460:QOI196608 QYE196460:QYE196608 RIA196460:RIA196608 RRW196460:RRW196608 SBS196460:SBS196608 SLO196460:SLO196608 SVK196460:SVK196608 TFG196460:TFG196608 TPC196460:TPC196608 TYY196460:TYY196608 UIU196460:UIU196608 USQ196460:USQ196608 VCM196460:VCM196608 VMI196460:VMI196608 VWE196460:VWE196608 WGA196460:WGA196608 WPW196460:WPW196608 XO982892:XO983040 NG261996:NG262144 XC261996:XC262144 AGY261996:AGY262144 AQU261996:AQU262144 BAQ261996:BAQ262144 BKM261996:BKM262144 BUI261996:BUI262144 CEE261996:CEE262144 COA261996:COA262144 CXW261996:CXW262144 DHS261996:DHS262144 DRO261996:DRO262144 EBK261996:EBK262144 ELG261996:ELG262144 EVC261996:EVC262144 FEY261996:FEY262144 FOU261996:FOU262144 FYQ261996:FYQ262144 GIM261996:GIM262144 GSI261996:GSI262144 HCE261996:HCE262144 HMA261996:HMA262144 HVW261996:HVW262144 IFS261996:IFS262144 IPO261996:IPO262144 IZK261996:IZK262144 JJG261996:JJG262144 JTC261996:JTC262144 KCY261996:KCY262144 KMU261996:KMU262144 KWQ261996:KWQ262144 LGM261996:LGM262144 LQI261996:LQI262144 MAE261996:MAE262144 MKA261996:MKA262144 MTW261996:MTW262144 NDS261996:NDS262144 NNO261996:NNO262144 NXK261996:NXK262144 OHG261996:OHG262144 ORC261996:ORC262144 PAY261996:PAY262144 PKU261996:PKU262144 PUQ261996:PUQ262144 QEM261996:QEM262144 QOI261996:QOI262144 QYE261996:QYE262144 RIA261996:RIA262144 RRW261996:RRW262144 SBS261996:SBS262144 SLO261996:SLO262144 SVK261996:SVK262144 TFG261996:TFG262144 TPC261996:TPC262144 TYY261996:TYY262144 UIU261996:UIU262144 USQ261996:USQ262144 VCM261996:VCM262144 VMI261996:VMI262144 VWE261996:VWE262144 WGA261996:WGA262144 WPW261996:WPW262144 AHK982892:AHK983040 NG327532:NG327680 XC327532:XC327680 AGY327532:AGY327680 AQU327532:AQU327680 BAQ327532:BAQ327680 BKM327532:BKM327680 BUI327532:BUI327680 CEE327532:CEE327680 COA327532:COA327680 CXW327532:CXW327680 DHS327532:DHS327680 DRO327532:DRO327680 EBK327532:EBK327680 ELG327532:ELG327680 EVC327532:EVC327680 FEY327532:FEY327680 FOU327532:FOU327680 FYQ327532:FYQ327680 GIM327532:GIM327680 GSI327532:GSI327680 HCE327532:HCE327680 HMA327532:HMA327680 HVW327532:HVW327680 IFS327532:IFS327680 IPO327532:IPO327680 IZK327532:IZK327680 JJG327532:JJG327680 JTC327532:JTC327680 KCY327532:KCY327680 KMU327532:KMU327680 KWQ327532:KWQ327680 LGM327532:LGM327680 LQI327532:LQI327680 MAE327532:MAE327680 MKA327532:MKA327680 MTW327532:MTW327680 NDS327532:NDS327680 NNO327532:NNO327680 NXK327532:NXK327680 OHG327532:OHG327680 ORC327532:ORC327680 PAY327532:PAY327680 PKU327532:PKU327680 PUQ327532:PUQ327680 QEM327532:QEM327680 QOI327532:QOI327680 QYE327532:QYE327680 RIA327532:RIA327680 RRW327532:RRW327680 SBS327532:SBS327680 SLO327532:SLO327680 SVK327532:SVK327680 TFG327532:TFG327680 TPC327532:TPC327680 TYY327532:TYY327680 UIU327532:UIU327680 USQ327532:USQ327680 VCM327532:VCM327680 VMI327532:VMI327680 VWE327532:VWE327680 WGA327532:WGA327680 WPW327532:WPW327680 ARG982892:ARG983040 NG393068:NG393216 XC393068:XC393216 AGY393068:AGY393216 AQU393068:AQU393216 BAQ393068:BAQ393216 BKM393068:BKM393216 BUI393068:BUI393216 CEE393068:CEE393216 COA393068:COA393216 CXW393068:CXW393216 DHS393068:DHS393216 DRO393068:DRO393216 EBK393068:EBK393216 ELG393068:ELG393216 EVC393068:EVC393216 FEY393068:FEY393216 FOU393068:FOU393216 FYQ393068:FYQ393216 GIM393068:GIM393216 GSI393068:GSI393216 HCE393068:HCE393216 HMA393068:HMA393216 HVW393068:HVW393216 IFS393068:IFS393216 IPO393068:IPO393216 IZK393068:IZK393216 JJG393068:JJG393216 JTC393068:JTC393216 KCY393068:KCY393216 KMU393068:KMU393216 KWQ393068:KWQ393216 LGM393068:LGM393216 LQI393068:LQI393216 MAE393068:MAE393216 MKA393068:MKA393216 MTW393068:MTW393216 NDS393068:NDS393216 NNO393068:NNO393216 NXK393068:NXK393216 OHG393068:OHG393216 ORC393068:ORC393216 PAY393068:PAY393216 PKU393068:PKU393216 PUQ393068:PUQ393216 QEM393068:QEM393216 QOI393068:QOI393216 QYE393068:QYE393216 RIA393068:RIA393216 RRW393068:RRW393216 SBS393068:SBS393216 SLO393068:SLO393216 SVK393068:SVK393216 TFG393068:TFG393216 TPC393068:TPC393216 TYY393068:TYY393216 UIU393068:UIU393216 USQ393068:USQ393216 VCM393068:VCM393216 VMI393068:VMI393216 VWE393068:VWE393216 WGA393068:WGA393216 WPW393068:WPW393216 BBC982892:BBC983040 NG458604:NG458752 XC458604:XC458752 AGY458604:AGY458752 AQU458604:AQU458752 BAQ458604:BAQ458752 BKM458604:BKM458752 BUI458604:BUI458752 CEE458604:CEE458752 COA458604:COA458752 CXW458604:CXW458752 DHS458604:DHS458752 DRO458604:DRO458752 EBK458604:EBK458752 ELG458604:ELG458752 EVC458604:EVC458752 FEY458604:FEY458752 FOU458604:FOU458752 FYQ458604:FYQ458752 GIM458604:GIM458752 GSI458604:GSI458752 HCE458604:HCE458752 HMA458604:HMA458752 HVW458604:HVW458752 IFS458604:IFS458752 IPO458604:IPO458752 IZK458604:IZK458752 JJG458604:JJG458752 JTC458604:JTC458752 KCY458604:KCY458752 KMU458604:KMU458752 KWQ458604:KWQ458752 LGM458604:LGM458752 LQI458604:LQI458752 MAE458604:MAE458752 MKA458604:MKA458752 MTW458604:MTW458752 NDS458604:NDS458752 NNO458604:NNO458752 NXK458604:NXK458752 OHG458604:OHG458752 ORC458604:ORC458752 PAY458604:PAY458752 PKU458604:PKU458752 PUQ458604:PUQ458752 QEM458604:QEM458752 QOI458604:QOI458752 QYE458604:QYE458752 RIA458604:RIA458752 RRW458604:RRW458752 SBS458604:SBS458752 SLO458604:SLO458752 SVK458604:SVK458752 TFG458604:TFG458752 TPC458604:TPC458752 TYY458604:TYY458752 UIU458604:UIU458752 USQ458604:USQ458752 VCM458604:VCM458752 VMI458604:VMI458752 VWE458604:VWE458752 WGA458604:WGA458752 WPW458604:WPW458752 BKY982892:BKY983040 NG524140:NG524288 XC524140:XC524288 AGY524140:AGY524288 AQU524140:AQU524288 BAQ524140:BAQ524288 BKM524140:BKM524288 BUI524140:BUI524288 CEE524140:CEE524288 COA524140:COA524288 CXW524140:CXW524288 DHS524140:DHS524288 DRO524140:DRO524288 EBK524140:EBK524288 ELG524140:ELG524288 EVC524140:EVC524288 FEY524140:FEY524288 FOU524140:FOU524288 FYQ524140:FYQ524288 GIM524140:GIM524288 GSI524140:GSI524288 HCE524140:HCE524288 HMA524140:HMA524288 HVW524140:HVW524288 IFS524140:IFS524288 IPO524140:IPO524288 IZK524140:IZK524288 JJG524140:JJG524288 JTC524140:JTC524288 KCY524140:KCY524288 KMU524140:KMU524288 KWQ524140:KWQ524288 LGM524140:LGM524288 LQI524140:LQI524288 MAE524140:MAE524288 MKA524140:MKA524288 MTW524140:MTW524288 NDS524140:NDS524288 NNO524140:NNO524288 NXK524140:NXK524288 OHG524140:OHG524288 ORC524140:ORC524288 PAY524140:PAY524288 PKU524140:PKU524288 PUQ524140:PUQ524288 QEM524140:QEM524288 QOI524140:QOI524288 QYE524140:QYE524288 RIA524140:RIA524288 RRW524140:RRW524288 SBS524140:SBS524288 SLO524140:SLO524288 SVK524140:SVK524288 TFG524140:TFG524288 TPC524140:TPC524288 TYY524140:TYY524288 UIU524140:UIU524288 USQ524140:USQ524288 VCM524140:VCM524288 VMI524140:VMI524288 VWE524140:VWE524288 WGA524140:WGA524288 WPW524140:WPW524288 BUU982892:BUU983040 NG589676:NG589824 XC589676:XC589824 AGY589676:AGY589824 AQU589676:AQU589824 BAQ589676:BAQ589824 BKM589676:BKM589824 BUI589676:BUI589824 CEE589676:CEE589824 COA589676:COA589824 CXW589676:CXW589824 DHS589676:DHS589824 DRO589676:DRO589824 EBK589676:EBK589824 ELG589676:ELG589824 EVC589676:EVC589824 FEY589676:FEY589824 FOU589676:FOU589824 FYQ589676:FYQ589824 GIM589676:GIM589824 GSI589676:GSI589824 HCE589676:HCE589824 HMA589676:HMA589824 HVW589676:HVW589824 IFS589676:IFS589824 IPO589676:IPO589824 IZK589676:IZK589824 JJG589676:JJG589824 JTC589676:JTC589824 KCY589676:KCY589824 KMU589676:KMU589824 KWQ589676:KWQ589824 LGM589676:LGM589824 LQI589676:LQI589824 MAE589676:MAE589824 MKA589676:MKA589824 MTW589676:MTW589824 NDS589676:NDS589824 NNO589676:NNO589824 NXK589676:NXK589824 OHG589676:OHG589824 ORC589676:ORC589824 PAY589676:PAY589824 PKU589676:PKU589824 PUQ589676:PUQ589824 QEM589676:QEM589824 QOI589676:QOI589824 QYE589676:QYE589824 RIA589676:RIA589824 RRW589676:RRW589824 SBS589676:SBS589824 SLO589676:SLO589824 SVK589676:SVK589824 TFG589676:TFG589824 TPC589676:TPC589824 TYY589676:TYY589824 UIU589676:UIU589824 USQ589676:USQ589824 VCM589676:VCM589824 VMI589676:VMI589824 VWE589676:VWE589824 WGA589676:WGA589824 WPW589676:WPW589824 CEQ982892:CEQ983040 NG655212:NG655360 XC655212:XC655360 AGY655212:AGY655360 AQU655212:AQU655360 BAQ655212:BAQ655360 BKM655212:BKM655360 BUI655212:BUI655360 CEE655212:CEE655360 COA655212:COA655360 CXW655212:CXW655360 DHS655212:DHS655360 DRO655212:DRO655360 EBK655212:EBK655360 ELG655212:ELG655360 EVC655212:EVC655360 FEY655212:FEY655360 FOU655212:FOU655360 FYQ655212:FYQ655360 GIM655212:GIM655360 GSI655212:GSI655360 HCE655212:HCE655360 HMA655212:HMA655360 HVW655212:HVW655360 IFS655212:IFS655360 IPO655212:IPO655360 IZK655212:IZK655360 JJG655212:JJG655360 JTC655212:JTC655360 KCY655212:KCY655360 KMU655212:KMU655360 KWQ655212:KWQ655360 LGM655212:LGM655360 LQI655212:LQI655360 MAE655212:MAE655360 MKA655212:MKA655360 MTW655212:MTW655360 NDS655212:NDS655360 NNO655212:NNO655360 NXK655212:NXK655360 OHG655212:OHG655360 ORC655212:ORC655360 PAY655212:PAY655360 PKU655212:PKU655360 PUQ655212:PUQ655360 QEM655212:QEM655360 QOI655212:QOI655360 QYE655212:QYE655360 RIA655212:RIA655360 RRW655212:RRW655360 SBS655212:SBS655360 SLO655212:SLO655360 SVK655212:SVK655360 TFG655212:TFG655360 TPC655212:TPC655360 TYY655212:TYY655360 UIU655212:UIU655360 USQ655212:USQ655360 VCM655212:VCM655360 VMI655212:VMI655360 VWE655212:VWE655360 WGA655212:WGA655360 WPW655212:WPW655360 COM982892:COM983040 NG720748:NG720896 XC720748:XC720896 AGY720748:AGY720896 AQU720748:AQU720896 BAQ720748:BAQ720896 BKM720748:BKM720896 BUI720748:BUI720896 CEE720748:CEE720896 COA720748:COA720896 CXW720748:CXW720896 DHS720748:DHS720896 DRO720748:DRO720896 EBK720748:EBK720896 ELG720748:ELG720896 EVC720748:EVC720896 FEY720748:FEY720896 FOU720748:FOU720896 FYQ720748:FYQ720896 GIM720748:GIM720896 GSI720748:GSI720896 HCE720748:HCE720896 HMA720748:HMA720896 HVW720748:HVW720896 IFS720748:IFS720896 IPO720748:IPO720896 IZK720748:IZK720896 JJG720748:JJG720896 JTC720748:JTC720896 KCY720748:KCY720896 KMU720748:KMU720896 KWQ720748:KWQ720896 LGM720748:LGM720896 LQI720748:LQI720896 MAE720748:MAE720896 MKA720748:MKA720896 MTW720748:MTW720896 NDS720748:NDS720896 NNO720748:NNO720896 NXK720748:NXK720896 OHG720748:OHG720896 ORC720748:ORC720896 PAY720748:PAY720896 PKU720748:PKU720896 PUQ720748:PUQ720896 QEM720748:QEM720896 QOI720748:QOI720896 QYE720748:QYE720896 RIA720748:RIA720896 RRW720748:RRW720896 SBS720748:SBS720896 SLO720748:SLO720896 SVK720748:SVK720896 TFG720748:TFG720896 TPC720748:TPC720896 TYY720748:TYY720896 UIU720748:UIU720896 USQ720748:USQ720896 VCM720748:VCM720896 VMI720748:VMI720896 VWE720748:VWE720896 WGA720748:WGA720896 WPW720748:WPW720896 CYI982892:CYI983040 NG786284:NG786432 XC786284:XC786432 AGY786284:AGY786432 AQU786284:AQU786432 BAQ786284:BAQ786432 BKM786284:BKM786432 BUI786284:BUI786432 CEE786284:CEE786432 COA786284:COA786432 CXW786284:CXW786432 DHS786284:DHS786432 DRO786284:DRO786432 EBK786284:EBK786432 ELG786284:ELG786432 EVC786284:EVC786432 FEY786284:FEY786432 FOU786284:FOU786432 FYQ786284:FYQ786432 GIM786284:GIM786432 GSI786284:GSI786432 HCE786284:HCE786432 HMA786284:HMA786432 HVW786284:HVW786432 IFS786284:IFS786432 IPO786284:IPO786432 IZK786284:IZK786432 JJG786284:JJG786432 JTC786284:JTC786432 KCY786284:KCY786432 KMU786284:KMU786432 KWQ786284:KWQ786432 LGM786284:LGM786432 LQI786284:LQI786432 MAE786284:MAE786432 MKA786284:MKA786432 MTW786284:MTW786432 NDS786284:NDS786432 NNO786284:NNO786432 NXK786284:NXK786432 OHG786284:OHG786432 ORC786284:ORC786432 PAY786284:PAY786432 PKU786284:PKU786432 PUQ786284:PUQ786432 QEM786284:QEM786432 QOI786284:QOI786432 QYE786284:QYE786432 RIA786284:RIA786432 RRW786284:RRW786432 SBS786284:SBS786432 SLO786284:SLO786432 SVK786284:SVK786432 TFG786284:TFG786432 TPC786284:TPC786432 TYY786284:TYY786432 UIU786284:UIU786432 USQ786284:USQ786432 VCM786284:VCM786432 VMI786284:VMI786432 VWE786284:VWE786432 WGA786284:WGA786432 WPW786284:WPW786432 DIE982892:DIE983040 NG851820:NG851968 XC851820:XC851968 AGY851820:AGY851968 AQU851820:AQU851968 BAQ851820:BAQ851968 BKM851820:BKM851968 BUI851820:BUI851968 CEE851820:CEE851968 COA851820:COA851968 CXW851820:CXW851968 DHS851820:DHS851968 DRO851820:DRO851968 EBK851820:EBK851968 ELG851820:ELG851968 EVC851820:EVC851968 FEY851820:FEY851968 FOU851820:FOU851968 FYQ851820:FYQ851968 GIM851820:GIM851968 GSI851820:GSI851968 HCE851820:HCE851968 HMA851820:HMA851968 HVW851820:HVW851968 IFS851820:IFS851968 IPO851820:IPO851968 IZK851820:IZK851968 JJG851820:JJG851968 JTC851820:JTC851968 KCY851820:KCY851968 KMU851820:KMU851968 KWQ851820:KWQ851968 LGM851820:LGM851968 LQI851820:LQI851968 MAE851820:MAE851968 MKA851820:MKA851968 MTW851820:MTW851968 NDS851820:NDS851968 NNO851820:NNO851968 NXK851820:NXK851968 OHG851820:OHG851968 ORC851820:ORC851968 PAY851820:PAY851968 PKU851820:PKU851968 PUQ851820:PUQ851968 QEM851820:QEM851968 QOI851820:QOI851968 QYE851820:QYE851968 RIA851820:RIA851968 RRW851820:RRW851968 SBS851820:SBS851968 SLO851820:SLO851968 SVK851820:SVK851968 TFG851820:TFG851968 TPC851820:TPC851968 TYY851820:TYY851968 UIU851820:UIU851968 USQ851820:USQ851968 VCM851820:VCM851968 VMI851820:VMI851968 VWE851820:VWE851968 WGA851820:WGA851968 WPW851820:WPW851968 DSA982892:DSA983040 NG917356:NG917504 XC917356:XC917504 AGY917356:AGY917504 AQU917356:AQU917504 BAQ917356:BAQ917504 BKM917356:BKM917504 BUI917356:BUI917504 CEE917356:CEE917504 COA917356:COA917504 CXW917356:CXW917504 DHS917356:DHS917504 DRO917356:DRO917504 EBK917356:EBK917504 ELG917356:ELG917504 EVC917356:EVC917504 FEY917356:FEY917504 FOU917356:FOU917504 FYQ917356:FYQ917504 GIM917356:GIM917504 GSI917356:GSI917504 HCE917356:HCE917504 HMA917356:HMA917504 HVW917356:HVW917504 IFS917356:IFS917504 IPO917356:IPO917504 IZK917356:IZK917504 JJG917356:JJG917504 JTC917356:JTC917504 KCY917356:KCY917504 KMU917356:KMU917504 KWQ917356:KWQ917504 LGM917356:LGM917504 LQI917356:LQI917504 MAE917356:MAE917504 MKA917356:MKA917504 MTW917356:MTW917504 NDS917356:NDS917504 NNO917356:NNO917504 NXK917356:NXK917504 OHG917356:OHG917504 ORC917356:ORC917504 PAY917356:PAY917504 PKU917356:PKU917504 PUQ917356:PUQ917504 QEM917356:QEM917504 QOI917356:QOI917504 QYE917356:QYE917504 RIA917356:RIA917504 RRW917356:RRW917504 SBS917356:SBS917504 SLO917356:SLO917504 SVK917356:SVK917504 TFG917356:TFG917504 TPC917356:TPC917504 TYY917356:TYY917504 UIU917356:UIU917504 USQ917356:USQ917504 VCM917356:VCM917504 VMI917356:VMI917504 VWE917356:VWE917504 WGA917356:WGA917504 WPW917356:WPW917504 EBW982892:EBW983040 NG982892:NG983040 XC982892:XC983040 AGY982892:AGY983040 AQU982892:AQU983040 BAQ982892:BAQ983040 BKM982892:BKM983040 BUI982892:BUI983040 CEE982892:CEE983040 COA982892:COA983040 CXW982892:CXW983040 DHS982892:DHS983040 DRO982892:DRO983040 EBK982892:EBK983040 ELG982892:ELG983040 EVC982892:EVC983040 FEY982892:FEY983040 FOU982892:FOU983040 FYQ982892:FYQ983040 GIM982892:GIM983040 GSI982892:GSI983040 HCE982892:HCE983040 HMA982892:HMA983040 HVW982892:HVW983040 IFS982892:IFS983040 IPO982892:IPO983040 IZK982892:IZK983040 JJG982892:JJG983040 JTC982892:JTC983040 KCY982892:KCY983040 KMU982892:KMU983040 KWQ982892:KWQ983040 LGM982892:LGM983040 LQI982892:LQI983040 MAE982892:MAE983040 MKA982892:MKA983040 MTW982892:MTW983040 NDS982892:NDS983040 NNO982892:NNO983040 NXK982892:NXK983040 OHG982892:OHG983040 ORC982892:ORC983040 PAY982892:PAY983040 PKU982892:PKU983040 PUQ982892:PUQ983040 QEM982892:QEM983040 QOI982892:QOI983040 QYE982892:QYE983040 RIA982892:RIA983040 RRW982892:RRW983040 SBS982892:SBS983040 SLO982892:SLO983040 SVK982892:SVK983040 TFG982892:TFG983040 TPC982892:TPC983040 TYY982892:TYY983040 UIU982892:UIU983040 USQ982892:USQ983040 VCM982892:VCM983040 VMI982892:VMI983040 VWE982892:VWE983040 WGA982892:WGA983040 WPW982892:WPW983040 XG128:XG140 ELS982892:ELS983040 AHC128:AHC140 AQY128:AQY140 BAU128:BAU140 BKQ128:BKQ140 BUM128:BUM140 CEI128:CEI140 COE128:COE140 CYA128:CYA140 DHW128:DHW140 DRS128:DRS140 EBO128:EBO140 ELK128:ELK140 EVG128:EVG140 FFC128:FFC140 FOY128:FOY140 FYU128:FYU140 GIQ128:GIQ140 GSM128:GSM140 HCI128:HCI140 HME128:HME140 HWA128:HWA140 IFW128:IFW140 IPS128:IPS140 IZO128:IZO140 JJK128:JJK140 JTG128:JTG140 KDC128:KDC140 KMY128:KMY140 KWU128:KWU140 LGQ128:LGQ140 LQM128:LQM140 MAI128:MAI140 MKE128:MKE140 MUA128:MUA140 NDW128:NDW140 NNS128:NNS140 NXO128:NXO140 OHK128:OHK140 ORG128:ORG140 PBC128:PBC140 PKY128:PKY140 PUU128:PUU140 QEQ128:QEQ140 QOM128:QOM140 QYI128:QYI140 RIE128:RIE140 RSA128:RSA140 SBW128:SBW140 SLS128:SLS140 SVO128:SVO140 TFK128:TFK140 TPG128:TPG140 TZC128:TZC140 UIY128:UIY140 USU128:USU140 VCQ128:VCQ140 VMM128:VMM140 VWI128:VWI140 WGE128:WGE140 WQA128:WQA140 NO128:NO140 XK128:XK140 EVO982892:EVO983040 NK65388:NK65536 XG65388:XG65536 AHC65388:AHC65536 AQY65388:AQY65536 BAU65388:BAU65536 BKQ65388:BKQ65536 BUM65388:BUM65536 CEI65388:CEI65536 COE65388:COE65536 CYA65388:CYA65536 DHW65388:DHW65536 DRS65388:DRS65536 EBO65388:EBO65536 ELK65388:ELK65536 EVG65388:EVG65536 FFC65388:FFC65536 FOY65388:FOY65536 FYU65388:FYU65536 GIQ65388:GIQ65536 GSM65388:GSM65536 HCI65388:HCI65536 HME65388:HME65536 HWA65388:HWA65536 IFW65388:IFW65536 IPS65388:IPS65536 IZO65388:IZO65536 JJK65388:JJK65536 JTG65388:JTG65536 KDC65388:KDC65536 KMY65388:KMY65536 KWU65388:KWU65536 LGQ65388:LGQ65536 LQM65388:LQM65536 MAI65388:MAI65536 MKE65388:MKE65536 MUA65388:MUA65536 NDW65388:NDW65536 NNS65388:NNS65536 NXO65388:NXO65536 OHK65388:OHK65536 ORG65388:ORG65536 PBC65388:PBC65536 PKY65388:PKY65536 PUU65388:PUU65536 QEQ65388:QEQ65536 QOM65388:QOM65536 QYI65388:QYI65536 RIE65388:RIE65536 RSA65388:RSA65536 SBW65388:SBW65536 SLS65388:SLS65536 SVO65388:SVO65536 TFK65388:TFK65536 TPG65388:TPG65536 TZC65388:TZC65536 UIY65388:UIY65536 USU65388:USU65536 VCQ65388:VCQ65536 VMM65388:VMM65536 VWI65388:VWI65536 WGE65388:WGE65536 WQA65388:WQA65536 FFK982892:FFK983040 NK130924:NK131072 XG130924:XG131072 AHC130924:AHC131072 AQY130924:AQY131072 BAU130924:BAU131072 BKQ130924:BKQ131072 BUM130924:BUM131072 CEI130924:CEI131072 COE130924:COE131072 CYA130924:CYA131072 DHW130924:DHW131072 DRS130924:DRS131072 EBO130924:EBO131072 ELK130924:ELK131072 EVG130924:EVG131072 FFC130924:FFC131072 FOY130924:FOY131072 FYU130924:FYU131072 GIQ130924:GIQ131072 GSM130924:GSM131072 HCI130924:HCI131072 HME130924:HME131072 HWA130924:HWA131072 IFW130924:IFW131072 IPS130924:IPS131072 IZO130924:IZO131072 JJK130924:JJK131072 JTG130924:JTG131072 KDC130924:KDC131072 KMY130924:KMY131072 KWU130924:KWU131072 LGQ130924:LGQ131072 LQM130924:LQM131072 MAI130924:MAI131072 MKE130924:MKE131072 MUA130924:MUA131072 NDW130924:NDW131072 NNS130924:NNS131072 NXO130924:NXO131072 OHK130924:OHK131072 ORG130924:ORG131072 PBC130924:PBC131072 PKY130924:PKY131072 PUU130924:PUU131072 QEQ130924:QEQ131072 QOM130924:QOM131072 QYI130924:QYI131072 RIE130924:RIE131072 RSA130924:RSA131072 SBW130924:SBW131072 SLS130924:SLS131072 SVO130924:SVO131072 TFK130924:TFK131072 TPG130924:TPG131072 TZC130924:TZC131072 UIY130924:UIY131072 USU130924:USU131072 VCQ130924:VCQ131072 VMM130924:VMM131072 VWI130924:VWI131072 WGE130924:WGE131072 WQA130924:WQA131072 FPG982892:FPG983040 NK196460:NK196608 XG196460:XG196608 AHC196460:AHC196608 AQY196460:AQY196608 BAU196460:BAU196608 BKQ196460:BKQ196608 BUM196460:BUM196608 CEI196460:CEI196608 COE196460:COE196608 CYA196460:CYA196608 DHW196460:DHW196608 DRS196460:DRS196608 EBO196460:EBO196608 ELK196460:ELK196608 EVG196460:EVG196608 FFC196460:FFC196608 FOY196460:FOY196608 FYU196460:FYU196608 GIQ196460:GIQ196608 GSM196460:GSM196608 HCI196460:HCI196608 HME196460:HME196608 HWA196460:HWA196608 IFW196460:IFW196608 IPS196460:IPS196608 IZO196460:IZO196608 JJK196460:JJK196608 JTG196460:JTG196608 KDC196460:KDC196608 KMY196460:KMY196608 KWU196460:KWU196608 LGQ196460:LGQ196608 LQM196460:LQM196608 MAI196460:MAI196608 MKE196460:MKE196608 MUA196460:MUA196608 NDW196460:NDW196608 NNS196460:NNS196608 NXO196460:NXO196608 OHK196460:OHK196608 ORG196460:ORG196608 PBC196460:PBC196608 PKY196460:PKY196608 PUU196460:PUU196608 QEQ196460:QEQ196608 QOM196460:QOM196608 QYI196460:QYI196608 RIE196460:RIE196608 RSA196460:RSA196608 SBW196460:SBW196608 SLS196460:SLS196608 SVO196460:SVO196608 TFK196460:TFK196608 TPG196460:TPG196608 TZC196460:TZC196608 UIY196460:UIY196608 USU196460:USU196608 VCQ196460:VCQ196608 VMM196460:VMM196608 VWI196460:VWI196608 WGE196460:WGE196608 WQA196460:WQA196608 FZC982892:FZC983040 NK261996:NK262144 XG261996:XG262144 AHC261996:AHC262144 AQY261996:AQY262144 BAU261996:BAU262144 BKQ261996:BKQ262144 BUM261996:BUM262144 CEI261996:CEI262144 COE261996:COE262144 CYA261996:CYA262144 DHW261996:DHW262144 DRS261996:DRS262144 EBO261996:EBO262144 ELK261996:ELK262144 EVG261996:EVG262144 FFC261996:FFC262144 FOY261996:FOY262144 FYU261996:FYU262144 GIQ261996:GIQ262144 GSM261996:GSM262144 HCI261996:HCI262144 HME261996:HME262144 HWA261996:HWA262144 IFW261996:IFW262144 IPS261996:IPS262144 IZO261996:IZO262144 JJK261996:JJK262144 JTG261996:JTG262144 KDC261996:KDC262144 KMY261996:KMY262144 KWU261996:KWU262144 LGQ261996:LGQ262144 LQM261996:LQM262144 MAI261996:MAI262144 MKE261996:MKE262144 MUA261996:MUA262144 NDW261996:NDW262144 NNS261996:NNS262144 NXO261996:NXO262144 OHK261996:OHK262144 ORG261996:ORG262144 PBC261996:PBC262144 PKY261996:PKY262144 PUU261996:PUU262144 QEQ261996:QEQ262144 QOM261996:QOM262144 QYI261996:QYI262144 RIE261996:RIE262144 RSA261996:RSA262144 SBW261996:SBW262144 SLS261996:SLS262144 SVO261996:SVO262144 TFK261996:TFK262144 TPG261996:TPG262144 TZC261996:TZC262144 UIY261996:UIY262144 USU261996:USU262144 VCQ261996:VCQ262144 VMM261996:VMM262144 VWI261996:VWI262144 WGE261996:WGE262144 WQA261996:WQA262144 GIY982892:GIY983040 NK327532:NK327680 XG327532:XG327680 AHC327532:AHC327680 AQY327532:AQY327680 BAU327532:BAU327680 BKQ327532:BKQ327680 BUM327532:BUM327680 CEI327532:CEI327680 COE327532:COE327680 CYA327532:CYA327680 DHW327532:DHW327680 DRS327532:DRS327680 EBO327532:EBO327680 ELK327532:ELK327680 EVG327532:EVG327680 FFC327532:FFC327680 FOY327532:FOY327680 FYU327532:FYU327680 GIQ327532:GIQ327680 GSM327532:GSM327680 HCI327532:HCI327680 HME327532:HME327680 HWA327532:HWA327680 IFW327532:IFW327680 IPS327532:IPS327680 IZO327532:IZO327680 JJK327532:JJK327680 JTG327532:JTG327680 KDC327532:KDC327680 KMY327532:KMY327680 KWU327532:KWU327680 LGQ327532:LGQ327680 LQM327532:LQM327680 MAI327532:MAI327680 MKE327532:MKE327680 MUA327532:MUA327680 NDW327532:NDW327680 NNS327532:NNS327680 NXO327532:NXO327680 OHK327532:OHK327680 ORG327532:ORG327680 PBC327532:PBC327680 PKY327532:PKY327680 PUU327532:PUU327680 QEQ327532:QEQ327680 QOM327532:QOM327680 QYI327532:QYI327680 RIE327532:RIE327680 RSA327532:RSA327680 SBW327532:SBW327680 SLS327532:SLS327680 SVO327532:SVO327680 TFK327532:TFK327680 TPG327532:TPG327680 TZC327532:TZC327680 UIY327532:UIY327680 USU327532:USU327680 VCQ327532:VCQ327680 VMM327532:VMM327680 VWI327532:VWI327680 WGE327532:WGE327680 WQA327532:WQA327680 GSU982892:GSU983040 NK393068:NK393216 XG393068:XG393216 AHC393068:AHC393216 AQY393068:AQY393216 BAU393068:BAU393216 BKQ393068:BKQ393216 BUM393068:BUM393216 CEI393068:CEI393216 COE393068:COE393216 CYA393068:CYA393216 DHW393068:DHW393216 DRS393068:DRS393216 EBO393068:EBO393216 ELK393068:ELK393216 EVG393068:EVG393216 FFC393068:FFC393216 FOY393068:FOY393216 FYU393068:FYU393216 GIQ393068:GIQ393216 GSM393068:GSM393216 HCI393068:HCI393216 HME393068:HME393216 HWA393068:HWA393216 IFW393068:IFW393216 IPS393068:IPS393216 IZO393068:IZO393216 JJK393068:JJK393216 JTG393068:JTG393216 KDC393068:KDC393216 KMY393068:KMY393216 KWU393068:KWU393216 LGQ393068:LGQ393216 LQM393068:LQM393216 MAI393068:MAI393216 MKE393068:MKE393216 MUA393068:MUA393216 NDW393068:NDW393216 NNS393068:NNS393216 NXO393068:NXO393216 OHK393068:OHK393216 ORG393068:ORG393216 PBC393068:PBC393216 PKY393068:PKY393216 PUU393068:PUU393216 QEQ393068:QEQ393216 QOM393068:QOM393216 QYI393068:QYI393216 RIE393068:RIE393216 RSA393068:RSA393216 SBW393068:SBW393216 SLS393068:SLS393216 SVO393068:SVO393216 TFK393068:TFK393216 TPG393068:TPG393216 TZC393068:TZC393216 UIY393068:UIY393216 USU393068:USU393216 VCQ393068:VCQ393216 VMM393068:VMM393216 VWI393068:VWI393216 WGE393068:WGE393216 WQA393068:WQA393216 HCQ982892:HCQ983040 NK458604:NK458752 XG458604:XG458752 AHC458604:AHC458752 AQY458604:AQY458752 BAU458604:BAU458752 BKQ458604:BKQ458752 BUM458604:BUM458752 CEI458604:CEI458752 COE458604:COE458752 CYA458604:CYA458752 DHW458604:DHW458752 DRS458604:DRS458752 EBO458604:EBO458752 ELK458604:ELK458752 EVG458604:EVG458752 FFC458604:FFC458752 FOY458604:FOY458752 FYU458604:FYU458752 GIQ458604:GIQ458752 GSM458604:GSM458752 HCI458604:HCI458752 HME458604:HME458752 HWA458604:HWA458752 IFW458604:IFW458752 IPS458604:IPS458752 IZO458604:IZO458752 JJK458604:JJK458752 JTG458604:JTG458752 KDC458604:KDC458752 KMY458604:KMY458752 KWU458604:KWU458752 LGQ458604:LGQ458752 LQM458604:LQM458752 MAI458604:MAI458752 MKE458604:MKE458752 MUA458604:MUA458752 NDW458604:NDW458752 NNS458604:NNS458752 NXO458604:NXO458752 OHK458604:OHK458752 ORG458604:ORG458752 PBC458604:PBC458752 PKY458604:PKY458752 PUU458604:PUU458752 QEQ458604:QEQ458752 QOM458604:QOM458752 QYI458604:QYI458752 RIE458604:RIE458752 RSA458604:RSA458752 SBW458604:SBW458752 SLS458604:SLS458752 SVO458604:SVO458752 TFK458604:TFK458752 TPG458604:TPG458752 TZC458604:TZC458752 UIY458604:UIY458752 USU458604:USU458752 VCQ458604:VCQ458752 VMM458604:VMM458752 VWI458604:VWI458752 WGE458604:WGE458752 WQA458604:WQA458752 HMM982892:HMM983040 NK524140:NK524288 XG524140:XG524288 AHC524140:AHC524288 AQY524140:AQY524288 BAU524140:BAU524288 BKQ524140:BKQ524288 BUM524140:BUM524288 CEI524140:CEI524288 COE524140:COE524288 CYA524140:CYA524288 DHW524140:DHW524288 DRS524140:DRS524288 EBO524140:EBO524288 ELK524140:ELK524288 EVG524140:EVG524288 FFC524140:FFC524288 FOY524140:FOY524288 FYU524140:FYU524288 GIQ524140:GIQ524288 GSM524140:GSM524288 HCI524140:HCI524288 HME524140:HME524288 HWA524140:HWA524288 IFW524140:IFW524288 IPS524140:IPS524288 IZO524140:IZO524288 JJK524140:JJK524288 JTG524140:JTG524288 KDC524140:KDC524288 KMY524140:KMY524288 KWU524140:KWU524288 LGQ524140:LGQ524288 LQM524140:LQM524288 MAI524140:MAI524288 MKE524140:MKE524288 MUA524140:MUA524288 NDW524140:NDW524288 NNS524140:NNS524288 NXO524140:NXO524288 OHK524140:OHK524288 ORG524140:ORG524288 PBC524140:PBC524288 PKY524140:PKY524288 PUU524140:PUU524288 QEQ524140:QEQ524288 QOM524140:QOM524288 QYI524140:QYI524288 RIE524140:RIE524288 RSA524140:RSA524288 SBW524140:SBW524288 SLS524140:SLS524288 SVO524140:SVO524288 TFK524140:TFK524288 TPG524140:TPG524288 TZC524140:TZC524288 UIY524140:UIY524288 USU524140:USU524288 VCQ524140:VCQ524288 VMM524140:VMM524288 VWI524140:VWI524288 WGE524140:WGE524288 WQA524140:WQA524288 HWI982892:HWI983040 NK589676:NK589824 XG589676:XG589824 AHC589676:AHC589824 AQY589676:AQY589824 BAU589676:BAU589824 BKQ589676:BKQ589824 BUM589676:BUM589824 CEI589676:CEI589824 COE589676:COE589824 CYA589676:CYA589824 DHW589676:DHW589824 DRS589676:DRS589824 EBO589676:EBO589824 ELK589676:ELK589824 EVG589676:EVG589824 FFC589676:FFC589824 FOY589676:FOY589824 FYU589676:FYU589824 GIQ589676:GIQ589824 GSM589676:GSM589824 HCI589676:HCI589824 HME589676:HME589824 HWA589676:HWA589824 IFW589676:IFW589824 IPS589676:IPS589824 IZO589676:IZO589824 JJK589676:JJK589824 JTG589676:JTG589824 KDC589676:KDC589824 KMY589676:KMY589824 KWU589676:KWU589824 LGQ589676:LGQ589824 LQM589676:LQM589824 MAI589676:MAI589824 MKE589676:MKE589824 MUA589676:MUA589824 NDW589676:NDW589824 NNS589676:NNS589824 NXO589676:NXO589824 OHK589676:OHK589824 ORG589676:ORG589824 PBC589676:PBC589824 PKY589676:PKY589824 PUU589676:PUU589824 QEQ589676:QEQ589824 QOM589676:QOM589824 QYI589676:QYI589824 RIE589676:RIE589824 RSA589676:RSA589824 SBW589676:SBW589824 SLS589676:SLS589824 SVO589676:SVO589824 TFK589676:TFK589824 TPG589676:TPG589824 TZC589676:TZC589824 UIY589676:UIY589824 USU589676:USU589824 VCQ589676:VCQ589824 VMM589676:VMM589824 VWI589676:VWI589824 WGE589676:WGE589824 WQA589676:WQA589824 IGE982892:IGE983040 NK655212:NK655360 XG655212:XG655360 AHC655212:AHC655360 AQY655212:AQY655360 BAU655212:BAU655360 BKQ655212:BKQ655360 BUM655212:BUM655360 CEI655212:CEI655360 COE655212:COE655360 CYA655212:CYA655360 DHW655212:DHW655360 DRS655212:DRS655360 EBO655212:EBO655360 ELK655212:ELK655360 EVG655212:EVG655360 FFC655212:FFC655360 FOY655212:FOY655360 FYU655212:FYU655360 GIQ655212:GIQ655360 GSM655212:GSM655360 HCI655212:HCI655360 HME655212:HME655360 HWA655212:HWA655360 IFW655212:IFW655360 IPS655212:IPS655360 IZO655212:IZO655360 JJK655212:JJK655360 JTG655212:JTG655360 KDC655212:KDC655360 KMY655212:KMY655360 KWU655212:KWU655360 LGQ655212:LGQ655360 LQM655212:LQM655360 MAI655212:MAI655360 MKE655212:MKE655360 MUA655212:MUA655360 NDW655212:NDW655360 NNS655212:NNS655360 NXO655212:NXO655360 OHK655212:OHK655360 ORG655212:ORG655360 PBC655212:PBC655360 PKY655212:PKY655360 PUU655212:PUU655360 QEQ655212:QEQ655360 QOM655212:QOM655360 QYI655212:QYI655360 RIE655212:RIE655360 RSA655212:RSA655360 SBW655212:SBW655360 SLS655212:SLS655360 SVO655212:SVO655360 TFK655212:TFK655360 TPG655212:TPG655360 TZC655212:TZC655360 UIY655212:UIY655360 USU655212:USU655360 VCQ655212:VCQ655360 VMM655212:VMM655360 VWI655212:VWI655360 WGE655212:WGE655360 WQA655212:WQA655360 IQA982892:IQA983040 NK720748:NK720896 XG720748:XG720896 AHC720748:AHC720896 AQY720748:AQY720896 BAU720748:BAU720896 BKQ720748:BKQ720896 BUM720748:BUM720896 CEI720748:CEI720896 COE720748:COE720896 CYA720748:CYA720896 DHW720748:DHW720896 DRS720748:DRS720896 EBO720748:EBO720896 ELK720748:ELK720896 EVG720748:EVG720896 FFC720748:FFC720896 FOY720748:FOY720896 FYU720748:FYU720896 GIQ720748:GIQ720896 GSM720748:GSM720896 HCI720748:HCI720896 HME720748:HME720896 HWA720748:HWA720896 IFW720748:IFW720896 IPS720748:IPS720896 IZO720748:IZO720896 JJK720748:JJK720896 JTG720748:JTG720896 KDC720748:KDC720896 KMY720748:KMY720896 KWU720748:KWU720896 LGQ720748:LGQ720896 LQM720748:LQM720896 MAI720748:MAI720896 MKE720748:MKE720896 MUA720748:MUA720896 NDW720748:NDW720896 NNS720748:NNS720896 NXO720748:NXO720896 OHK720748:OHK720896 ORG720748:ORG720896 PBC720748:PBC720896 PKY720748:PKY720896 PUU720748:PUU720896 QEQ720748:QEQ720896 QOM720748:QOM720896 QYI720748:QYI720896 RIE720748:RIE720896 RSA720748:RSA720896 SBW720748:SBW720896 SLS720748:SLS720896 SVO720748:SVO720896 TFK720748:TFK720896 TPG720748:TPG720896 TZC720748:TZC720896 UIY720748:UIY720896 USU720748:USU720896 VCQ720748:VCQ720896 VMM720748:VMM720896 VWI720748:VWI720896 WGE720748:WGE720896 WQA720748:WQA720896 IZW982892:IZW983040 NK786284:NK786432 XG786284:XG786432 AHC786284:AHC786432 AQY786284:AQY786432 BAU786284:BAU786432 BKQ786284:BKQ786432 BUM786284:BUM786432 CEI786284:CEI786432 COE786284:COE786432 CYA786284:CYA786432 DHW786284:DHW786432 DRS786284:DRS786432 EBO786284:EBO786432 ELK786284:ELK786432 EVG786284:EVG786432 FFC786284:FFC786432 FOY786284:FOY786432 FYU786284:FYU786432 GIQ786284:GIQ786432 GSM786284:GSM786432 HCI786284:HCI786432 HME786284:HME786432 HWA786284:HWA786432 IFW786284:IFW786432 IPS786284:IPS786432 IZO786284:IZO786432 JJK786284:JJK786432 JTG786284:JTG786432 KDC786284:KDC786432 KMY786284:KMY786432 KWU786284:KWU786432 LGQ786284:LGQ786432 LQM786284:LQM786432 MAI786284:MAI786432 MKE786284:MKE786432 MUA786284:MUA786432 NDW786284:NDW786432 NNS786284:NNS786432 NXO786284:NXO786432 OHK786284:OHK786432 ORG786284:ORG786432 PBC786284:PBC786432 PKY786284:PKY786432 PUU786284:PUU786432 QEQ786284:QEQ786432 QOM786284:QOM786432 QYI786284:QYI786432 RIE786284:RIE786432 RSA786284:RSA786432 SBW786284:SBW786432 SLS786284:SLS786432 SVO786284:SVO786432 TFK786284:TFK786432 TPG786284:TPG786432 TZC786284:TZC786432 UIY786284:UIY786432 USU786284:USU786432 VCQ786284:VCQ786432 VMM786284:VMM786432 VWI786284:VWI786432 WGE786284:WGE786432 WQA786284:WQA786432 JJS982892:JJS983040 NK851820:NK851968 XG851820:XG851968 AHC851820:AHC851968 AQY851820:AQY851968 BAU851820:BAU851968 BKQ851820:BKQ851968 BUM851820:BUM851968 CEI851820:CEI851968 COE851820:COE851968 CYA851820:CYA851968 DHW851820:DHW851968 DRS851820:DRS851968 EBO851820:EBO851968 ELK851820:ELK851968 EVG851820:EVG851968 FFC851820:FFC851968 FOY851820:FOY851968 FYU851820:FYU851968 GIQ851820:GIQ851968 GSM851820:GSM851968 HCI851820:HCI851968 HME851820:HME851968 HWA851820:HWA851968 IFW851820:IFW851968 IPS851820:IPS851968 IZO851820:IZO851968 JJK851820:JJK851968 JTG851820:JTG851968 KDC851820:KDC851968 KMY851820:KMY851968 KWU851820:KWU851968 LGQ851820:LGQ851968 LQM851820:LQM851968 MAI851820:MAI851968 MKE851820:MKE851968 MUA851820:MUA851968 NDW851820:NDW851968 NNS851820:NNS851968 NXO851820:NXO851968 OHK851820:OHK851968 ORG851820:ORG851968 PBC851820:PBC851968 PKY851820:PKY851968 PUU851820:PUU851968 QEQ851820:QEQ851968 QOM851820:QOM851968 QYI851820:QYI851968 RIE851820:RIE851968 RSA851820:RSA851968 SBW851820:SBW851968 SLS851820:SLS851968 SVO851820:SVO851968 TFK851820:TFK851968 TPG851820:TPG851968 TZC851820:TZC851968 UIY851820:UIY851968 USU851820:USU851968 VCQ851820:VCQ851968 VMM851820:VMM851968 VWI851820:VWI851968 WGE851820:WGE851968 WQA851820:WQA851968 JTO982892:JTO983040 NK917356:NK917504 XG917356:XG917504 AHC917356:AHC917504 AQY917356:AQY917504 BAU917356:BAU917504 BKQ917356:BKQ917504 BUM917356:BUM917504 CEI917356:CEI917504 COE917356:COE917504 CYA917356:CYA917504 DHW917356:DHW917504 DRS917356:DRS917504 EBO917356:EBO917504 ELK917356:ELK917504 EVG917356:EVG917504 FFC917356:FFC917504 FOY917356:FOY917504 FYU917356:FYU917504 GIQ917356:GIQ917504 GSM917356:GSM917504 HCI917356:HCI917504 HME917356:HME917504 HWA917356:HWA917504 IFW917356:IFW917504 IPS917356:IPS917504 IZO917356:IZO917504 JJK917356:JJK917504 JTG917356:JTG917504 KDC917356:KDC917504 KMY917356:KMY917504 KWU917356:KWU917504 LGQ917356:LGQ917504 LQM917356:LQM917504 MAI917356:MAI917504 MKE917356:MKE917504 MUA917356:MUA917504 NDW917356:NDW917504 NNS917356:NNS917504 NXO917356:NXO917504 OHK917356:OHK917504 ORG917356:ORG917504 PBC917356:PBC917504 PKY917356:PKY917504 PUU917356:PUU917504 QEQ917356:QEQ917504 QOM917356:QOM917504 QYI917356:QYI917504 RIE917356:RIE917504 RSA917356:RSA917504 SBW917356:SBW917504 SLS917356:SLS917504 SVO917356:SVO917504 TFK917356:TFK917504 TPG917356:TPG917504 TZC917356:TZC917504 UIY917356:UIY917504 USU917356:USU917504 VCQ917356:VCQ917504 VMM917356:VMM917504 VWI917356:VWI917504 WGE917356:WGE917504 WQA917356:WQA917504 KDK982892:KDK983040 NK982892:NK983040 XG982892:XG983040 AHC982892:AHC983040 AQY982892:AQY983040 BAU982892:BAU983040 BKQ982892:BKQ983040 BUM982892:BUM983040 CEI982892:CEI983040 COE982892:COE983040 CYA982892:CYA983040 DHW982892:DHW983040 DRS982892:DRS983040 EBO982892:EBO983040 ELK982892:ELK983040 EVG982892:EVG983040 FFC982892:FFC983040 FOY982892:FOY983040 FYU982892:FYU983040 GIQ982892:GIQ983040 GSM982892:GSM983040 HCI982892:HCI983040 HME982892:HME983040 HWA982892:HWA983040 IFW982892:IFW983040 IPS982892:IPS983040 IZO982892:IZO983040 JJK982892:JJK983040 JTG982892:JTG983040 KDC982892:KDC983040 KMY982892:KMY983040 KWU982892:KWU983040 LGQ982892:LGQ983040 LQM982892:LQM983040 MAI982892:MAI983040 MKE982892:MKE983040 MUA982892:MUA983040 NDW982892:NDW983040 NNS982892:NNS983040 NXO982892:NXO983040 OHK982892:OHK983040 ORG982892:ORG983040 PBC982892:PBC983040 PKY982892:PKY983040 PUU982892:PUU983040 QEQ982892:QEQ983040 QOM982892:QOM983040 QYI982892:QYI983040 RIE982892:RIE983040 RSA982892:RSA983040 SBW982892:SBW983040 SLS982892:SLS983040 SVO982892:SVO983040 TFK982892:TFK983040 TPG982892:TPG983040 TZC982892:TZC983040 UIY982892:UIY983040 USU982892:USU983040 VCQ982892:VCQ983040 VMM982892:VMM983040 VWI982892:VWI983040 WGE982892:WGE983040 WQA982892:WQA983040 KNG982892:KNG983040 AHG128:AHG140 ARC128:ARC140 BAY128:BAY140 BKU128:BKU140 BUQ128:BUQ140 CEM128:CEM140 COI128:COI140 CYE128:CYE140 DIA128:DIA140 DRW128:DRW140 EBS128:EBS140 ELO128:ELO140 EVK128:EVK140 FFG128:FFG140 FPC128:FPC140 FYY128:FYY140 GIU128:GIU140 GSQ128:GSQ140 HCM128:HCM140 HMI128:HMI140 HWE128:HWE140 IGA128:IGA140 IPW128:IPW140 IZS128:IZS140 JJO128:JJO140 JTK128:JTK140 KDG128:KDG140 KNC128:KNC140 KWY128:KWY140 LGU128:LGU140 LQQ128:LQQ140 MAM128:MAM140 MKI128:MKI140 MUE128:MUE140 NEA128:NEA140 NNW128:NNW140 NXS128:NXS140 OHO128:OHO140 ORK128:ORK140 PBG128:PBG140 PLC128:PLC140 PUY128:PUY140 QEU128:QEU140 QOQ128:QOQ140 QYM128:QYM140 RII128:RII140 RSE128:RSE140 SCA128:SCA140 SLW128:SLW140 SVS128:SVS140 TFO128:TFO140 TPK128:TPK140 TZG128:TZG140 UJC128:UJC140 USY128:USY140 VCU128:VCU140 VMQ128:VMQ140 VWM128:VWM140 WGI128:WGI140 WQE128:WQE140 NS128:NS140 XO128:XO140 KXC982892:KXC983040 NO65388:NO65536 XK65388:XK65536 AHG65388:AHG65536 ARC65388:ARC65536 BAY65388:BAY65536 BKU65388:BKU65536 BUQ65388:BUQ65536 CEM65388:CEM65536 COI65388:COI65536 CYE65388:CYE65536 DIA65388:DIA65536 DRW65388:DRW65536 EBS65388:EBS65536 ELO65388:ELO65536 EVK65388:EVK65536 FFG65388:FFG65536 FPC65388:FPC65536 FYY65388:FYY65536 GIU65388:GIU65536 GSQ65388:GSQ65536 HCM65388:HCM65536 HMI65388:HMI65536 HWE65388:HWE65536 IGA65388:IGA65536 IPW65388:IPW65536 IZS65388:IZS65536 JJO65388:JJO65536 JTK65388:JTK65536 KDG65388:KDG65536 KNC65388:KNC65536 KWY65388:KWY65536 LGU65388:LGU65536 LQQ65388:LQQ65536 MAM65388:MAM65536 MKI65388:MKI65536 MUE65388:MUE65536 NEA65388:NEA65536 NNW65388:NNW65536 NXS65388:NXS65536 OHO65388:OHO65536 ORK65388:ORK65536 PBG65388:PBG65536 PLC65388:PLC65536 PUY65388:PUY65536 QEU65388:QEU65536 QOQ65388:QOQ65536 QYM65388:QYM65536 RII65388:RII65536 RSE65388:RSE65536 SCA65388:SCA65536 SLW65388:SLW65536 SVS65388:SVS65536 TFO65388:TFO65536 TPK65388:TPK65536 TZG65388:TZG65536 UJC65388:UJC65536 USY65388:USY65536 VCU65388:VCU65536 VMQ65388:VMQ65536 VWM65388:VWM65536 WGI65388:WGI65536 WQE65388:WQE65536 LGY982892:LGY983040 NO130924:NO131072 XK130924:XK131072 AHG130924:AHG131072 ARC130924:ARC131072 BAY130924:BAY131072 BKU130924:BKU131072 BUQ130924:BUQ131072 CEM130924:CEM131072 COI130924:COI131072 CYE130924:CYE131072 DIA130924:DIA131072 DRW130924:DRW131072 EBS130924:EBS131072 ELO130924:ELO131072 EVK130924:EVK131072 FFG130924:FFG131072 FPC130924:FPC131072 FYY130924:FYY131072 GIU130924:GIU131072 GSQ130924:GSQ131072 HCM130924:HCM131072 HMI130924:HMI131072 HWE130924:HWE131072 IGA130924:IGA131072 IPW130924:IPW131072 IZS130924:IZS131072 JJO130924:JJO131072 JTK130924:JTK131072 KDG130924:KDG131072 KNC130924:KNC131072 KWY130924:KWY131072 LGU130924:LGU131072 LQQ130924:LQQ131072 MAM130924:MAM131072 MKI130924:MKI131072 MUE130924:MUE131072 NEA130924:NEA131072 NNW130924:NNW131072 NXS130924:NXS131072 OHO130924:OHO131072 ORK130924:ORK131072 PBG130924:PBG131072 PLC130924:PLC131072 PUY130924:PUY131072 QEU130924:QEU131072 QOQ130924:QOQ131072 QYM130924:QYM131072 RII130924:RII131072 RSE130924:RSE131072 SCA130924:SCA131072 SLW130924:SLW131072 SVS130924:SVS131072 TFO130924:TFO131072 TPK130924:TPK131072 TZG130924:TZG131072 UJC130924:UJC131072 USY130924:USY131072 VCU130924:VCU131072 VMQ130924:VMQ131072 VWM130924:VWM131072 WGI130924:WGI131072 WQE130924:WQE131072 LQU982892:LQU983040 NO196460:NO196608 XK196460:XK196608 AHG196460:AHG196608 ARC196460:ARC196608 BAY196460:BAY196608 BKU196460:BKU196608 BUQ196460:BUQ196608 CEM196460:CEM196608 COI196460:COI196608 CYE196460:CYE196608 DIA196460:DIA196608 DRW196460:DRW196608 EBS196460:EBS196608 ELO196460:ELO196608 EVK196460:EVK196608 FFG196460:FFG196608 FPC196460:FPC196608 FYY196460:FYY196608 GIU196460:GIU196608 GSQ196460:GSQ196608 HCM196460:HCM196608 HMI196460:HMI196608 HWE196460:HWE196608 IGA196460:IGA196608 IPW196460:IPW196608 IZS196460:IZS196608 JJO196460:JJO196608 JTK196460:JTK196608 KDG196460:KDG196608 KNC196460:KNC196608 KWY196460:KWY196608 LGU196460:LGU196608 LQQ196460:LQQ196608 MAM196460:MAM196608 MKI196460:MKI196608 MUE196460:MUE196608 NEA196460:NEA196608 NNW196460:NNW196608 NXS196460:NXS196608 OHO196460:OHO196608 ORK196460:ORK196608 PBG196460:PBG196608 PLC196460:PLC196608 PUY196460:PUY196608 QEU196460:QEU196608 QOQ196460:QOQ196608 QYM196460:QYM196608 RII196460:RII196608 RSE196460:RSE196608 SCA196460:SCA196608 SLW196460:SLW196608 SVS196460:SVS196608 TFO196460:TFO196608 TPK196460:TPK196608 TZG196460:TZG196608 UJC196460:UJC196608 USY196460:USY196608 VCU196460:VCU196608 VMQ196460:VMQ196608 VWM196460:VWM196608 WGI196460:WGI196608 WQE196460:WQE196608 MAQ982892:MAQ983040 NO261996:NO262144 XK261996:XK262144 AHG261996:AHG262144 ARC261996:ARC262144 BAY261996:BAY262144 BKU261996:BKU262144 BUQ261996:BUQ262144 CEM261996:CEM262144 COI261996:COI262144 CYE261996:CYE262144 DIA261996:DIA262144 DRW261996:DRW262144 EBS261996:EBS262144 ELO261996:ELO262144 EVK261996:EVK262144 FFG261996:FFG262144 FPC261996:FPC262144 FYY261996:FYY262144 GIU261996:GIU262144 GSQ261996:GSQ262144 HCM261996:HCM262144 HMI261996:HMI262144 HWE261996:HWE262144 IGA261996:IGA262144 IPW261996:IPW262144 IZS261996:IZS262144 JJO261996:JJO262144 JTK261996:JTK262144 KDG261996:KDG262144 KNC261996:KNC262144 KWY261996:KWY262144 LGU261996:LGU262144 LQQ261996:LQQ262144 MAM261996:MAM262144 MKI261996:MKI262144 MUE261996:MUE262144 NEA261996:NEA262144 NNW261996:NNW262144 NXS261996:NXS262144 OHO261996:OHO262144 ORK261996:ORK262144 PBG261996:PBG262144 PLC261996:PLC262144 PUY261996:PUY262144 QEU261996:QEU262144 QOQ261996:QOQ262144 QYM261996:QYM262144 RII261996:RII262144 RSE261996:RSE262144 SCA261996:SCA262144 SLW261996:SLW262144 SVS261996:SVS262144 TFO261996:TFO262144 TPK261996:TPK262144 TZG261996:TZG262144 UJC261996:UJC262144 USY261996:USY262144 VCU261996:VCU262144 VMQ261996:VMQ262144 VWM261996:VWM262144 WGI261996:WGI262144 WQE261996:WQE262144 MKM982892:MKM983040 NO327532:NO327680 XK327532:XK327680 AHG327532:AHG327680 ARC327532:ARC327680 BAY327532:BAY327680 BKU327532:BKU327680 BUQ327532:BUQ327680 CEM327532:CEM327680 COI327532:COI327680 CYE327532:CYE327680 DIA327532:DIA327680 DRW327532:DRW327680 EBS327532:EBS327680 ELO327532:ELO327680 EVK327532:EVK327680 FFG327532:FFG327680 FPC327532:FPC327680 FYY327532:FYY327680 GIU327532:GIU327680 GSQ327532:GSQ327680 HCM327532:HCM327680 HMI327532:HMI327680 HWE327532:HWE327680 IGA327532:IGA327680 IPW327532:IPW327680 IZS327532:IZS327680 JJO327532:JJO327680 JTK327532:JTK327680 KDG327532:KDG327680 KNC327532:KNC327680 KWY327532:KWY327680 LGU327532:LGU327680 LQQ327532:LQQ327680 MAM327532:MAM327680 MKI327532:MKI327680 MUE327532:MUE327680 NEA327532:NEA327680 NNW327532:NNW327680 NXS327532:NXS327680 OHO327532:OHO327680 ORK327532:ORK327680 PBG327532:PBG327680 PLC327532:PLC327680 PUY327532:PUY327680 QEU327532:QEU327680 QOQ327532:QOQ327680 QYM327532:QYM327680 RII327532:RII327680 RSE327532:RSE327680 SCA327532:SCA327680 SLW327532:SLW327680 SVS327532:SVS327680 TFO327532:TFO327680 TPK327532:TPK327680 TZG327532:TZG327680 UJC327532:UJC327680 USY327532:USY327680 VCU327532:VCU327680 VMQ327532:VMQ327680 VWM327532:VWM327680 WGI327532:WGI327680 WQE327532:WQE327680 MUI982892:MUI983040 NO393068:NO393216 XK393068:XK393216 AHG393068:AHG393216 ARC393068:ARC393216 BAY393068:BAY393216 BKU393068:BKU393216 BUQ393068:BUQ393216 CEM393068:CEM393216 COI393068:COI393216 CYE393068:CYE393216 DIA393068:DIA393216 DRW393068:DRW393216 EBS393068:EBS393216 ELO393068:ELO393216 EVK393068:EVK393216 FFG393068:FFG393216 FPC393068:FPC393216 FYY393068:FYY393216 GIU393068:GIU393216 GSQ393068:GSQ393216 HCM393068:HCM393216 HMI393068:HMI393216 HWE393068:HWE393216 IGA393068:IGA393216 IPW393068:IPW393216 IZS393068:IZS393216 JJO393068:JJO393216 JTK393068:JTK393216 KDG393068:KDG393216 KNC393068:KNC393216 KWY393068:KWY393216 LGU393068:LGU393216 LQQ393068:LQQ393216 MAM393068:MAM393216 MKI393068:MKI393216 MUE393068:MUE393216 NEA393068:NEA393216 NNW393068:NNW393216 NXS393068:NXS393216 OHO393068:OHO393216 ORK393068:ORK393216 PBG393068:PBG393216 PLC393068:PLC393216 PUY393068:PUY393216 QEU393068:QEU393216 QOQ393068:QOQ393216 QYM393068:QYM393216 RII393068:RII393216 RSE393068:RSE393216 SCA393068:SCA393216 SLW393068:SLW393216 SVS393068:SVS393216 TFO393068:TFO393216 TPK393068:TPK393216 TZG393068:TZG393216 UJC393068:UJC393216 USY393068:USY393216 VCU393068:VCU393216 VMQ393068:VMQ393216 VWM393068:VWM393216 WGI393068:WGI393216 WQE393068:WQE393216 NEE982892:NEE983040 NO458604:NO458752 XK458604:XK458752 AHG458604:AHG458752 ARC458604:ARC458752 BAY458604:BAY458752 BKU458604:BKU458752 BUQ458604:BUQ458752 CEM458604:CEM458752 COI458604:COI458752 CYE458604:CYE458752 DIA458604:DIA458752 DRW458604:DRW458752 EBS458604:EBS458752 ELO458604:ELO458752 EVK458604:EVK458752 FFG458604:FFG458752 FPC458604:FPC458752 FYY458604:FYY458752 GIU458604:GIU458752 GSQ458604:GSQ458752 HCM458604:HCM458752 HMI458604:HMI458752 HWE458604:HWE458752 IGA458604:IGA458752 IPW458604:IPW458752 IZS458604:IZS458752 JJO458604:JJO458752 JTK458604:JTK458752 KDG458604:KDG458752 KNC458604:KNC458752 KWY458604:KWY458752 LGU458604:LGU458752 LQQ458604:LQQ458752 MAM458604:MAM458752 MKI458604:MKI458752 MUE458604:MUE458752 NEA458604:NEA458752 NNW458604:NNW458752 NXS458604:NXS458752 OHO458604:OHO458752 ORK458604:ORK458752 PBG458604:PBG458752 PLC458604:PLC458752 PUY458604:PUY458752 QEU458604:QEU458752 QOQ458604:QOQ458752 QYM458604:QYM458752 RII458604:RII458752 RSE458604:RSE458752 SCA458604:SCA458752 SLW458604:SLW458752 SVS458604:SVS458752 TFO458604:TFO458752 TPK458604:TPK458752 TZG458604:TZG458752 UJC458604:UJC458752 USY458604:USY458752 VCU458604:VCU458752 VMQ458604:VMQ458752 VWM458604:VWM458752 WGI458604:WGI458752 WQE458604:WQE458752 NOA982892:NOA983040 NO524140:NO524288 XK524140:XK524288 AHG524140:AHG524288 ARC524140:ARC524288 BAY524140:BAY524288 BKU524140:BKU524288 BUQ524140:BUQ524288 CEM524140:CEM524288 COI524140:COI524288 CYE524140:CYE524288 DIA524140:DIA524288 DRW524140:DRW524288 EBS524140:EBS524288 ELO524140:ELO524288 EVK524140:EVK524288 FFG524140:FFG524288 FPC524140:FPC524288 FYY524140:FYY524288 GIU524140:GIU524288 GSQ524140:GSQ524288 HCM524140:HCM524288 HMI524140:HMI524288 HWE524140:HWE524288 IGA524140:IGA524288 IPW524140:IPW524288 IZS524140:IZS524288 JJO524140:JJO524288 JTK524140:JTK524288 KDG524140:KDG524288 KNC524140:KNC524288 KWY524140:KWY524288 LGU524140:LGU524288 LQQ524140:LQQ524288 MAM524140:MAM524288 MKI524140:MKI524288 MUE524140:MUE524288 NEA524140:NEA524288 NNW524140:NNW524288 NXS524140:NXS524288 OHO524140:OHO524288 ORK524140:ORK524288 PBG524140:PBG524288 PLC524140:PLC524288 PUY524140:PUY524288 QEU524140:QEU524288 QOQ524140:QOQ524288 QYM524140:QYM524288 RII524140:RII524288 RSE524140:RSE524288 SCA524140:SCA524288 SLW524140:SLW524288 SVS524140:SVS524288 TFO524140:TFO524288 TPK524140:TPK524288 TZG524140:TZG524288 UJC524140:UJC524288 USY524140:USY524288 VCU524140:VCU524288 VMQ524140:VMQ524288 VWM524140:VWM524288 WGI524140:WGI524288 WQE524140:WQE524288 NXW982892:NXW983040 NO589676:NO589824 XK589676:XK589824 AHG589676:AHG589824 ARC589676:ARC589824 BAY589676:BAY589824 BKU589676:BKU589824 BUQ589676:BUQ589824 CEM589676:CEM589824 COI589676:COI589824 CYE589676:CYE589824 DIA589676:DIA589824 DRW589676:DRW589824 EBS589676:EBS589824 ELO589676:ELO589824 EVK589676:EVK589824 FFG589676:FFG589824 FPC589676:FPC589824 FYY589676:FYY589824 GIU589676:GIU589824 GSQ589676:GSQ589824 HCM589676:HCM589824 HMI589676:HMI589824 HWE589676:HWE589824 IGA589676:IGA589824 IPW589676:IPW589824 IZS589676:IZS589824 JJO589676:JJO589824 JTK589676:JTK589824 KDG589676:KDG589824 KNC589676:KNC589824 KWY589676:KWY589824 LGU589676:LGU589824 LQQ589676:LQQ589824 MAM589676:MAM589824 MKI589676:MKI589824 MUE589676:MUE589824 NEA589676:NEA589824 NNW589676:NNW589824 NXS589676:NXS589824 OHO589676:OHO589824 ORK589676:ORK589824 PBG589676:PBG589824 PLC589676:PLC589824 PUY589676:PUY589824 QEU589676:QEU589824 QOQ589676:QOQ589824 QYM589676:QYM589824 RII589676:RII589824 RSE589676:RSE589824 SCA589676:SCA589824 SLW589676:SLW589824 SVS589676:SVS589824 TFO589676:TFO589824 TPK589676:TPK589824 TZG589676:TZG589824 UJC589676:UJC589824 USY589676:USY589824 VCU589676:VCU589824 VMQ589676:VMQ589824 VWM589676:VWM589824 WGI589676:WGI589824 WQE589676:WQE589824 OHS982892:OHS983040 NO655212:NO655360 XK655212:XK655360 AHG655212:AHG655360 ARC655212:ARC655360 BAY655212:BAY655360 BKU655212:BKU655360 BUQ655212:BUQ655360 CEM655212:CEM655360 COI655212:COI655360 CYE655212:CYE655360 DIA655212:DIA655360 DRW655212:DRW655360 EBS655212:EBS655360 ELO655212:ELO655360 EVK655212:EVK655360 FFG655212:FFG655360 FPC655212:FPC655360 FYY655212:FYY655360 GIU655212:GIU655360 GSQ655212:GSQ655360 HCM655212:HCM655360 HMI655212:HMI655360 HWE655212:HWE655360 IGA655212:IGA655360 IPW655212:IPW655360 IZS655212:IZS655360 JJO655212:JJO655360 JTK655212:JTK655360 KDG655212:KDG655360 KNC655212:KNC655360 KWY655212:KWY655360 LGU655212:LGU655360 LQQ655212:LQQ655360 MAM655212:MAM655360 MKI655212:MKI655360 MUE655212:MUE655360 NEA655212:NEA655360 NNW655212:NNW655360 NXS655212:NXS655360 OHO655212:OHO655360 ORK655212:ORK655360 PBG655212:PBG655360 PLC655212:PLC655360 PUY655212:PUY655360 QEU655212:QEU655360 QOQ655212:QOQ655360 QYM655212:QYM655360 RII655212:RII655360 RSE655212:RSE655360 SCA655212:SCA655360 SLW655212:SLW655360 SVS655212:SVS655360 TFO655212:TFO655360 TPK655212:TPK655360 TZG655212:TZG655360 UJC655212:UJC655360 USY655212:USY655360 VCU655212:VCU655360 VMQ655212:VMQ655360 VWM655212:VWM655360 WGI655212:WGI655360 WQE655212:WQE655360 ORO982892:ORO983040 NO720748:NO720896 XK720748:XK720896 AHG720748:AHG720896 ARC720748:ARC720896 BAY720748:BAY720896 BKU720748:BKU720896 BUQ720748:BUQ720896 CEM720748:CEM720896 COI720748:COI720896 CYE720748:CYE720896 DIA720748:DIA720896 DRW720748:DRW720896 EBS720748:EBS720896 ELO720748:ELO720896 EVK720748:EVK720896 FFG720748:FFG720896 FPC720748:FPC720896 FYY720748:FYY720896 GIU720748:GIU720896 GSQ720748:GSQ720896 HCM720748:HCM720896 HMI720748:HMI720896 HWE720748:HWE720896 IGA720748:IGA720896 IPW720748:IPW720896 IZS720748:IZS720896 JJO720748:JJO720896 JTK720748:JTK720896 KDG720748:KDG720896 KNC720748:KNC720896 KWY720748:KWY720896 LGU720748:LGU720896 LQQ720748:LQQ720896 MAM720748:MAM720896 MKI720748:MKI720896 MUE720748:MUE720896 NEA720748:NEA720896 NNW720748:NNW720896 NXS720748:NXS720896 OHO720748:OHO720896 ORK720748:ORK720896 PBG720748:PBG720896 PLC720748:PLC720896 PUY720748:PUY720896 QEU720748:QEU720896 QOQ720748:QOQ720896 QYM720748:QYM720896 RII720748:RII720896 RSE720748:RSE720896 SCA720748:SCA720896 SLW720748:SLW720896 SVS720748:SVS720896 TFO720748:TFO720896 TPK720748:TPK720896 TZG720748:TZG720896 UJC720748:UJC720896 USY720748:USY720896 VCU720748:VCU720896 VMQ720748:VMQ720896 VWM720748:VWM720896 WGI720748:WGI720896 WQE720748:WQE720896 PBK982892:PBK983040 NO786284:NO786432 XK786284:XK786432 AHG786284:AHG786432 ARC786284:ARC786432 BAY786284:BAY786432 BKU786284:BKU786432 BUQ786284:BUQ786432 CEM786284:CEM786432 COI786284:COI786432 CYE786284:CYE786432 DIA786284:DIA786432 DRW786284:DRW786432 EBS786284:EBS786432 ELO786284:ELO786432 EVK786284:EVK786432 FFG786284:FFG786432 FPC786284:FPC786432 FYY786284:FYY786432 GIU786284:GIU786432 GSQ786284:GSQ786432 HCM786284:HCM786432 HMI786284:HMI786432 HWE786284:HWE786432 IGA786284:IGA786432 IPW786284:IPW786432 IZS786284:IZS786432 JJO786284:JJO786432 JTK786284:JTK786432 KDG786284:KDG786432 KNC786284:KNC786432 KWY786284:KWY786432 LGU786284:LGU786432 LQQ786284:LQQ786432 MAM786284:MAM786432 MKI786284:MKI786432 MUE786284:MUE786432 NEA786284:NEA786432 NNW786284:NNW786432 NXS786284:NXS786432 OHO786284:OHO786432 ORK786284:ORK786432 PBG786284:PBG786432 PLC786284:PLC786432 PUY786284:PUY786432 QEU786284:QEU786432 QOQ786284:QOQ786432 QYM786284:QYM786432 RII786284:RII786432 RSE786284:RSE786432 SCA786284:SCA786432 SLW786284:SLW786432 SVS786284:SVS786432 TFO786284:TFO786432 TPK786284:TPK786432 TZG786284:TZG786432 UJC786284:UJC786432 USY786284:USY786432 VCU786284:VCU786432 VMQ786284:VMQ786432 VWM786284:VWM786432 WGI786284:WGI786432 WQE786284:WQE786432 PLG982892:PLG983040 NO851820:NO851968 XK851820:XK851968 AHG851820:AHG851968 ARC851820:ARC851968 BAY851820:BAY851968 BKU851820:BKU851968 BUQ851820:BUQ851968 CEM851820:CEM851968 COI851820:COI851968 CYE851820:CYE851968 DIA851820:DIA851968 DRW851820:DRW851968 EBS851820:EBS851968 ELO851820:ELO851968 EVK851820:EVK851968 FFG851820:FFG851968 FPC851820:FPC851968 FYY851820:FYY851968 GIU851820:GIU851968 GSQ851820:GSQ851968 HCM851820:HCM851968 HMI851820:HMI851968 HWE851820:HWE851968 IGA851820:IGA851968 IPW851820:IPW851968 IZS851820:IZS851968 JJO851820:JJO851968 JTK851820:JTK851968 KDG851820:KDG851968 KNC851820:KNC851968 KWY851820:KWY851968 LGU851820:LGU851968 LQQ851820:LQQ851968 MAM851820:MAM851968 MKI851820:MKI851968 MUE851820:MUE851968 NEA851820:NEA851968 NNW851820:NNW851968 NXS851820:NXS851968 OHO851820:OHO851968 ORK851820:ORK851968 PBG851820:PBG851968 PLC851820:PLC851968 PUY851820:PUY851968 QEU851820:QEU851968 QOQ851820:QOQ851968 QYM851820:QYM851968 RII851820:RII851968 RSE851820:RSE851968 SCA851820:SCA851968 SLW851820:SLW851968 SVS851820:SVS851968 TFO851820:TFO851968 TPK851820:TPK851968 TZG851820:TZG851968 UJC851820:UJC851968 USY851820:USY851968 VCU851820:VCU851968 VMQ851820:VMQ851968 VWM851820:VWM851968 WGI851820:WGI851968 WQE851820:WQE851968 PVC982892:PVC983040 NO917356:NO917504 XK917356:XK917504 AHG917356:AHG917504 ARC917356:ARC917504 BAY917356:BAY917504 BKU917356:BKU917504 BUQ917356:BUQ917504 CEM917356:CEM917504 COI917356:COI917504 CYE917356:CYE917504 DIA917356:DIA917504 DRW917356:DRW917504 EBS917356:EBS917504 ELO917356:ELO917504 EVK917356:EVK917504 FFG917356:FFG917504 FPC917356:FPC917504 FYY917356:FYY917504 GIU917356:GIU917504 GSQ917356:GSQ917504 HCM917356:HCM917504 HMI917356:HMI917504 HWE917356:HWE917504 IGA917356:IGA917504 IPW917356:IPW917504 IZS917356:IZS917504 JJO917356:JJO917504 JTK917356:JTK917504 KDG917356:KDG917504 KNC917356:KNC917504 KWY917356:KWY917504 LGU917356:LGU917504 LQQ917356:LQQ917504 MAM917356:MAM917504 MKI917356:MKI917504 MUE917356:MUE917504 NEA917356:NEA917504 NNW917356:NNW917504 NXS917356:NXS917504 OHO917356:OHO917504 ORK917356:ORK917504 PBG917356:PBG917504 PLC917356:PLC917504 PUY917356:PUY917504 QEU917356:QEU917504 QOQ917356:QOQ917504 QYM917356:QYM917504 RII917356:RII917504 RSE917356:RSE917504 SCA917356:SCA917504 SLW917356:SLW917504 SVS917356:SVS917504 TFO917356:TFO917504 TPK917356:TPK917504 TZG917356:TZG917504 UJC917356:UJC917504 USY917356:USY917504 VCU917356:VCU917504 VMQ917356:VMQ917504 VWM917356:VWM917504 WGI917356:WGI917504 WQE917356:WQE917504 QEY982892:QEY983040 NO982892:NO983040 XK982892:XK983040 AHG982892:AHG983040 ARC982892:ARC983040 BAY982892:BAY983040 BKU982892:BKU983040 BUQ982892:BUQ983040 CEM982892:CEM983040 COI982892:COI983040 CYE982892:CYE983040 DIA982892:DIA983040 DRW982892:DRW983040 EBS982892:EBS983040 ELO982892:ELO983040 EVK982892:EVK983040 FFG982892:FFG983040 FPC982892:FPC983040 FYY982892:FYY983040 GIU982892:GIU983040 GSQ982892:GSQ983040 HCM982892:HCM983040 HMI982892:HMI983040 HWE982892:HWE983040 IGA982892:IGA983040 IPW982892:IPW983040 IZS982892:IZS983040 JJO982892:JJO983040 JTK982892:JTK983040 KDG982892:KDG983040 KNC982892:KNC983040 KWY982892:KWY983040 LGU982892:LGU983040 LQQ982892:LQQ983040 MAM982892:MAM983040 MKI982892:MKI983040 MUE982892:MUE983040 NEA982892:NEA983040 NNW982892:NNW983040 NXS982892:NXS983040 OHO982892:OHO983040 ORK982892:ORK983040 PBG982892:PBG983040 PLC982892:PLC983040 PUY982892:PUY983040 QEU982892:QEU983040 QOQ982892:QOQ983040 QYM982892:QYM983040 RII982892:RII983040 RSE982892:RSE983040 SCA982892:SCA983040 SLW982892:SLW983040 SVS982892:SVS983040 TFO982892:TFO983040 TPK982892:TPK983040 TZG982892:TZG983040 UJC982892:UJC983040 USY982892:USY983040 VCU982892:VCU983040 VMQ982892:VMQ983040 VWM982892:VWM983040 WGI982892:WGI983040 WQE982892:WQE983040 QOU917356:QOU917504 QOU982892:QOU983040 AHK128:AHK140 ARG128:ARG140 BBC128:BBC140 BKY128:BKY140 BUU128:BUU140 CEQ128:CEQ140 COM128:COM140 CYI128:CYI140 DIE128:DIE140 DSA128:DSA140 EBW128:EBW140 ELS128:ELS140 EVO128:EVO140 FFK128:FFK140 FPG128:FPG140 FZC128:FZC140 GIY128:GIY140 GSU128:GSU140 HCQ128:HCQ140 HMM128:HMM140 HWI128:HWI140 IGE128:IGE140 IQA128:IQA140 IZW128:IZW140 JJS128:JJS140 JTO128:JTO140 KDK128:KDK140 KNG128:KNG140 KXC128:KXC140 LGY128:LGY140 LQU128:LQU140 MAQ128:MAQ140 MKM128:MKM140 MUI128:MUI140 NEE128:NEE140 NOA128:NOA140 NXW128:NXW140 OHS128:OHS140 ORO128:ORO140 PBK128:PBK140 PLG128:PLG140 PVC128:PVC140 QEY128:QEY140 QOU128:QOU140 QYQ128:QYQ140 RIM128:RIM140 RSI128:RSI140 SCE128:SCE140 SMA128:SMA140 SVW128:SVW140 TFS128:TFS140 TPO128:TPO140 TZK128:TZK140 UJG128:UJG140 UTC128:UTC140 VCY128:VCY140 VMU128:VMU140 VWQ128:VWQ140 WGM128:WGM140 WQI128:WQI140 QYQ982892:QYQ983040 NS65388:NS65536 XO65388:XO65536 AHK65388:AHK65536 ARG65388:ARG65536 BBC65388:BBC65536 BKY65388:BKY65536 BUU65388:BUU65536 CEQ65388:CEQ65536 COM65388:COM65536 CYI65388:CYI65536 DIE65388:DIE65536 DSA65388:DSA65536 EBW65388:EBW65536 ELS65388:ELS65536 EVO65388:EVO65536 FFK65388:FFK65536 FPG65388:FPG65536 FZC65388:FZC65536 GIY65388:GIY65536 GSU65388:GSU65536 HCQ65388:HCQ65536 HMM65388:HMM65536 HWI65388:HWI65536 IGE65388:IGE65536 IQA65388:IQA65536 IZW65388:IZW65536 JJS65388:JJS65536 JTO65388:JTO65536 KDK65388:KDK65536 KNG65388:KNG65536 KXC65388:KXC65536 LGY65388:LGY65536 LQU65388:LQU65536 MAQ65388:MAQ65536 MKM65388:MKM65536 MUI65388:MUI65536 NEE65388:NEE65536 NOA65388:NOA65536 NXW65388:NXW65536 OHS65388:OHS65536 ORO65388:ORO65536 PBK65388:PBK65536 PLG65388:PLG65536 PVC65388:PVC65536 QEY65388:QEY65536 QOU65388:QOU65536 QYQ65388:QYQ65536 RIM65388:RIM65536 RSI65388:RSI65536 SCE65388:SCE65536 SMA65388:SMA65536 SVW65388:SVW65536 TFS65388:TFS65536 TPO65388:TPO65536 TZK65388:TZK65536 UJG65388:UJG65536 UTC65388:UTC65536 VCY65388:VCY65536 VMU65388:VMU65536 VWQ65388:VWQ65536 WGM65388:WGM65536 WQI65388:WQI65536 RIM982892:RIM983040 NS130924:NS131072 XO130924:XO131072 AHK130924:AHK131072 ARG130924:ARG131072 BBC130924:BBC131072 BKY130924:BKY131072 BUU130924:BUU131072 CEQ130924:CEQ131072 COM130924:COM131072 CYI130924:CYI131072 DIE130924:DIE131072 DSA130924:DSA131072 EBW130924:EBW131072 ELS130924:ELS131072 EVO130924:EVO131072 FFK130924:FFK131072 FPG130924:FPG131072 FZC130924:FZC131072 GIY130924:GIY131072 GSU130924:GSU131072 HCQ130924:HCQ131072 HMM130924:HMM131072 HWI130924:HWI131072 IGE130924:IGE131072 IQA130924:IQA131072 IZW130924:IZW131072 JJS130924:JJS131072 JTO130924:JTO131072 KDK130924:KDK131072 KNG130924:KNG131072 KXC130924:KXC131072 LGY130924:LGY131072 LQU130924:LQU131072 MAQ130924:MAQ131072 MKM130924:MKM131072 MUI130924:MUI131072 NEE130924:NEE131072 NOA130924:NOA131072 NXW130924:NXW131072 OHS130924:OHS131072 ORO130924:ORO131072 PBK130924:PBK131072 PLG130924:PLG131072 PVC130924:PVC131072 QEY130924:QEY131072 QOU130924:QOU131072 QYQ130924:QYQ131072 RIM130924:RIM131072 RSI130924:RSI131072 SCE130924:SCE131072 SMA130924:SMA131072 SVW130924:SVW131072 TFS130924:TFS131072 TPO130924:TPO131072 TZK130924:TZK131072 UJG130924:UJG131072 UTC130924:UTC131072 VCY130924:VCY131072 VMU130924:VMU131072 VWQ130924:VWQ131072 WGM130924:WGM131072 WQI130924:WQI131072 RSI982892:RSI983040 NS196460:NS196608 XO196460:XO196608 AHK196460:AHK196608 ARG196460:ARG196608 BBC196460:BBC196608 BKY196460:BKY196608 BUU196460:BUU196608 CEQ196460:CEQ196608 COM196460:COM196608 CYI196460:CYI196608 DIE196460:DIE196608 DSA196460:DSA196608 EBW196460:EBW196608 ELS196460:ELS196608 EVO196460:EVO196608 FFK196460:FFK196608 FPG196460:FPG196608 FZC196460:FZC196608 GIY196460:GIY196608 GSU196460:GSU196608 HCQ196460:HCQ196608 HMM196460:HMM196608 HWI196460:HWI196608 IGE196460:IGE196608 IQA196460:IQA196608 IZW196460:IZW196608 JJS196460:JJS196608 JTO196460:JTO196608 KDK196460:KDK196608 KNG196460:KNG196608 KXC196460:KXC196608 LGY196460:LGY196608 LQU196460:LQU196608 MAQ196460:MAQ196608 MKM196460:MKM196608 MUI196460:MUI196608 NEE196460:NEE196608 NOA196460:NOA196608 NXW196460:NXW196608 OHS196460:OHS196608 ORO196460:ORO196608 PBK196460:PBK196608 PLG196460:PLG196608 PVC196460:PVC196608 QEY196460:QEY196608 QOU196460:QOU196608 QYQ196460:QYQ196608 RIM196460:RIM196608 RSI196460:RSI196608 SCE196460:SCE196608 SMA196460:SMA196608 SVW196460:SVW196608 TFS196460:TFS196608 TPO196460:TPO196608 TZK196460:TZK196608 UJG196460:UJG196608 UTC196460:UTC196608 VCY196460:VCY196608 VMU196460:VMU196608 VWQ196460:VWQ196608 WGM196460:WGM196608 WQI196460:WQI196608 SCE982892:SCE983040 NS261996:NS262144 XO261996:XO262144 AHK261996:AHK262144 ARG261996:ARG262144 BBC261996:BBC262144 BKY261996:BKY262144 BUU261996:BUU262144 CEQ261996:CEQ262144 COM261996:COM262144 CYI261996:CYI262144 DIE261996:DIE262144 DSA261996:DSA262144 EBW261996:EBW262144 ELS261996:ELS262144 EVO261996:EVO262144 FFK261996:FFK262144 FPG261996:FPG262144 FZC261996:FZC262144 GIY261996:GIY262144 GSU261996:GSU262144 HCQ261996:HCQ262144 HMM261996:HMM262144 HWI261996:HWI262144 IGE261996:IGE262144 IQA261996:IQA262144 IZW261996:IZW262144 JJS261996:JJS262144 JTO261996:JTO262144 KDK261996:KDK262144 KNG261996:KNG262144 KXC261996:KXC262144 LGY261996:LGY262144 LQU261996:LQU262144 MAQ261996:MAQ262144 MKM261996:MKM262144 MUI261996:MUI262144 NEE261996:NEE262144 NOA261996:NOA262144 NXW261996:NXW262144 OHS261996:OHS262144 ORO261996:ORO262144 PBK261996:PBK262144 PLG261996:PLG262144 PVC261996:PVC262144 QEY261996:QEY262144 QOU261996:QOU262144 QYQ261996:QYQ262144 RIM261996:RIM262144 RSI261996:RSI262144 SCE261996:SCE262144 SMA261996:SMA262144 SVW261996:SVW262144 TFS261996:TFS262144 TPO261996:TPO262144 TZK261996:TZK262144 UJG261996:UJG262144 UTC261996:UTC262144 VCY261996:VCY262144 VMU261996:VMU262144 VWQ261996:VWQ262144 WGM261996:WGM262144 WQI261996:WQI262144 SMA982892:SMA983040 NS327532:NS327680 XO327532:XO327680 AHK327532:AHK327680 ARG327532:ARG327680 BBC327532:BBC327680 BKY327532:BKY327680 BUU327532:BUU327680 CEQ327532:CEQ327680 COM327532:COM327680 CYI327532:CYI327680 DIE327532:DIE327680 DSA327532:DSA327680 EBW327532:EBW327680 ELS327532:ELS327680 EVO327532:EVO327680 FFK327532:FFK327680 FPG327532:FPG327680 FZC327532:FZC327680 GIY327532:GIY327680 GSU327532:GSU327680 HCQ327532:HCQ327680 HMM327532:HMM327680 HWI327532:HWI327680 IGE327532:IGE327680 IQA327532:IQA327680 IZW327532:IZW327680 JJS327532:JJS327680 JTO327532:JTO327680 KDK327532:KDK327680 KNG327532:KNG327680 KXC327532:KXC327680 LGY327532:LGY327680 LQU327532:LQU327680 MAQ327532:MAQ327680 MKM327532:MKM327680 MUI327532:MUI327680 NEE327532:NEE327680 NOA327532:NOA327680 NXW327532:NXW327680 OHS327532:OHS327680 ORO327532:ORO327680 PBK327532:PBK327680 PLG327532:PLG327680 PVC327532:PVC327680 QEY327532:QEY327680 QOU327532:QOU327680 QYQ327532:QYQ327680 RIM327532:RIM327680 RSI327532:RSI327680 SCE327532:SCE327680 SMA327532:SMA327680 SVW327532:SVW327680 TFS327532:TFS327680 TPO327532:TPO327680 TZK327532:TZK327680 UJG327532:UJG327680 UTC327532:UTC327680 VCY327532:VCY327680 VMU327532:VMU327680 VWQ327532:VWQ327680 WGM327532:WGM327680 WQI327532:WQI327680 SVW982892:SVW983040 NS393068:NS393216 XO393068:XO393216 AHK393068:AHK393216 ARG393068:ARG393216 BBC393068:BBC393216 BKY393068:BKY393216 BUU393068:BUU393216 CEQ393068:CEQ393216 COM393068:COM393216 CYI393068:CYI393216 DIE393068:DIE393216 DSA393068:DSA393216 EBW393068:EBW393216 ELS393068:ELS393216 EVO393068:EVO393216 FFK393068:FFK393216 FPG393068:FPG393216 FZC393068:FZC393216 GIY393068:GIY393216 GSU393068:GSU393216 HCQ393068:HCQ393216 HMM393068:HMM393216 HWI393068:HWI393216 IGE393068:IGE393216 IQA393068:IQA393216 IZW393068:IZW393216 JJS393068:JJS393216 JTO393068:JTO393216 KDK393068:KDK393216 KNG393068:KNG393216 KXC393068:KXC393216 LGY393068:LGY393216 LQU393068:LQU393216 MAQ393068:MAQ393216 MKM393068:MKM393216 MUI393068:MUI393216 NEE393068:NEE393216 NOA393068:NOA393216 NXW393068:NXW393216 OHS393068:OHS393216 ORO393068:ORO393216 PBK393068:PBK393216 PLG393068:PLG393216 PVC393068:PVC393216 QEY393068:QEY393216 QOU393068:QOU393216 QYQ393068:QYQ393216 RIM393068:RIM393216 RSI393068:RSI393216 SCE393068:SCE393216 SMA393068:SMA393216 SVW393068:SVW393216 TFS393068:TFS393216 TPO393068:TPO393216 TZK393068:TZK393216 UJG393068:UJG393216 UTC393068:UTC393216 VCY393068:VCY393216 VMU393068:VMU393216 VWQ393068:VWQ393216 WGM393068:WGM393216 WQI393068:WQI393216 TFS982892:TFS983040 NS458604:NS458752 XO458604:XO458752 AHK458604:AHK458752 ARG458604:ARG458752 BBC458604:BBC458752 BKY458604:BKY458752 BUU458604:BUU458752 CEQ458604:CEQ458752 COM458604:COM458752 CYI458604:CYI458752 DIE458604:DIE458752 DSA458604:DSA458752 EBW458604:EBW458752 ELS458604:ELS458752 EVO458604:EVO458752 FFK458604:FFK458752 FPG458604:FPG458752 FZC458604:FZC458752 GIY458604:GIY458752 GSU458604:GSU458752 HCQ458604:HCQ458752 HMM458604:HMM458752 HWI458604:HWI458752 IGE458604:IGE458752 IQA458604:IQA458752 IZW458604:IZW458752 JJS458604:JJS458752 JTO458604:JTO458752 KDK458604:KDK458752 KNG458604:KNG458752 KXC458604:KXC458752 LGY458604:LGY458752 LQU458604:LQU458752 MAQ458604:MAQ458752 MKM458604:MKM458752 MUI458604:MUI458752 NEE458604:NEE458752 NOA458604:NOA458752 NXW458604:NXW458752 OHS458604:OHS458752 ORO458604:ORO458752 PBK458604:PBK458752 PLG458604:PLG458752 PVC458604:PVC458752 QEY458604:QEY458752 QOU458604:QOU458752 QYQ458604:QYQ458752 RIM458604:RIM458752 RSI458604:RSI458752 SCE458604:SCE458752 SMA458604:SMA458752 SVW458604:SVW458752 TFS458604:TFS458752 TPO458604:TPO458752 TZK458604:TZK458752 UJG458604:UJG458752 UTC458604:UTC458752 VCY458604:VCY458752 VMU458604:VMU458752 VWQ458604:VWQ458752 WGM458604:WGM458752 WQI458604:WQI458752 TPO982892:TPO983040 NS524140:NS524288 XO524140:XO524288 AHK524140:AHK524288 ARG524140:ARG524288 BBC524140:BBC524288 BKY524140:BKY524288 BUU524140:BUU524288 CEQ524140:CEQ524288 COM524140:COM524288 CYI524140:CYI524288 DIE524140:DIE524288 DSA524140:DSA524288 EBW524140:EBW524288 ELS524140:ELS524288 EVO524140:EVO524288 FFK524140:FFK524288 FPG524140:FPG524288 FZC524140:FZC524288 GIY524140:GIY524288 GSU524140:GSU524288 HCQ524140:HCQ524288 HMM524140:HMM524288 HWI524140:HWI524288 IGE524140:IGE524288 IQA524140:IQA524288 IZW524140:IZW524288 JJS524140:JJS524288 JTO524140:JTO524288 KDK524140:KDK524288 KNG524140:KNG524288 KXC524140:KXC524288 LGY524140:LGY524288 LQU524140:LQU524288 MAQ524140:MAQ524288 MKM524140:MKM524288 MUI524140:MUI524288 NEE524140:NEE524288 NOA524140:NOA524288 NXW524140:NXW524288 OHS524140:OHS524288 ORO524140:ORO524288 PBK524140:PBK524288 PLG524140:PLG524288 PVC524140:PVC524288 QEY524140:QEY524288 QOU524140:QOU524288 QYQ524140:QYQ524288 RIM524140:RIM524288 RSI524140:RSI524288 SCE524140:SCE524288 SMA524140:SMA524288 SVW524140:SVW524288 TFS524140:TFS524288 TPO524140:TPO524288 TZK524140:TZK524288 UJG524140:UJG524288 UTC524140:UTC524288 VCY524140:VCY524288 VMU524140:VMU524288 VWQ524140:VWQ524288 WGM524140:WGM524288 WQI524140:WQI524288 TZK982892:TZK983040 NS589676:NS589824 XO589676:XO589824 AHK589676:AHK589824 ARG589676:ARG589824 BBC589676:BBC589824 BKY589676:BKY589824 BUU589676:BUU589824 CEQ589676:CEQ589824 COM589676:COM589824 CYI589676:CYI589824 DIE589676:DIE589824 DSA589676:DSA589824 EBW589676:EBW589824 ELS589676:ELS589824 EVO589676:EVO589824 FFK589676:FFK589824 FPG589676:FPG589824 FZC589676:FZC589824 GIY589676:GIY589824 GSU589676:GSU589824 HCQ589676:HCQ589824 HMM589676:HMM589824 HWI589676:HWI589824 IGE589676:IGE589824 IQA589676:IQA589824 IZW589676:IZW589824 JJS589676:JJS589824 JTO589676:JTO589824 KDK589676:KDK589824 KNG589676:KNG589824 KXC589676:KXC589824 LGY589676:LGY589824 LQU589676:LQU589824 MAQ589676:MAQ589824 MKM589676:MKM589824 MUI589676:MUI589824 NEE589676:NEE589824 NOA589676:NOA589824 NXW589676:NXW589824 OHS589676:OHS589824 ORO589676:ORO589824 PBK589676:PBK589824 PLG589676:PLG589824 PVC589676:PVC589824 QEY589676:QEY589824 QOU589676:QOU589824 QYQ589676:QYQ589824 RIM589676:RIM589824 RSI589676:RSI589824 SCE589676:SCE589824 SMA589676:SMA589824 SVW589676:SVW589824 TFS589676:TFS589824 TPO589676:TPO589824 TZK589676:TZK589824 UJG589676:UJG589824 UTC589676:UTC589824 VCY589676:VCY589824 VMU589676:VMU589824 VWQ589676:VWQ589824 WGM589676:WGM589824 WQI589676:WQI589824 UJG982892:UJG983040 NS655212:NS655360 XO655212:XO655360 AHK655212:AHK655360 ARG655212:ARG655360 BBC655212:BBC655360 BKY655212:BKY655360 BUU655212:BUU655360 CEQ655212:CEQ655360 COM655212:COM655360 CYI655212:CYI655360 DIE655212:DIE655360 DSA655212:DSA655360 EBW655212:EBW655360 ELS655212:ELS655360 EVO655212:EVO655360 FFK655212:FFK655360 FPG655212:FPG655360 FZC655212:FZC655360 GIY655212:GIY655360 GSU655212:GSU655360 HCQ655212:HCQ655360 HMM655212:HMM655360 HWI655212:HWI655360 IGE655212:IGE655360 IQA655212:IQA655360 IZW655212:IZW655360 JJS655212:JJS655360 JTO655212:JTO655360 KDK655212:KDK655360 KNG655212:KNG655360 KXC655212:KXC655360 LGY655212:LGY655360 LQU655212:LQU655360 MAQ655212:MAQ655360 MKM655212:MKM655360 MUI655212:MUI655360 NEE655212:NEE655360 NOA655212:NOA655360 NXW655212:NXW655360 OHS655212:OHS655360 ORO655212:ORO655360 PBK655212:PBK655360 PLG655212:PLG655360 PVC655212:PVC655360 QEY655212:QEY655360 QOU655212:QOU655360 QYQ655212:QYQ655360 RIM655212:RIM655360 RSI655212:RSI655360 SCE655212:SCE655360 SMA655212:SMA655360 SVW655212:SVW655360 TFS655212:TFS655360 TPO655212:TPO655360 TZK655212:TZK655360 UJG655212:UJG655360 UTC655212:UTC655360 VCY655212:VCY655360 VMU655212:VMU655360 VWQ655212:VWQ655360 WGM655212:WGM655360 WQI655212:WQI655360 UTC982892:UTC983040 NS720748:NS720896 XO720748:XO720896 AHK720748:AHK720896 ARG720748:ARG720896 BBC720748:BBC720896 BKY720748:BKY720896 BUU720748:BUU720896 CEQ720748:CEQ720896 COM720748:COM720896 CYI720748:CYI720896 DIE720748:DIE720896 DSA720748:DSA720896 EBW720748:EBW720896 ELS720748:ELS720896 EVO720748:EVO720896 FFK720748:FFK720896 FPG720748:FPG720896 FZC720748:FZC720896 GIY720748:GIY720896 GSU720748:GSU720896 HCQ720748:HCQ720896 HMM720748:HMM720896 HWI720748:HWI720896 IGE720748:IGE720896 IQA720748:IQA720896 IZW720748:IZW720896 JJS720748:JJS720896 JTO720748:JTO720896 KDK720748:KDK720896 KNG720748:KNG720896 KXC720748:KXC720896 LGY720748:LGY720896 LQU720748:LQU720896 MAQ720748:MAQ720896 MKM720748:MKM720896 MUI720748:MUI720896 NEE720748:NEE720896 NOA720748:NOA720896 NXW720748:NXW720896 OHS720748:OHS720896 ORO720748:ORO720896 PBK720748:PBK720896 PLG720748:PLG720896 PVC720748:PVC720896 QEY720748:QEY720896 QOU720748:QOU720896 QYQ720748:QYQ720896 RIM720748:RIM720896 RSI720748:RSI720896 SCE720748:SCE720896 SMA720748:SMA720896 SVW720748:SVW720896 TFS720748:TFS720896 TPO720748:TPO720896 TZK720748:TZK720896 UJG720748:UJG720896 UTC720748:UTC720896 VCY720748:VCY720896 VMU720748:VMU720896 VWQ720748:VWQ720896 WGM720748:WGM720896 WQI720748:WQI720896 VCY982892:VCY983040 NS786284:NS786432 XO786284:XO786432 AHK786284:AHK786432 ARG786284:ARG786432 BBC786284:BBC786432 BKY786284:BKY786432 BUU786284:BUU786432 CEQ786284:CEQ786432 COM786284:COM786432 CYI786284:CYI786432 DIE786284:DIE786432 DSA786284:DSA786432 EBW786284:EBW786432 ELS786284:ELS786432 EVO786284:EVO786432 FFK786284:FFK786432 FPG786284:FPG786432 FZC786284:FZC786432 GIY786284:GIY786432 GSU786284:GSU786432 HCQ786284:HCQ786432 HMM786284:HMM786432 HWI786284:HWI786432 IGE786284:IGE786432 IQA786284:IQA786432 IZW786284:IZW786432 JJS786284:JJS786432 JTO786284:JTO786432 KDK786284:KDK786432 KNG786284:KNG786432 KXC786284:KXC786432 LGY786284:LGY786432 LQU786284:LQU786432 MAQ786284:MAQ786432 MKM786284:MKM786432 MUI786284:MUI786432 NEE786284:NEE786432 NOA786284:NOA786432 NXW786284:NXW786432 OHS786284:OHS786432 ORO786284:ORO786432 PBK786284:PBK786432 PLG786284:PLG786432 PVC786284:PVC786432 QEY786284:QEY786432 QOU786284:QOU786432 QYQ786284:QYQ786432 RIM786284:RIM786432 RSI786284:RSI786432 SCE786284:SCE786432 SMA786284:SMA786432 SVW786284:SVW786432 TFS786284:TFS786432 TPO786284:TPO786432 TZK786284:TZK786432 UJG786284:UJG786432 UTC786284:UTC786432 VCY786284:VCY786432 VMU786284:VMU786432 VWQ786284:VWQ786432 WGM786284:WGM786432 WQI786284:WQI786432 VMU982892:VMU983040 NS851820:NS851968 XO851820:XO851968 AHK851820:AHK851968 ARG851820:ARG851968 BBC851820:BBC851968 BKY851820:BKY851968 BUU851820:BUU851968 CEQ851820:CEQ851968 COM851820:COM851968 CYI851820:CYI851968 DIE851820:DIE851968 DSA851820:DSA851968 EBW851820:EBW851968 ELS851820:ELS851968 EVO851820:EVO851968 FFK851820:FFK851968 FPG851820:FPG851968 FZC851820:FZC851968 GIY851820:GIY851968 GSU851820:GSU851968 HCQ851820:HCQ851968 HMM851820:HMM851968 HWI851820:HWI851968 IGE851820:IGE851968 IQA851820:IQA851968 IZW851820:IZW851968 JJS851820:JJS851968 JTO851820:JTO851968 KDK851820:KDK851968 KNG851820:KNG851968 KXC851820:KXC851968 LGY851820:LGY851968 LQU851820:LQU851968 MAQ851820:MAQ851968 MKM851820:MKM851968 MUI851820:MUI851968 NEE851820:NEE851968 NOA851820:NOA851968 NXW851820:NXW851968 OHS851820:OHS851968 ORO851820:ORO851968 PBK851820:PBK851968 PLG851820:PLG851968 PVC851820:PVC851968 QEY851820:QEY851968 QOU851820:QOU851968 QYQ851820:QYQ851968 RIM851820:RIM851968 RSI851820:RSI851968 SCE851820:SCE851968 SMA851820:SMA851968 SVW851820:SVW851968 TFS851820:TFS851968 TPO851820:TPO851968 TZK851820:TZK851968 UJG851820:UJG851968 UTC851820:UTC851968 VCY851820:VCY851968 VMU851820:VMU851968 VWQ851820:VWQ851968 WGM851820:WGM851968 WQI851820:WQI851968 VWQ982892:VWQ983040 NS917356:NS917504 XO917356:XO917504 AHK917356:AHK917504 ARG917356:ARG917504 BBC917356:BBC917504 BKY917356:BKY917504 BUU917356:BUU917504 CEQ917356:CEQ917504 COM917356:COM917504 CYI917356:CYI917504 DIE917356:DIE917504 DSA917356:DSA917504 EBW917356:EBW917504 ELS917356:ELS917504 EVO917356:EVO917504 FFK917356:FFK917504 FPG917356:FPG917504 FZC917356:FZC917504 GIY917356:GIY917504 GSU917356:GSU917504 HCQ917356:HCQ917504 HMM917356:HMM917504 HWI917356:HWI917504 IGE917356:IGE917504 IQA917356:IQA917504 IZW917356:IZW917504 JJS917356:JJS917504 JTO917356:JTO917504 KDK917356:KDK917504 KNG917356:KNG917504 KXC917356:KXC917504 LGY917356:LGY917504 LQU917356:LQU917504 MAQ917356:MAQ917504 MKM917356:MKM917504 MUI917356:MUI917504 NEE917356:NEE917504 NOA917356:NOA917504 NXW917356:NXW917504 OHS917356:OHS917504 ORO917356:ORO917504 PBK917356:PBK917504 PLG917356:PLG917504 PVC917356:PVC917504 QEY917356:QEY917504 L128:L140 PO58:PO62 ZK58:ZK62 AJG58:AJG62 ATC58:ATC62 BCY58:BCY62 BMU58:BMU62 BWQ58:BWQ62 CGM58:CGM62 CQI58:CQI62 DAE58:DAE62 DKA58:DKA62 DTW58:DTW62 EDS58:EDS62 ENO58:ENO62 EXK58:EXK62 FHG58:FHG62 FRC58:FRC62 GAY58:GAY62 GKU58:GKU62 GUQ58:GUQ62 HEM58:HEM62 HOI58:HOI62 HYE58:HYE62 IIA58:IIA62 IRW58:IRW62 JBS58:JBS62 JLO58:JLO62 JVK58:JVK62 KFG58:KFG62 KPC58:KPC62 KYY58:KYY62 LIU58:LIU62 LSQ58:LSQ62 MCM58:MCM62 MMI58:MMI62 MWE58:MWE62 NGA58:NGA62 NPW58:NPW62 NZS58:NZS62 OJO58:OJO62 OTK58:OTK62 PDG58:PDG62 PNC58:PNC62 PWY58:PWY62 QGU58:QGU62 QQQ58:QQQ62 RAM58:RAM62 RKI58:RKI62 RUE58:RUE62 SEA58:SEA62 SNW58:SNW62 SXS58:SXS62 THO58:THO62 TRK58:TRK62 UBG58:UBG62 ULC58:ULC62 UUY58:UUY62 VEU58:VEU62 VOQ58:VOQ62 VYM58:VYM62 WII58:WII62 WSE58:WSE62 PS58:PS62 ZO58:ZO62 AJK58:AJK62 ATG58:ATG62 BDC58:BDC62 BMY58:BMY62 BWU58:BWU62 CGQ58:CGQ62 CQM58:CQM62 DAI58:DAI62 DKE58:DKE62 DUA58:DUA62 EDW58:EDW62 ENS58:ENS62 EXO58:EXO62 FHK58:FHK62 FRG58:FRG62 GBC58:GBC62 GKY58:GKY62 GUU58:GUU62 HEQ58:HEQ62 HOM58:HOM62 HYI58:HYI62 IIE58:IIE62 ISA58:ISA62 JBW58:JBW62 JLS58:JLS62 JVO58:JVO62 KFK58:KFK62 KPG58:KPG62 KZC58:KZC62 LIY58:LIY62 LSU58:LSU62 MCQ58:MCQ62 MMM58:MMM62 MWI58:MWI62 NGE58:NGE62 NQA58:NQA62 NZW58:NZW62 OJS58:OJS62 OTO58:OTO62 PDK58:PDK62 PNG58:PNG62 PXC58:PXC62 QGY58:QGY62 QQU58:QQU62 RAQ58:RAQ62 RKM58:RKM62 RUI58:RUI62 SEE58:SEE62 SOA58:SOA62 SXW58:SXW62 THS58:THS62 TRO58:TRO62 UBK58:UBK62 ULG58:ULG62 UVC58:UVC62 VEY58:VEY62 VOU58:VOU62 VYQ58:VYQ62 WIM58:WIM62 WSI58:WSI62 GA58:GA62 PW58:PW62 ZS58:ZS62 AJO58:AJO62 ATK58:ATK62 BDG58:BDG62 BNC58:BNC62 BWY58:BWY62 CGU58:CGU62 CQQ58:CQQ62 DAM58:DAM62 DKI58:DKI62 DUE58:DUE62 EEA58:EEA62 ENW58:ENW62 EXS58:EXS62 FHO58:FHO62 FRK58:FRK62 GBG58:GBG62 GLC58:GLC62 GUY58:GUY62 HEU58:HEU62 HOQ58:HOQ62 HYM58:HYM62 III58:III62 ISE58:ISE62 JCA58:JCA62 JLW58:JLW62 JVS58:JVS62 KFO58:KFO62 KPK58:KPK62 KZG58:KZG62 LJC58:LJC62 LSY58:LSY62 MCU58:MCU62 MMQ58:MMQ62 MWM58:MWM62 NGI58:NGI62 NQE58:NQE62 OAA58:OAA62 OJW58:OJW62 OTS58:OTS62 PDO58:PDO62 PNK58:PNK62 PXG58:PXG62 QHC58:QHC62 QQY58:QQY62 RAU58:RAU62 RKQ58:RKQ62 RUM58:RUM62 SEI58:SEI62 SOE58:SOE62 SYA58:SYA62 THW58:THW62 TRS58:TRS62 UBO58:UBO62 ULK58:ULK62 UVG58:UVG62 VFC58:VFC62 VOY58:VOY62 VYU58:VYU62 WIQ58:WIQ62 WSM58:WSM62 GE58:GE62 QA58:QA62 ZW58:ZW62 AJS58:AJS62 ATO58:ATO62 BDK58:BDK62 BNG58:BNG62 BXC58:BXC62 CGY58:CGY62 CQU58:CQU62 DAQ58:DAQ62 DKM58:DKM62 DUI58:DUI62 EEE58:EEE62 EOA58:EOA62 EXW58:EXW62 FHS58:FHS62 FRO58:FRO62 GBK58:GBK62 GLG58:GLG62 GVC58:GVC62 HEY58:HEY62 HOU58:HOU62 HYQ58:HYQ62 IIM58:IIM62 ISI58:ISI62 JCE58:JCE62 JMA58:JMA62 JVW58:JVW62 KFS58:KFS62 KPO58:KPO62 KZK58:KZK62 LJG58:LJG62 LTC58:LTC62 MCY58:MCY62 MMU58:MMU62 MWQ58:MWQ62 NGM58:NGM62 NQI58:NQI62 OAE58:OAE62 OKA58:OKA62 OTW58:OTW62 PDS58:PDS62 PNO58:PNO62 PXK58:PXK62 QHG58:QHG62 QRC58:QRC62 RAY58:RAY62 RKU58:RKU62 RUQ58:RUQ62 SEM58:SEM62 SOI58:SOI62 SYE58:SYE62 TIA58:TIA62 TRW58:TRW62 UBS58:UBS62 ULO58:ULO62 UVK58:UVK62 VFG58:VFG62 VPC58:VPC62 VYY58:VYY62 WIU58:WIU62 WSQ58:WSQ62 GI58:GI62 QE58:QE62 AAA58:AAA62 AJW58:AJW62 ATS58:ATS62 BDO58:BDO62 BNK58:BNK62 BXG58:BXG62 CHC58:CHC62 CQY58:CQY62 DAU58:DAU62 DKQ58:DKQ62 DUM58:DUM62 EEI58:EEI62 EOE58:EOE62 EYA58:EYA62 FHW58:FHW62 FRS58:FRS62 GBO58:GBO62 GLK58:GLK62 GVG58:GVG62 HFC58:HFC62 HOY58:HOY62 HYU58:HYU62 IIQ58:IIQ62 ISM58:ISM62 JCI58:JCI62 JME58:JME62 JWA58:JWA62 KFW58:KFW62 KPS58:KPS62 KZO58:KZO62 LJK58:LJK62 LTG58:LTG62 MDC58:MDC62 MMY58:MMY62 MWU58:MWU62 NGQ58:NGQ62 NQM58:NQM62 OAI58:OAI62 OKE58:OKE62 OUA58:OUA62 PDW58:PDW62 PNS58:PNS62 PXO58:PXO62 QHK58:QHK62 QRG58:QRG62 RBC58:RBC62 RKY58:RKY62 RUU58:RUU62 SEQ58:SEQ62 SOM58:SOM62 SYI58:SYI62 TIE58:TIE62 TSA58:TSA62 UBW58:UBW62 ULS58:ULS62 UVO58:UVO62 VFK58:VFK62 VPG58:VPG62 VZC58:VZC62 WIY58:WIY62 WSU58:WSU62 NI2:NI57 XE2:XE57 AHA2:AHA57 AQW2:AQW57 BAS2:BAS57 BKO2:BKO57 BUK2:BUK57 CEG2:CEG57 COC2:COC57 CXY2:CXY57 DHU2:DHU57 DRQ2:DRQ57 EBM2:EBM57 ELI2:ELI57 EVE2:EVE57 FFA2:FFA57 FOW2:FOW57 FYS2:FYS57 GIO2:GIO57 GSK2:GSK57 HCG2:HCG57 HMC2:HMC57 HVY2:HVY57 IFU2:IFU57 IPQ2:IPQ57 IZM2:IZM57 JJI2:JJI57 JTE2:JTE57 KDA2:KDA57 KMW2:KMW57 KWS2:KWS57 LGO2:LGO57 LQK2:LQK57 MAG2:MAG57 MKC2:MKC57 MTY2:MTY57 NDU2:NDU57 NNQ2:NNQ57 NXM2:NXM57 OHI2:OHI57 ORE2:ORE57 PBA2:PBA57 PKW2:PKW57 PUS2:PUS57 QEO2:QEO57 QOK2:QOK57 QYG2:QYG57 RIC2:RIC57 RRY2:RRY57 SBU2:SBU57 SLQ2:SLQ57 SVM2:SVM57 TFI2:TFI57 TPE2:TPE57 TZA2:TZA57 UIW2:UIW57 USS2:USS57 VCO2:VCO57 VMK2:VMK57 VWG2:VWG57 WGC2:WGC57 WPY2:WPY57 NM2:NM57 XI2:XI57 AHE2:AHE57 ARA2:ARA57 BAW2:BAW57 BKS2:BKS57 BUO2:BUO57 CEK2:CEK57 COG2:COG57 CYC2:CYC57 DHY2:DHY57 DRU2:DRU57 EBQ2:EBQ57 ELM2:ELM57 EVI2:EVI57 FFE2:FFE57 FPA2:FPA57 FYW2:FYW57 GIS2:GIS57 GSO2:GSO57 HCK2:HCK57 HMG2:HMG57 HWC2:HWC57 IFY2:IFY57 IPU2:IPU57 IZQ2:IZQ57 JJM2:JJM57 JTI2:JTI57 KDE2:KDE57 KNA2:KNA57 KWW2:KWW57 LGS2:LGS57 LQO2:LQO57 MAK2:MAK57 MKG2:MKG57 MUC2:MUC57 NDY2:NDY57 NNU2:NNU57 NXQ2:NXQ57 OHM2:OHM57 ORI2:ORI57 PBE2:PBE57 PLA2:PLA57 PUW2:PUW57 QES2:QES57 QOO2:QOO57 QYK2:QYK57 RIG2:RIG57 RSC2:RSC57 SBY2:SBY57 SLU2:SLU57 SVQ2:SVQ57 TFM2:TFM57 TPI2:TPI57 TZE2:TZE57 UJA2:UJA57 USW2:USW57 VCS2:VCS57 VMO2:VMO57 VWK2:VWK57 WGG2:WGG57 WQC2:WQC57 NQ2:NQ57 XM2:XM57 AHI2:AHI57 ARE2:ARE57 BBA2:BBA57 BKW2:BKW57 BUS2:BUS57 CEO2:CEO57 COK2:COK57 CYG2:CYG57 DIC2:DIC57 DRY2:DRY57 EBU2:EBU57 ELQ2:ELQ57 EVM2:EVM57 FFI2:FFI57 FPE2:FPE57 FZA2:FZA57 GIW2:GIW57 GSS2:GSS57 HCO2:HCO57 HMK2:HMK57 HWG2:HWG57 IGC2:IGC57 IPY2:IPY57 IZU2:IZU57 JJQ2:JJQ57 JTM2:JTM57 KDI2:KDI57 KNE2:KNE57 KXA2:KXA57 LGW2:LGW57 LQS2:LQS57 MAO2:MAO57 MKK2:MKK57 MUG2:MUG57 NEC2:NEC57 NNY2:NNY57 NXU2:NXU57 OHQ2:OHQ57 ORM2:ORM57 PBI2:PBI57 PLE2:PLE57 PVA2:PVA57 QEW2:QEW57 QOS2:QOS57 QYO2:QYO57 RIK2:RIK57 RSG2:RSG57 SCC2:SCC57 SLY2:SLY57 SVU2:SVU57 TFQ2:TFQ57 TPM2:TPM57 TZI2:TZI57 UJE2:UJE57 UTA2:UTA57 VCW2:VCW57 VMS2:VMS57 VWO2:VWO57 WGK2:WGK57 WQG2:WQG57 NU2:NU57 XQ2:XQ57 AHM2:AHM57 ARI2:ARI57 BBE2:BBE57 BLA2:BLA57 BUW2:BUW57 CES2:CES57 COO2:COO57 CYK2:CYK57 DIG2:DIG57 DSC2:DSC57 EBY2:EBY57 ELU2:ELU57 EVQ2:EVQ57 FFM2:FFM57 FPI2:FPI57 FZE2:FZE57 GJA2:GJA57 GSW2:GSW57 HCS2:HCS57 HMO2:HMO57 HWK2:HWK57 IGG2:IGG57 IQC2:IQC57 IZY2:IZY57 JJU2:JJU57 JTQ2:JTQ57 KDM2:KDM57 KNI2:KNI57 KXE2:KXE57 LHA2:LHA57 LQW2:LQW57 MAS2:MAS57 MKO2:MKO57 MUK2:MUK57 NEG2:NEG57 NOC2:NOC57 NXY2:NXY57 OHU2:OHU57 ORQ2:ORQ57 PBM2:PBM57 PLI2:PLI57 PVE2:PVE57 QFA2:QFA57 QOW2:QOW57 QYS2:QYS57 RIO2:RIO57 RSK2:RSK57 SCG2:SCG57 SMC2:SMC57 SVY2:SVY57 TFU2:TFU57 TPQ2:TPQ57 TZM2:TZM57 UJI2:UJI57 UTE2:UTE57 VDA2:VDA57 VMW2:VMW57 VWS2:VWS57 WGO2:WGO57 WQK2:WQK57 NY2:NY57 XU2:XU57 AHQ2:AHQ57 ARM2:ARM57 BBI2:BBI57 BLE2:BLE57 BVA2:BVA57 CEW2:CEW57 COS2:COS57 CYO2:CYO57 DIK2:DIK57 DSG2:DSG57 ECC2:ECC57 ELY2:ELY57 EVU2:EVU57 FFQ2:FFQ57 FPM2:FPM57 FZI2:FZI57 GJE2:GJE57 GTA2:GTA57 HCW2:HCW57 HMS2:HMS57 HWO2:HWO57 IGK2:IGK57 IQG2:IQG57 JAC2:JAC57 JJY2:JJY57 JTU2:JTU57 KDQ2:KDQ57 KNM2:KNM57 KXI2:KXI57 LHE2:LHE57 LRA2:LRA57 MAW2:MAW57 MKS2:MKS57 MUO2:MUO57 NEK2:NEK57 NOG2:NOG57 NYC2:NYC57 OHY2:OHY57 ORU2:ORU57 PBQ2:PBQ57 PLM2:PLM57 PVI2:PVI57 QFE2:QFE57 QPA2:QPA57 QYW2:QYW57 RIS2:RIS57 RSO2:RSO57 SCK2:SCK57 SMG2:SMG57 SWC2:SWC57 TFY2:TFY57 TPU2:TPU57 TZQ2:TZQ57 UJM2:UJM57 UTI2:UTI57 VDE2:VDE57 VNA2:VNA57 VWW2:VWW57 WGS2:WGS57 WQO2:WQO57 L2:L124 WQI63:WQI124 WGM63:WGM124 VWQ63:VWQ124 VMU63:VMU124 VCY63:VCY124 UTC63:UTC124 UJG63:UJG124 TZK63:TZK124 TPO63:TPO124 TFS63:TFS124 SVW63:SVW124 SMA63:SMA124 SCE63:SCE124 RSI63:RSI124 RIM63:RIM124 QYQ63:QYQ124 QOU63:QOU124 QEY63:QEY124 PVC63:PVC124 PLG63:PLG124 PBK63:PBK124 ORO63:ORO124 OHS63:OHS124 NXW63:NXW124 NOA63:NOA124 NEE63:NEE124 MUI63:MUI124 MKM63:MKM124 MAQ63:MAQ124 LQU63:LQU124 LGY63:LGY124 KXC63:KXC124 KNG63:KNG124 KDK63:KDK124 JTO63:JTO124 JJS63:JJS124 IZW63:IZW124 IQA63:IQA124 IGE63:IGE124 HWI63:HWI124 HMM63:HMM124 HCQ63:HCQ124 GSU63:GSU124 GIY63:GIY124 FZC63:FZC124 FPG63:FPG124 FFK63:FFK124 EVO63:EVO124 ELS63:ELS124 EBW63:EBW124 DSA63:DSA124 DIE63:DIE124 CYI63:CYI124 COM63:COM124 CEQ63:CEQ124 BUU63:BUU124 BKY63:BKY124 BBC63:BBC124 ARG63:ARG124 AHK63:AHK124 XO63:XO124 NS63:NS124 WQE63:WQE124 WGI63:WGI124 VWM63:VWM124 VMQ63:VMQ124 VCU63:VCU124 USY63:USY124 UJC63:UJC124 TZG63:TZG124 TPK63:TPK124 TFO63:TFO124 SVS63:SVS124 SLW63:SLW124 SCA63:SCA124 RSE63:RSE124 RII63:RII124 QYM63:QYM124 QOQ63:QOQ124 QEU63:QEU124 PUY63:PUY124 PLC63:PLC124 PBG63:PBG124 ORK63:ORK124 OHO63:OHO124 NXS63:NXS124 NNW63:NNW124 NEA63:NEA124 MUE63:MUE124 MKI63:MKI124 MAM63:MAM124 LQQ63:LQQ124 LGU63:LGU124 KWY63:KWY124 KNC63:KNC124 KDG63:KDG124 JTK63:JTK124 JJO63:JJO124 IZS63:IZS124 IPW63:IPW124 IGA63:IGA124 HWE63:HWE124 HMI63:HMI124 HCM63:HCM124 GSQ63:GSQ124 GIU63:GIU124 FYY63:FYY124 FPC63:FPC124 FFG63:FFG124 EVK63:EVK124 ELO63:ELO124 EBS63:EBS124 DRW63:DRW124 DIA63:DIA124 CYE63:CYE124 COI63:COI124 CEM63:CEM124 BUQ63:BUQ124 BKU63:BKU124 BAY63:BAY124 ARC63:ARC124 AHG63:AHG124 XK63:XK124 NO63:NO124 WQA63:WQA124 WGE63:WGE124 VWI63:VWI124 VMM63:VMM124 VCQ63:VCQ124 USU63:USU124 UIY63:UIY124 TZC63:TZC124 TPG63:TPG124 TFK63:TFK124 SVO63:SVO124 SLS63:SLS124 SBW63:SBW124 RSA63:RSA124 RIE63:RIE124 QYI63:QYI124 QOM63:QOM124 QEQ63:QEQ124 PUU63:PUU124 PKY63:PKY124 PBC63:PBC124 ORG63:ORG124 OHK63:OHK124 NXO63:NXO124 NNS63:NNS124 NDW63:NDW124 MUA63:MUA124 MKE63:MKE124 MAI63:MAI124 LQM63:LQM124 LGQ63:LGQ124 KWU63:KWU124 KMY63:KMY124 KDC63:KDC124 JTG63:JTG124 JJK63:JJK124 IZO63:IZO124 IPS63:IPS124 IFW63:IFW124 HWA63:HWA124 HME63:HME124 HCI63:HCI124 GSM63:GSM124 GIQ63:GIQ124 FYU63:FYU124 FOY63:FOY124 FFC63:FFC124 EVG63:EVG124 ELK63:ELK124 EBO63:EBO124 DRS63:DRS124 DHW63:DHW124 CYA63:CYA124 COE63:COE124 CEI63:CEI124 BUM63:BUM124 BKQ63:BKQ124 BAU63:BAU124 AQY63:AQY124 AHC63:AHC124 XG63:XG124 NK63:NK124 WPW63:WPW124 WGA63:WGA124 VWE63:VWE124 VMI63:VMI124 VCM63:VCM124 USQ63:USQ124 UIU63:UIU124 TYY63:TYY124 TPC63:TPC124 TFG63:TFG124 SVK63:SVK124 SLO63:SLO124 SBS63:SBS124 RRW63:RRW124 RIA63:RIA124 QYE63:QYE124 QOI63:QOI124 QEM63:QEM124 PUQ63:PUQ124 PKU63:PKU124 PAY63:PAY124 ORC63:ORC124 OHG63:OHG124 NXK63:NXK124 NNO63:NNO124 NDS63:NDS124 MTW63:MTW124 MKA63:MKA124 MAE63:MAE124 LQI63:LQI124 LGM63:LGM124 KWQ63:KWQ124 KMU63:KMU124 KCY63:KCY124 JTC63:JTC124 JJG63:JJG124 IZK63:IZK124 IPO63:IPO124 IFS63:IFS124 HVW63:HVW124 HMA63:HMA124 HCE63:HCE124 GSI63:GSI124 GIM63:GIM124 FYQ63:FYQ124 FOU63:FOU124 FEY63:FEY124 EVC63:EVC124 ELG63:ELG124 EBK63:EBK124 DRO63:DRO124 DHS63:DHS124 CXW63:CXW124 COA63:COA124 CEE63:CEE124 BUI63:BUI124 BKM63:BKM124 BAQ63:BAQ124 AQU63:AQU124 AGY63:AGY124 XC63:XC124 NG63:NG124 WPS63:WPS124 WFW63:WFW124 VWA63:VWA124 VME63:VME124 VCI63:VCI124 USM63:USM124 UIQ63:UIQ124 TYU63:TYU124 TOY63:TOY124 TFC63:TFC124 SVG63:SVG124 SLK63:SLK124 SBO63:SBO124 RRS63:RRS124 RHW63:RHW124 QYA63:QYA124 QOE63:QOE124 QEI63:QEI124 PUM63:PUM124 PKQ63:PKQ124 PAU63:PAU124 OQY63:OQY124 OHC63:OHC124 NXG63:NXG124 NNK63:NNK124 NDO63:NDO124 MTS63:MTS124 MJW63:MJW124 MAA63:MAA124 LQE63:LQE124 LGI63:LGI124 KWM63:KWM124 KMQ63:KMQ124 KCU63:KCU124 JSY63:JSY124 JJC63:JJC124 IZG63:IZG124 IPK63:IPK124 IFO63:IFO124 HVS63:HVS124 HLW63:HLW124 HCA63:HCA124 GSE63:GSE124 GII63:GII124 FYM63:FYM124 FOQ63:FOQ124 FEU63:FEU124 EUY63:EUY124 ELC63:ELC124 EBG63:EBG124 DRK63:DRK124 DHO63:DHO124 CXS63:CXS124 CNW63:CNW124 CEA63:CEA124 BUE63:BUE124 BKI63:BKI124 BAM63:BAM124 AQQ63:AQQ124 AGU63:AGU124 WY63:WY124 NC63:NC124 NC128:NC140">
      <formula1>occupation</formula1>
    </dataValidation>
    <dataValidation type="list" allowBlank="1" showInputMessage="1" showErrorMessage="1" sqref="WW128:WW140 QYO917356:QYO917504 AGS128:AGS140 AQO128:AQO140 BAK128:BAK140 BKG128:BKG140 BUC128:BUC140 CDY128:CDY140 CNU128:CNU140 CXQ128:CXQ140 DHM128:DHM140 DRI128:DRI140 EBE128:EBE140 ELA128:ELA140 EUW128:EUW140 FES128:FES140 FOO128:FOO140 FYK128:FYK140 GIG128:GIG140 GSC128:GSC140 HBY128:HBY140 HLU128:HLU140 HVQ128:HVQ140 IFM128:IFM140 IPI128:IPI140 IZE128:IZE140 JJA128:JJA140 JSW128:JSW140 KCS128:KCS140 KMO128:KMO140 KWK128:KWK140 LGG128:LGG140 LQC128:LQC140 LZY128:LZY140 MJU128:MJU140 MTQ128:MTQ140 NDM128:NDM140 NNI128:NNI140 NXE128:NXE140 OHA128:OHA140 OQW128:OQW140 PAS128:PAS140 PKO128:PKO140 PUK128:PUK140 QEG128:QEG140 QOC128:QOC140 QXY128:QXY140 RHU128:RHU140 RRQ128:RRQ140 SBM128:SBM140 SLI128:SLI140 SVE128:SVE140 TFA128:TFA140 TOW128:TOW140 TYS128:TYS140 UIO128:UIO140 USK128:USK140 VCG128:VCG140 VMC128:VMC140 VVY128:VVY140 WFU128:WFU140 WPQ128:WPQ140 NE128:NE140 I65388:I65536 RIK917356:RIK917504 NA65388:NA65536 WW65388:WW65536 AGS65388:AGS65536 AQO65388:AQO65536 BAK65388:BAK65536 BKG65388:BKG65536 BUC65388:BUC65536 CDY65388:CDY65536 CNU65388:CNU65536 CXQ65388:CXQ65536 DHM65388:DHM65536 DRI65388:DRI65536 EBE65388:EBE65536 ELA65388:ELA65536 EUW65388:EUW65536 FES65388:FES65536 FOO65388:FOO65536 FYK65388:FYK65536 GIG65388:GIG65536 GSC65388:GSC65536 HBY65388:HBY65536 HLU65388:HLU65536 HVQ65388:HVQ65536 IFM65388:IFM65536 IPI65388:IPI65536 IZE65388:IZE65536 JJA65388:JJA65536 JSW65388:JSW65536 KCS65388:KCS65536 KMO65388:KMO65536 KWK65388:KWK65536 LGG65388:LGG65536 LQC65388:LQC65536 LZY65388:LZY65536 MJU65388:MJU65536 MTQ65388:MTQ65536 NDM65388:NDM65536 NNI65388:NNI65536 NXE65388:NXE65536 OHA65388:OHA65536 OQW65388:OQW65536 PAS65388:PAS65536 PKO65388:PKO65536 PUK65388:PUK65536 QEG65388:QEG65536 QOC65388:QOC65536 QXY65388:QXY65536 RHU65388:RHU65536 RRQ65388:RRQ65536 SBM65388:SBM65536 SLI65388:SLI65536 SVE65388:SVE65536 TFA65388:TFA65536 TOW65388:TOW65536 TYS65388:TYS65536 UIO65388:UIO65536 USK65388:USK65536 VCG65388:VCG65536 VMC65388:VMC65536 VVY65388:VVY65536 WFU65388:WFU65536 WPQ65388:WPQ65536 I130924:I131072 RSG917356:RSG917504 NA130924:NA131072 WW130924:WW131072 AGS130924:AGS131072 AQO130924:AQO131072 BAK130924:BAK131072 BKG130924:BKG131072 BUC130924:BUC131072 CDY130924:CDY131072 CNU130924:CNU131072 CXQ130924:CXQ131072 DHM130924:DHM131072 DRI130924:DRI131072 EBE130924:EBE131072 ELA130924:ELA131072 EUW130924:EUW131072 FES130924:FES131072 FOO130924:FOO131072 FYK130924:FYK131072 GIG130924:GIG131072 GSC130924:GSC131072 HBY130924:HBY131072 HLU130924:HLU131072 HVQ130924:HVQ131072 IFM130924:IFM131072 IPI130924:IPI131072 IZE130924:IZE131072 JJA130924:JJA131072 JSW130924:JSW131072 KCS130924:KCS131072 KMO130924:KMO131072 KWK130924:KWK131072 LGG130924:LGG131072 LQC130924:LQC131072 LZY130924:LZY131072 MJU130924:MJU131072 MTQ130924:MTQ131072 NDM130924:NDM131072 NNI130924:NNI131072 NXE130924:NXE131072 OHA130924:OHA131072 OQW130924:OQW131072 PAS130924:PAS131072 PKO130924:PKO131072 PUK130924:PUK131072 QEG130924:QEG131072 QOC130924:QOC131072 QXY130924:QXY131072 RHU130924:RHU131072 RRQ130924:RRQ131072 SBM130924:SBM131072 SLI130924:SLI131072 SVE130924:SVE131072 TFA130924:TFA131072 TOW130924:TOW131072 TYS130924:TYS131072 UIO130924:UIO131072 USK130924:USK131072 VCG130924:VCG131072 VMC130924:VMC131072 VVY130924:VVY131072 WFU130924:WFU131072 WPQ130924:WPQ131072 I196460:I196608 SCC917356:SCC917504 NA196460:NA196608 WW196460:WW196608 AGS196460:AGS196608 AQO196460:AQO196608 BAK196460:BAK196608 BKG196460:BKG196608 BUC196460:BUC196608 CDY196460:CDY196608 CNU196460:CNU196608 CXQ196460:CXQ196608 DHM196460:DHM196608 DRI196460:DRI196608 EBE196460:EBE196608 ELA196460:ELA196608 EUW196460:EUW196608 FES196460:FES196608 FOO196460:FOO196608 FYK196460:FYK196608 GIG196460:GIG196608 GSC196460:GSC196608 HBY196460:HBY196608 HLU196460:HLU196608 HVQ196460:HVQ196608 IFM196460:IFM196608 IPI196460:IPI196608 IZE196460:IZE196608 JJA196460:JJA196608 JSW196460:JSW196608 KCS196460:KCS196608 KMO196460:KMO196608 KWK196460:KWK196608 LGG196460:LGG196608 LQC196460:LQC196608 LZY196460:LZY196608 MJU196460:MJU196608 MTQ196460:MTQ196608 NDM196460:NDM196608 NNI196460:NNI196608 NXE196460:NXE196608 OHA196460:OHA196608 OQW196460:OQW196608 PAS196460:PAS196608 PKO196460:PKO196608 PUK196460:PUK196608 QEG196460:QEG196608 QOC196460:QOC196608 QXY196460:QXY196608 RHU196460:RHU196608 RRQ196460:RRQ196608 SBM196460:SBM196608 SLI196460:SLI196608 SVE196460:SVE196608 TFA196460:TFA196608 TOW196460:TOW196608 TYS196460:TYS196608 UIO196460:UIO196608 USK196460:USK196608 VCG196460:VCG196608 VMC196460:VMC196608 VVY196460:VVY196608 WFU196460:WFU196608 WPQ196460:WPQ196608 I261996:I262144 SLY917356:SLY917504 NA261996:NA262144 WW261996:WW262144 AGS261996:AGS262144 AQO261996:AQO262144 BAK261996:BAK262144 BKG261996:BKG262144 BUC261996:BUC262144 CDY261996:CDY262144 CNU261996:CNU262144 CXQ261996:CXQ262144 DHM261996:DHM262144 DRI261996:DRI262144 EBE261996:EBE262144 ELA261996:ELA262144 EUW261996:EUW262144 FES261996:FES262144 FOO261996:FOO262144 FYK261996:FYK262144 GIG261996:GIG262144 GSC261996:GSC262144 HBY261996:HBY262144 HLU261996:HLU262144 HVQ261996:HVQ262144 IFM261996:IFM262144 IPI261996:IPI262144 IZE261996:IZE262144 JJA261996:JJA262144 JSW261996:JSW262144 KCS261996:KCS262144 KMO261996:KMO262144 KWK261996:KWK262144 LGG261996:LGG262144 LQC261996:LQC262144 LZY261996:LZY262144 MJU261996:MJU262144 MTQ261996:MTQ262144 NDM261996:NDM262144 NNI261996:NNI262144 NXE261996:NXE262144 OHA261996:OHA262144 OQW261996:OQW262144 PAS261996:PAS262144 PKO261996:PKO262144 PUK261996:PUK262144 QEG261996:QEG262144 QOC261996:QOC262144 QXY261996:QXY262144 RHU261996:RHU262144 RRQ261996:RRQ262144 SBM261996:SBM262144 SLI261996:SLI262144 SVE261996:SVE262144 TFA261996:TFA262144 TOW261996:TOW262144 TYS261996:TYS262144 UIO261996:UIO262144 USK261996:USK262144 VCG261996:VCG262144 VMC261996:VMC262144 VVY261996:VVY262144 WFU261996:WFU262144 WPQ261996:WPQ262144 I327532:I327680 SVU917356:SVU917504 NA327532:NA327680 WW327532:WW327680 AGS327532:AGS327680 AQO327532:AQO327680 BAK327532:BAK327680 BKG327532:BKG327680 BUC327532:BUC327680 CDY327532:CDY327680 CNU327532:CNU327680 CXQ327532:CXQ327680 DHM327532:DHM327680 DRI327532:DRI327680 EBE327532:EBE327680 ELA327532:ELA327680 EUW327532:EUW327680 FES327532:FES327680 FOO327532:FOO327680 FYK327532:FYK327680 GIG327532:GIG327680 GSC327532:GSC327680 HBY327532:HBY327680 HLU327532:HLU327680 HVQ327532:HVQ327680 IFM327532:IFM327680 IPI327532:IPI327680 IZE327532:IZE327680 JJA327532:JJA327680 JSW327532:JSW327680 KCS327532:KCS327680 KMO327532:KMO327680 KWK327532:KWK327680 LGG327532:LGG327680 LQC327532:LQC327680 LZY327532:LZY327680 MJU327532:MJU327680 MTQ327532:MTQ327680 NDM327532:NDM327680 NNI327532:NNI327680 NXE327532:NXE327680 OHA327532:OHA327680 OQW327532:OQW327680 PAS327532:PAS327680 PKO327532:PKO327680 PUK327532:PUK327680 QEG327532:QEG327680 QOC327532:QOC327680 QXY327532:QXY327680 RHU327532:RHU327680 RRQ327532:RRQ327680 SBM327532:SBM327680 SLI327532:SLI327680 SVE327532:SVE327680 TFA327532:TFA327680 TOW327532:TOW327680 TYS327532:TYS327680 UIO327532:UIO327680 USK327532:USK327680 VCG327532:VCG327680 VMC327532:VMC327680 VVY327532:VVY327680 WFU327532:WFU327680 WPQ327532:WPQ327680 I393068:I393216 TFQ917356:TFQ917504 NA393068:NA393216 WW393068:WW393216 AGS393068:AGS393216 AQO393068:AQO393216 BAK393068:BAK393216 BKG393068:BKG393216 BUC393068:BUC393216 CDY393068:CDY393216 CNU393068:CNU393216 CXQ393068:CXQ393216 DHM393068:DHM393216 DRI393068:DRI393216 EBE393068:EBE393216 ELA393068:ELA393216 EUW393068:EUW393216 FES393068:FES393216 FOO393068:FOO393216 FYK393068:FYK393216 GIG393068:GIG393216 GSC393068:GSC393216 HBY393068:HBY393216 HLU393068:HLU393216 HVQ393068:HVQ393216 IFM393068:IFM393216 IPI393068:IPI393216 IZE393068:IZE393216 JJA393068:JJA393216 JSW393068:JSW393216 KCS393068:KCS393216 KMO393068:KMO393216 KWK393068:KWK393216 LGG393068:LGG393216 LQC393068:LQC393216 LZY393068:LZY393216 MJU393068:MJU393216 MTQ393068:MTQ393216 NDM393068:NDM393216 NNI393068:NNI393216 NXE393068:NXE393216 OHA393068:OHA393216 OQW393068:OQW393216 PAS393068:PAS393216 PKO393068:PKO393216 PUK393068:PUK393216 QEG393068:QEG393216 QOC393068:QOC393216 QXY393068:QXY393216 RHU393068:RHU393216 RRQ393068:RRQ393216 SBM393068:SBM393216 SLI393068:SLI393216 SVE393068:SVE393216 TFA393068:TFA393216 TOW393068:TOW393216 TYS393068:TYS393216 UIO393068:UIO393216 USK393068:USK393216 VCG393068:VCG393216 VMC393068:VMC393216 VVY393068:VVY393216 WFU393068:WFU393216 WPQ393068:WPQ393216 I458604:I458752 TPM917356:TPM917504 NA458604:NA458752 WW458604:WW458752 AGS458604:AGS458752 AQO458604:AQO458752 BAK458604:BAK458752 BKG458604:BKG458752 BUC458604:BUC458752 CDY458604:CDY458752 CNU458604:CNU458752 CXQ458604:CXQ458752 DHM458604:DHM458752 DRI458604:DRI458752 EBE458604:EBE458752 ELA458604:ELA458752 EUW458604:EUW458752 FES458604:FES458752 FOO458604:FOO458752 FYK458604:FYK458752 GIG458604:GIG458752 GSC458604:GSC458752 HBY458604:HBY458752 HLU458604:HLU458752 HVQ458604:HVQ458752 IFM458604:IFM458752 IPI458604:IPI458752 IZE458604:IZE458752 JJA458604:JJA458752 JSW458604:JSW458752 KCS458604:KCS458752 KMO458604:KMO458752 KWK458604:KWK458752 LGG458604:LGG458752 LQC458604:LQC458752 LZY458604:LZY458752 MJU458604:MJU458752 MTQ458604:MTQ458752 NDM458604:NDM458752 NNI458604:NNI458752 NXE458604:NXE458752 OHA458604:OHA458752 OQW458604:OQW458752 PAS458604:PAS458752 PKO458604:PKO458752 PUK458604:PUK458752 QEG458604:QEG458752 QOC458604:QOC458752 QXY458604:QXY458752 RHU458604:RHU458752 RRQ458604:RRQ458752 SBM458604:SBM458752 SLI458604:SLI458752 SVE458604:SVE458752 TFA458604:TFA458752 TOW458604:TOW458752 TYS458604:TYS458752 UIO458604:UIO458752 USK458604:USK458752 VCG458604:VCG458752 VMC458604:VMC458752 VVY458604:VVY458752 WFU458604:WFU458752 WPQ458604:WPQ458752 I524140:I524288 TZI917356:TZI917504 NA524140:NA524288 WW524140:WW524288 AGS524140:AGS524288 AQO524140:AQO524288 BAK524140:BAK524288 BKG524140:BKG524288 BUC524140:BUC524288 CDY524140:CDY524288 CNU524140:CNU524288 CXQ524140:CXQ524288 DHM524140:DHM524288 DRI524140:DRI524288 EBE524140:EBE524288 ELA524140:ELA524288 EUW524140:EUW524288 FES524140:FES524288 FOO524140:FOO524288 FYK524140:FYK524288 GIG524140:GIG524288 GSC524140:GSC524288 HBY524140:HBY524288 HLU524140:HLU524288 HVQ524140:HVQ524288 IFM524140:IFM524288 IPI524140:IPI524288 IZE524140:IZE524288 JJA524140:JJA524288 JSW524140:JSW524288 KCS524140:KCS524288 KMO524140:KMO524288 KWK524140:KWK524288 LGG524140:LGG524288 LQC524140:LQC524288 LZY524140:LZY524288 MJU524140:MJU524288 MTQ524140:MTQ524288 NDM524140:NDM524288 NNI524140:NNI524288 NXE524140:NXE524288 OHA524140:OHA524288 OQW524140:OQW524288 PAS524140:PAS524288 PKO524140:PKO524288 PUK524140:PUK524288 QEG524140:QEG524288 QOC524140:QOC524288 QXY524140:QXY524288 RHU524140:RHU524288 RRQ524140:RRQ524288 SBM524140:SBM524288 SLI524140:SLI524288 SVE524140:SVE524288 TFA524140:TFA524288 TOW524140:TOW524288 TYS524140:TYS524288 UIO524140:UIO524288 USK524140:USK524288 VCG524140:VCG524288 VMC524140:VMC524288 VVY524140:VVY524288 WFU524140:WFU524288 WPQ524140:WPQ524288 I589676:I589824 UJE917356:UJE917504 NA589676:NA589824 WW589676:WW589824 AGS589676:AGS589824 AQO589676:AQO589824 BAK589676:BAK589824 BKG589676:BKG589824 BUC589676:BUC589824 CDY589676:CDY589824 CNU589676:CNU589824 CXQ589676:CXQ589824 DHM589676:DHM589824 DRI589676:DRI589824 EBE589676:EBE589824 ELA589676:ELA589824 EUW589676:EUW589824 FES589676:FES589824 FOO589676:FOO589824 FYK589676:FYK589824 GIG589676:GIG589824 GSC589676:GSC589824 HBY589676:HBY589824 HLU589676:HLU589824 HVQ589676:HVQ589824 IFM589676:IFM589824 IPI589676:IPI589824 IZE589676:IZE589824 JJA589676:JJA589824 JSW589676:JSW589824 KCS589676:KCS589824 KMO589676:KMO589824 KWK589676:KWK589824 LGG589676:LGG589824 LQC589676:LQC589824 LZY589676:LZY589824 MJU589676:MJU589824 MTQ589676:MTQ589824 NDM589676:NDM589824 NNI589676:NNI589824 NXE589676:NXE589824 OHA589676:OHA589824 OQW589676:OQW589824 PAS589676:PAS589824 PKO589676:PKO589824 PUK589676:PUK589824 QEG589676:QEG589824 QOC589676:QOC589824 QXY589676:QXY589824 RHU589676:RHU589824 RRQ589676:RRQ589824 SBM589676:SBM589824 SLI589676:SLI589824 SVE589676:SVE589824 TFA589676:TFA589824 TOW589676:TOW589824 TYS589676:TYS589824 UIO589676:UIO589824 USK589676:USK589824 VCG589676:VCG589824 VMC589676:VMC589824 VVY589676:VVY589824 WFU589676:WFU589824 WPQ589676:WPQ589824 I655212:I655360 UTA917356:UTA917504 NA655212:NA655360 WW655212:WW655360 AGS655212:AGS655360 AQO655212:AQO655360 BAK655212:BAK655360 BKG655212:BKG655360 BUC655212:BUC655360 CDY655212:CDY655360 CNU655212:CNU655360 CXQ655212:CXQ655360 DHM655212:DHM655360 DRI655212:DRI655360 EBE655212:EBE655360 ELA655212:ELA655360 EUW655212:EUW655360 FES655212:FES655360 FOO655212:FOO655360 FYK655212:FYK655360 GIG655212:GIG655360 GSC655212:GSC655360 HBY655212:HBY655360 HLU655212:HLU655360 HVQ655212:HVQ655360 IFM655212:IFM655360 IPI655212:IPI655360 IZE655212:IZE655360 JJA655212:JJA655360 JSW655212:JSW655360 KCS655212:KCS655360 KMO655212:KMO655360 KWK655212:KWK655360 LGG655212:LGG655360 LQC655212:LQC655360 LZY655212:LZY655360 MJU655212:MJU655360 MTQ655212:MTQ655360 NDM655212:NDM655360 NNI655212:NNI655360 NXE655212:NXE655360 OHA655212:OHA655360 OQW655212:OQW655360 PAS655212:PAS655360 PKO655212:PKO655360 PUK655212:PUK655360 QEG655212:QEG655360 QOC655212:QOC655360 QXY655212:QXY655360 RHU655212:RHU655360 RRQ655212:RRQ655360 SBM655212:SBM655360 SLI655212:SLI655360 SVE655212:SVE655360 TFA655212:TFA655360 TOW655212:TOW655360 TYS655212:TYS655360 UIO655212:UIO655360 USK655212:USK655360 VCG655212:VCG655360 VMC655212:VMC655360 VVY655212:VVY655360 WFU655212:WFU655360 WPQ655212:WPQ655360 I720748:I720896 VCW917356:VCW917504 NA720748:NA720896 WW720748:WW720896 AGS720748:AGS720896 AQO720748:AQO720896 BAK720748:BAK720896 BKG720748:BKG720896 BUC720748:BUC720896 CDY720748:CDY720896 CNU720748:CNU720896 CXQ720748:CXQ720896 DHM720748:DHM720896 DRI720748:DRI720896 EBE720748:EBE720896 ELA720748:ELA720896 EUW720748:EUW720896 FES720748:FES720896 FOO720748:FOO720896 FYK720748:FYK720896 GIG720748:GIG720896 GSC720748:GSC720896 HBY720748:HBY720896 HLU720748:HLU720896 HVQ720748:HVQ720896 IFM720748:IFM720896 IPI720748:IPI720896 IZE720748:IZE720896 JJA720748:JJA720896 JSW720748:JSW720896 KCS720748:KCS720896 KMO720748:KMO720896 KWK720748:KWK720896 LGG720748:LGG720896 LQC720748:LQC720896 LZY720748:LZY720896 MJU720748:MJU720896 MTQ720748:MTQ720896 NDM720748:NDM720896 NNI720748:NNI720896 NXE720748:NXE720896 OHA720748:OHA720896 OQW720748:OQW720896 PAS720748:PAS720896 PKO720748:PKO720896 PUK720748:PUK720896 QEG720748:QEG720896 QOC720748:QOC720896 QXY720748:QXY720896 RHU720748:RHU720896 RRQ720748:RRQ720896 SBM720748:SBM720896 SLI720748:SLI720896 SVE720748:SVE720896 TFA720748:TFA720896 TOW720748:TOW720896 TYS720748:TYS720896 UIO720748:UIO720896 USK720748:USK720896 VCG720748:VCG720896 VMC720748:VMC720896 VVY720748:VVY720896 WFU720748:WFU720896 WPQ720748:WPQ720896 I786284:I786432 VMS917356:VMS917504 NA786284:NA786432 WW786284:WW786432 AGS786284:AGS786432 AQO786284:AQO786432 BAK786284:BAK786432 BKG786284:BKG786432 BUC786284:BUC786432 CDY786284:CDY786432 CNU786284:CNU786432 CXQ786284:CXQ786432 DHM786284:DHM786432 DRI786284:DRI786432 EBE786284:EBE786432 ELA786284:ELA786432 EUW786284:EUW786432 FES786284:FES786432 FOO786284:FOO786432 FYK786284:FYK786432 GIG786284:GIG786432 GSC786284:GSC786432 HBY786284:HBY786432 HLU786284:HLU786432 HVQ786284:HVQ786432 IFM786284:IFM786432 IPI786284:IPI786432 IZE786284:IZE786432 JJA786284:JJA786432 JSW786284:JSW786432 KCS786284:KCS786432 KMO786284:KMO786432 KWK786284:KWK786432 LGG786284:LGG786432 LQC786284:LQC786432 LZY786284:LZY786432 MJU786284:MJU786432 MTQ786284:MTQ786432 NDM786284:NDM786432 NNI786284:NNI786432 NXE786284:NXE786432 OHA786284:OHA786432 OQW786284:OQW786432 PAS786284:PAS786432 PKO786284:PKO786432 PUK786284:PUK786432 QEG786284:QEG786432 QOC786284:QOC786432 QXY786284:QXY786432 RHU786284:RHU786432 RRQ786284:RRQ786432 SBM786284:SBM786432 SLI786284:SLI786432 SVE786284:SVE786432 TFA786284:TFA786432 TOW786284:TOW786432 TYS786284:TYS786432 UIO786284:UIO786432 USK786284:USK786432 VCG786284:VCG786432 VMC786284:VMC786432 VVY786284:VVY786432 WFU786284:WFU786432 WPQ786284:WPQ786432 I851820:I851968 VWO917356:VWO917504 NA851820:NA851968 WW851820:WW851968 AGS851820:AGS851968 AQO851820:AQO851968 BAK851820:BAK851968 BKG851820:BKG851968 BUC851820:BUC851968 CDY851820:CDY851968 CNU851820:CNU851968 CXQ851820:CXQ851968 DHM851820:DHM851968 DRI851820:DRI851968 EBE851820:EBE851968 ELA851820:ELA851968 EUW851820:EUW851968 FES851820:FES851968 FOO851820:FOO851968 FYK851820:FYK851968 GIG851820:GIG851968 GSC851820:GSC851968 HBY851820:HBY851968 HLU851820:HLU851968 HVQ851820:HVQ851968 IFM851820:IFM851968 IPI851820:IPI851968 IZE851820:IZE851968 JJA851820:JJA851968 JSW851820:JSW851968 KCS851820:KCS851968 KMO851820:KMO851968 KWK851820:KWK851968 LGG851820:LGG851968 LQC851820:LQC851968 LZY851820:LZY851968 MJU851820:MJU851968 MTQ851820:MTQ851968 NDM851820:NDM851968 NNI851820:NNI851968 NXE851820:NXE851968 OHA851820:OHA851968 OQW851820:OQW851968 PAS851820:PAS851968 PKO851820:PKO851968 PUK851820:PUK851968 QEG851820:QEG851968 QOC851820:QOC851968 QXY851820:QXY851968 RHU851820:RHU851968 RRQ851820:RRQ851968 SBM851820:SBM851968 SLI851820:SLI851968 SVE851820:SVE851968 TFA851820:TFA851968 TOW851820:TOW851968 TYS851820:TYS851968 UIO851820:UIO851968 USK851820:USK851968 VCG851820:VCG851968 VMC851820:VMC851968 VVY851820:VVY851968 WFU851820:WFU851968 WPQ851820:WPQ851968 I917356:I917504 WGK917356:WGK917504 NA917356:NA917504 WW917356:WW917504 AGS917356:AGS917504 AQO917356:AQO917504 BAK917356:BAK917504 BKG917356:BKG917504 BUC917356:BUC917504 CDY917356:CDY917504 CNU917356:CNU917504 CXQ917356:CXQ917504 DHM917356:DHM917504 DRI917356:DRI917504 EBE917356:EBE917504 ELA917356:ELA917504 EUW917356:EUW917504 FES917356:FES917504 FOO917356:FOO917504 FYK917356:FYK917504 GIG917356:GIG917504 GSC917356:GSC917504 HBY917356:HBY917504 HLU917356:HLU917504 HVQ917356:HVQ917504 IFM917356:IFM917504 IPI917356:IPI917504 IZE917356:IZE917504 JJA917356:JJA917504 JSW917356:JSW917504 KCS917356:KCS917504 KMO917356:KMO917504 KWK917356:KWK917504 LGG917356:LGG917504 LQC917356:LQC917504 LZY917356:LZY917504 MJU917356:MJU917504 MTQ917356:MTQ917504 NDM917356:NDM917504 NNI917356:NNI917504 NXE917356:NXE917504 OHA917356:OHA917504 OQW917356:OQW917504 PAS917356:PAS917504 PKO917356:PKO917504 PUK917356:PUK917504 QEG917356:QEG917504 QOC917356:QOC917504 QXY917356:QXY917504 RHU917356:RHU917504 RRQ917356:RRQ917504 SBM917356:SBM917504 SLI917356:SLI917504 SVE917356:SVE917504 TFA917356:TFA917504 TOW917356:TOW917504 TYS917356:TYS917504 UIO917356:UIO917504 USK917356:USK917504 VCG917356:VCG917504 VMC917356:VMC917504 VVY917356:VVY917504 WFU917356:WFU917504 WPQ917356:WPQ917504 I982892:I983040 WQG917356:WQG917504 NA982892:NA983040 WW982892:WW983040 AGS982892:AGS983040 AQO982892:AQO983040 BAK982892:BAK983040 BKG982892:BKG983040 BUC982892:BUC983040 CDY982892:CDY983040 CNU982892:CNU983040 CXQ982892:CXQ983040 DHM982892:DHM983040 DRI982892:DRI983040 EBE982892:EBE983040 ELA982892:ELA983040 EUW982892:EUW983040 FES982892:FES983040 FOO982892:FOO983040 FYK982892:FYK983040 GIG982892:GIG983040 GSC982892:GSC983040 HBY982892:HBY983040 HLU982892:HLU983040 HVQ982892:HVQ983040 IFM982892:IFM983040 IPI982892:IPI983040 IZE982892:IZE983040 JJA982892:JJA983040 JSW982892:JSW983040 KCS982892:KCS983040 KMO982892:KMO983040 KWK982892:KWK983040 LGG982892:LGG983040 LQC982892:LQC983040 LZY982892:LZY983040 MJU982892:MJU983040 MTQ982892:MTQ983040 NDM982892:NDM983040 NNI982892:NNI983040 NXE982892:NXE983040 OHA982892:OHA983040 OQW982892:OQW983040 PAS982892:PAS983040 PKO982892:PKO983040 PUK982892:PUK983040 QEG982892:QEG983040 QOC982892:QOC983040 QXY982892:QXY983040 RHU982892:RHU983040 RRQ982892:RRQ983040 SBM982892:SBM983040 SLI982892:SLI983040 SVE982892:SVE983040 TFA982892:TFA983040 TOW982892:TOW983040 TYS982892:TYS983040 UIO982892:UIO983040 USK982892:USK983040 VCG982892:VCG983040 VMC982892:VMC983040 VVY982892:VVY983040 WFU982892:WFU983040 WPQ982892:WPQ983040 XA128:XA140 WQG982892:WQG983040 AGW128:AGW140 AQS128:AQS140 BAO128:BAO140 BKK128:BKK140 BUG128:BUG140 CEC128:CEC140 CNY128:CNY140 CXU128:CXU140 DHQ128:DHQ140 DRM128:DRM140 EBI128:EBI140 ELE128:ELE140 EVA128:EVA140 FEW128:FEW140 FOS128:FOS140 FYO128:FYO140 GIK128:GIK140 GSG128:GSG140 HCC128:HCC140 HLY128:HLY140 HVU128:HVU140 IFQ128:IFQ140 IPM128:IPM140 IZI128:IZI140 JJE128:JJE140 JTA128:JTA140 KCW128:KCW140 KMS128:KMS140 KWO128:KWO140 LGK128:LGK140 LQG128:LQG140 MAC128:MAC140 MJY128:MJY140 MTU128:MTU140 NDQ128:NDQ140 NNM128:NNM140 NXI128:NXI140 OHE128:OHE140 ORA128:ORA140 PAW128:PAW140 PKS128:PKS140 PUO128:PUO140 QEK128:QEK140 QOG128:QOG140 QYC128:QYC140 RHY128:RHY140 RRU128:RRU140 SBQ128:SBQ140 SLM128:SLM140 SVI128:SVI140 TFE128:TFE140 TPA128:TPA140 TYW128:TYW140 UIS128:UIS140 USO128:USO140 VCK128:VCK140 VMG128:VMG140 VWC128:VWC140 WFY128:WFY140 WPU128:WPU140 NI128:NI140 XE128:XE140 N65388:P65536 NE65388:NE65536 XA65388:XA65536 AGW65388:AGW65536 AQS65388:AQS65536 BAO65388:BAO65536 BKK65388:BKK65536 BUG65388:BUG65536 CEC65388:CEC65536 CNY65388:CNY65536 CXU65388:CXU65536 DHQ65388:DHQ65536 DRM65388:DRM65536 EBI65388:EBI65536 ELE65388:ELE65536 EVA65388:EVA65536 FEW65388:FEW65536 FOS65388:FOS65536 FYO65388:FYO65536 GIK65388:GIK65536 GSG65388:GSG65536 HCC65388:HCC65536 HLY65388:HLY65536 HVU65388:HVU65536 IFQ65388:IFQ65536 IPM65388:IPM65536 IZI65388:IZI65536 JJE65388:JJE65536 JTA65388:JTA65536 KCW65388:KCW65536 KMS65388:KMS65536 KWO65388:KWO65536 LGK65388:LGK65536 LQG65388:LQG65536 MAC65388:MAC65536 MJY65388:MJY65536 MTU65388:MTU65536 NDQ65388:NDQ65536 NNM65388:NNM65536 NXI65388:NXI65536 OHE65388:OHE65536 ORA65388:ORA65536 PAW65388:PAW65536 PKS65388:PKS65536 PUO65388:PUO65536 QEK65388:QEK65536 QOG65388:QOG65536 QYC65388:QYC65536 RHY65388:RHY65536 RRU65388:RRU65536 SBQ65388:SBQ65536 SLM65388:SLM65536 SVI65388:SVI65536 TFE65388:TFE65536 TPA65388:TPA65536 TYW65388:TYW65536 UIS65388:UIS65536 USO65388:USO65536 VCK65388:VCK65536 VMG65388:VMG65536 VWC65388:VWC65536 WFY65388:WFY65536 WPU65388:WPU65536 N130924:P131072 WGK982892:WGK983040 NE130924:NE131072 XA130924:XA131072 AGW130924:AGW131072 AQS130924:AQS131072 BAO130924:BAO131072 BKK130924:BKK131072 BUG130924:BUG131072 CEC130924:CEC131072 CNY130924:CNY131072 CXU130924:CXU131072 DHQ130924:DHQ131072 DRM130924:DRM131072 EBI130924:EBI131072 ELE130924:ELE131072 EVA130924:EVA131072 FEW130924:FEW131072 FOS130924:FOS131072 FYO130924:FYO131072 GIK130924:GIK131072 GSG130924:GSG131072 HCC130924:HCC131072 HLY130924:HLY131072 HVU130924:HVU131072 IFQ130924:IFQ131072 IPM130924:IPM131072 IZI130924:IZI131072 JJE130924:JJE131072 JTA130924:JTA131072 KCW130924:KCW131072 KMS130924:KMS131072 KWO130924:KWO131072 LGK130924:LGK131072 LQG130924:LQG131072 MAC130924:MAC131072 MJY130924:MJY131072 MTU130924:MTU131072 NDQ130924:NDQ131072 NNM130924:NNM131072 NXI130924:NXI131072 OHE130924:OHE131072 ORA130924:ORA131072 PAW130924:PAW131072 PKS130924:PKS131072 PUO130924:PUO131072 QEK130924:QEK131072 QOG130924:QOG131072 QYC130924:QYC131072 RHY130924:RHY131072 RRU130924:RRU131072 SBQ130924:SBQ131072 SLM130924:SLM131072 SVI130924:SVI131072 TFE130924:TFE131072 TPA130924:TPA131072 TYW130924:TYW131072 UIS130924:UIS131072 USO130924:USO131072 VCK130924:VCK131072 VMG130924:VMG131072 VWC130924:VWC131072 WFY130924:WFY131072 WPU130924:WPU131072 N196460:P196608 NQ982892:NQ983040 NE196460:NE196608 XA196460:XA196608 AGW196460:AGW196608 AQS196460:AQS196608 BAO196460:BAO196608 BKK196460:BKK196608 BUG196460:BUG196608 CEC196460:CEC196608 CNY196460:CNY196608 CXU196460:CXU196608 DHQ196460:DHQ196608 DRM196460:DRM196608 EBI196460:EBI196608 ELE196460:ELE196608 EVA196460:EVA196608 FEW196460:FEW196608 FOS196460:FOS196608 FYO196460:FYO196608 GIK196460:GIK196608 GSG196460:GSG196608 HCC196460:HCC196608 HLY196460:HLY196608 HVU196460:HVU196608 IFQ196460:IFQ196608 IPM196460:IPM196608 IZI196460:IZI196608 JJE196460:JJE196608 JTA196460:JTA196608 KCW196460:KCW196608 KMS196460:KMS196608 KWO196460:KWO196608 LGK196460:LGK196608 LQG196460:LQG196608 MAC196460:MAC196608 MJY196460:MJY196608 MTU196460:MTU196608 NDQ196460:NDQ196608 NNM196460:NNM196608 NXI196460:NXI196608 OHE196460:OHE196608 ORA196460:ORA196608 PAW196460:PAW196608 PKS196460:PKS196608 PUO196460:PUO196608 QEK196460:QEK196608 QOG196460:QOG196608 QYC196460:QYC196608 RHY196460:RHY196608 RRU196460:RRU196608 SBQ196460:SBQ196608 SLM196460:SLM196608 SVI196460:SVI196608 TFE196460:TFE196608 TPA196460:TPA196608 TYW196460:TYW196608 UIS196460:UIS196608 USO196460:USO196608 VCK196460:VCK196608 VMG196460:VMG196608 VWC196460:VWC196608 WFY196460:WFY196608 WPU196460:WPU196608 N261996:P262144 XM982892:XM983040 NE261996:NE262144 XA261996:XA262144 AGW261996:AGW262144 AQS261996:AQS262144 BAO261996:BAO262144 BKK261996:BKK262144 BUG261996:BUG262144 CEC261996:CEC262144 CNY261996:CNY262144 CXU261996:CXU262144 DHQ261996:DHQ262144 DRM261996:DRM262144 EBI261996:EBI262144 ELE261996:ELE262144 EVA261996:EVA262144 FEW261996:FEW262144 FOS261996:FOS262144 FYO261996:FYO262144 GIK261996:GIK262144 GSG261996:GSG262144 HCC261996:HCC262144 HLY261996:HLY262144 HVU261996:HVU262144 IFQ261996:IFQ262144 IPM261996:IPM262144 IZI261996:IZI262144 JJE261996:JJE262144 JTA261996:JTA262144 KCW261996:KCW262144 KMS261996:KMS262144 KWO261996:KWO262144 LGK261996:LGK262144 LQG261996:LQG262144 MAC261996:MAC262144 MJY261996:MJY262144 MTU261996:MTU262144 NDQ261996:NDQ262144 NNM261996:NNM262144 NXI261996:NXI262144 OHE261996:OHE262144 ORA261996:ORA262144 PAW261996:PAW262144 PKS261996:PKS262144 PUO261996:PUO262144 QEK261996:QEK262144 QOG261996:QOG262144 QYC261996:QYC262144 RHY261996:RHY262144 RRU261996:RRU262144 SBQ261996:SBQ262144 SLM261996:SLM262144 SVI261996:SVI262144 TFE261996:TFE262144 TPA261996:TPA262144 TYW261996:TYW262144 UIS261996:UIS262144 USO261996:USO262144 VCK261996:VCK262144 VMG261996:VMG262144 VWC261996:VWC262144 WFY261996:WFY262144 WPU261996:WPU262144 N327532:P327680 AHI982892:AHI983040 NE327532:NE327680 XA327532:XA327680 AGW327532:AGW327680 AQS327532:AQS327680 BAO327532:BAO327680 BKK327532:BKK327680 BUG327532:BUG327680 CEC327532:CEC327680 CNY327532:CNY327680 CXU327532:CXU327680 DHQ327532:DHQ327680 DRM327532:DRM327680 EBI327532:EBI327680 ELE327532:ELE327680 EVA327532:EVA327680 FEW327532:FEW327680 FOS327532:FOS327680 FYO327532:FYO327680 GIK327532:GIK327680 GSG327532:GSG327680 HCC327532:HCC327680 HLY327532:HLY327680 HVU327532:HVU327680 IFQ327532:IFQ327680 IPM327532:IPM327680 IZI327532:IZI327680 JJE327532:JJE327680 JTA327532:JTA327680 KCW327532:KCW327680 KMS327532:KMS327680 KWO327532:KWO327680 LGK327532:LGK327680 LQG327532:LQG327680 MAC327532:MAC327680 MJY327532:MJY327680 MTU327532:MTU327680 NDQ327532:NDQ327680 NNM327532:NNM327680 NXI327532:NXI327680 OHE327532:OHE327680 ORA327532:ORA327680 PAW327532:PAW327680 PKS327532:PKS327680 PUO327532:PUO327680 QEK327532:QEK327680 QOG327532:QOG327680 QYC327532:QYC327680 RHY327532:RHY327680 RRU327532:RRU327680 SBQ327532:SBQ327680 SLM327532:SLM327680 SVI327532:SVI327680 TFE327532:TFE327680 TPA327532:TPA327680 TYW327532:TYW327680 UIS327532:UIS327680 USO327532:USO327680 VCK327532:VCK327680 VMG327532:VMG327680 VWC327532:VWC327680 WFY327532:WFY327680 WPU327532:WPU327680 N393068:P393216 ARE982892:ARE983040 NE393068:NE393216 XA393068:XA393216 AGW393068:AGW393216 AQS393068:AQS393216 BAO393068:BAO393216 BKK393068:BKK393216 BUG393068:BUG393216 CEC393068:CEC393216 CNY393068:CNY393216 CXU393068:CXU393216 DHQ393068:DHQ393216 DRM393068:DRM393216 EBI393068:EBI393216 ELE393068:ELE393216 EVA393068:EVA393216 FEW393068:FEW393216 FOS393068:FOS393216 FYO393068:FYO393216 GIK393068:GIK393216 GSG393068:GSG393216 HCC393068:HCC393216 HLY393068:HLY393216 HVU393068:HVU393216 IFQ393068:IFQ393216 IPM393068:IPM393216 IZI393068:IZI393216 JJE393068:JJE393216 JTA393068:JTA393216 KCW393068:KCW393216 KMS393068:KMS393216 KWO393068:KWO393216 LGK393068:LGK393216 LQG393068:LQG393216 MAC393068:MAC393216 MJY393068:MJY393216 MTU393068:MTU393216 NDQ393068:NDQ393216 NNM393068:NNM393216 NXI393068:NXI393216 OHE393068:OHE393216 ORA393068:ORA393216 PAW393068:PAW393216 PKS393068:PKS393216 PUO393068:PUO393216 QEK393068:QEK393216 QOG393068:QOG393216 QYC393068:QYC393216 RHY393068:RHY393216 RRU393068:RRU393216 SBQ393068:SBQ393216 SLM393068:SLM393216 SVI393068:SVI393216 TFE393068:TFE393216 TPA393068:TPA393216 TYW393068:TYW393216 UIS393068:UIS393216 USO393068:USO393216 VCK393068:VCK393216 VMG393068:VMG393216 VWC393068:VWC393216 WFY393068:WFY393216 WPU393068:WPU393216 N458604:P458752 BBA982892:BBA983040 NE458604:NE458752 XA458604:XA458752 AGW458604:AGW458752 AQS458604:AQS458752 BAO458604:BAO458752 BKK458604:BKK458752 BUG458604:BUG458752 CEC458604:CEC458752 CNY458604:CNY458752 CXU458604:CXU458752 DHQ458604:DHQ458752 DRM458604:DRM458752 EBI458604:EBI458752 ELE458604:ELE458752 EVA458604:EVA458752 FEW458604:FEW458752 FOS458604:FOS458752 FYO458604:FYO458752 GIK458604:GIK458752 GSG458604:GSG458752 HCC458604:HCC458752 HLY458604:HLY458752 HVU458604:HVU458752 IFQ458604:IFQ458752 IPM458604:IPM458752 IZI458604:IZI458752 JJE458604:JJE458752 JTA458604:JTA458752 KCW458604:KCW458752 KMS458604:KMS458752 KWO458604:KWO458752 LGK458604:LGK458752 LQG458604:LQG458752 MAC458604:MAC458752 MJY458604:MJY458752 MTU458604:MTU458752 NDQ458604:NDQ458752 NNM458604:NNM458752 NXI458604:NXI458752 OHE458604:OHE458752 ORA458604:ORA458752 PAW458604:PAW458752 PKS458604:PKS458752 PUO458604:PUO458752 QEK458604:QEK458752 QOG458604:QOG458752 QYC458604:QYC458752 RHY458604:RHY458752 RRU458604:RRU458752 SBQ458604:SBQ458752 SLM458604:SLM458752 SVI458604:SVI458752 TFE458604:TFE458752 TPA458604:TPA458752 TYW458604:TYW458752 UIS458604:UIS458752 USO458604:USO458752 VCK458604:VCK458752 VMG458604:VMG458752 VWC458604:VWC458752 WFY458604:WFY458752 WPU458604:WPU458752 N524140:P524288 BKW982892:BKW983040 NE524140:NE524288 XA524140:XA524288 AGW524140:AGW524288 AQS524140:AQS524288 BAO524140:BAO524288 BKK524140:BKK524288 BUG524140:BUG524288 CEC524140:CEC524288 CNY524140:CNY524288 CXU524140:CXU524288 DHQ524140:DHQ524288 DRM524140:DRM524288 EBI524140:EBI524288 ELE524140:ELE524288 EVA524140:EVA524288 FEW524140:FEW524288 FOS524140:FOS524288 FYO524140:FYO524288 GIK524140:GIK524288 GSG524140:GSG524288 HCC524140:HCC524288 HLY524140:HLY524288 HVU524140:HVU524288 IFQ524140:IFQ524288 IPM524140:IPM524288 IZI524140:IZI524288 JJE524140:JJE524288 JTA524140:JTA524288 KCW524140:KCW524288 KMS524140:KMS524288 KWO524140:KWO524288 LGK524140:LGK524288 LQG524140:LQG524288 MAC524140:MAC524288 MJY524140:MJY524288 MTU524140:MTU524288 NDQ524140:NDQ524288 NNM524140:NNM524288 NXI524140:NXI524288 OHE524140:OHE524288 ORA524140:ORA524288 PAW524140:PAW524288 PKS524140:PKS524288 PUO524140:PUO524288 QEK524140:QEK524288 QOG524140:QOG524288 QYC524140:QYC524288 RHY524140:RHY524288 RRU524140:RRU524288 SBQ524140:SBQ524288 SLM524140:SLM524288 SVI524140:SVI524288 TFE524140:TFE524288 TPA524140:TPA524288 TYW524140:TYW524288 UIS524140:UIS524288 USO524140:USO524288 VCK524140:VCK524288 VMG524140:VMG524288 VWC524140:VWC524288 WFY524140:WFY524288 WPU524140:WPU524288 N589676:P589824 BUS982892:BUS983040 NE589676:NE589824 XA589676:XA589824 AGW589676:AGW589824 AQS589676:AQS589824 BAO589676:BAO589824 BKK589676:BKK589824 BUG589676:BUG589824 CEC589676:CEC589824 CNY589676:CNY589824 CXU589676:CXU589824 DHQ589676:DHQ589824 DRM589676:DRM589824 EBI589676:EBI589824 ELE589676:ELE589824 EVA589676:EVA589824 FEW589676:FEW589824 FOS589676:FOS589824 FYO589676:FYO589824 GIK589676:GIK589824 GSG589676:GSG589824 HCC589676:HCC589824 HLY589676:HLY589824 HVU589676:HVU589824 IFQ589676:IFQ589824 IPM589676:IPM589824 IZI589676:IZI589824 JJE589676:JJE589824 JTA589676:JTA589824 KCW589676:KCW589824 KMS589676:KMS589824 KWO589676:KWO589824 LGK589676:LGK589824 LQG589676:LQG589824 MAC589676:MAC589824 MJY589676:MJY589824 MTU589676:MTU589824 NDQ589676:NDQ589824 NNM589676:NNM589824 NXI589676:NXI589824 OHE589676:OHE589824 ORA589676:ORA589824 PAW589676:PAW589824 PKS589676:PKS589824 PUO589676:PUO589824 QEK589676:QEK589824 QOG589676:QOG589824 QYC589676:QYC589824 RHY589676:RHY589824 RRU589676:RRU589824 SBQ589676:SBQ589824 SLM589676:SLM589824 SVI589676:SVI589824 TFE589676:TFE589824 TPA589676:TPA589824 TYW589676:TYW589824 UIS589676:UIS589824 USO589676:USO589824 VCK589676:VCK589824 VMG589676:VMG589824 VWC589676:VWC589824 WFY589676:WFY589824 WPU589676:WPU589824 N655212:P655360 CEO982892:CEO983040 NE655212:NE655360 XA655212:XA655360 AGW655212:AGW655360 AQS655212:AQS655360 BAO655212:BAO655360 BKK655212:BKK655360 BUG655212:BUG655360 CEC655212:CEC655360 CNY655212:CNY655360 CXU655212:CXU655360 DHQ655212:DHQ655360 DRM655212:DRM655360 EBI655212:EBI655360 ELE655212:ELE655360 EVA655212:EVA655360 FEW655212:FEW655360 FOS655212:FOS655360 FYO655212:FYO655360 GIK655212:GIK655360 GSG655212:GSG655360 HCC655212:HCC655360 HLY655212:HLY655360 HVU655212:HVU655360 IFQ655212:IFQ655360 IPM655212:IPM655360 IZI655212:IZI655360 JJE655212:JJE655360 JTA655212:JTA655360 KCW655212:KCW655360 KMS655212:KMS655360 KWO655212:KWO655360 LGK655212:LGK655360 LQG655212:LQG655360 MAC655212:MAC655360 MJY655212:MJY655360 MTU655212:MTU655360 NDQ655212:NDQ655360 NNM655212:NNM655360 NXI655212:NXI655360 OHE655212:OHE655360 ORA655212:ORA655360 PAW655212:PAW655360 PKS655212:PKS655360 PUO655212:PUO655360 QEK655212:QEK655360 QOG655212:QOG655360 QYC655212:QYC655360 RHY655212:RHY655360 RRU655212:RRU655360 SBQ655212:SBQ655360 SLM655212:SLM655360 SVI655212:SVI655360 TFE655212:TFE655360 TPA655212:TPA655360 TYW655212:TYW655360 UIS655212:UIS655360 USO655212:USO655360 VCK655212:VCK655360 VMG655212:VMG655360 VWC655212:VWC655360 WFY655212:WFY655360 WPU655212:WPU655360 N720748:P720896 COK982892:COK983040 NE720748:NE720896 XA720748:XA720896 AGW720748:AGW720896 AQS720748:AQS720896 BAO720748:BAO720896 BKK720748:BKK720896 BUG720748:BUG720896 CEC720748:CEC720896 CNY720748:CNY720896 CXU720748:CXU720896 DHQ720748:DHQ720896 DRM720748:DRM720896 EBI720748:EBI720896 ELE720748:ELE720896 EVA720748:EVA720896 FEW720748:FEW720896 FOS720748:FOS720896 FYO720748:FYO720896 GIK720748:GIK720896 GSG720748:GSG720896 HCC720748:HCC720896 HLY720748:HLY720896 HVU720748:HVU720896 IFQ720748:IFQ720896 IPM720748:IPM720896 IZI720748:IZI720896 JJE720748:JJE720896 JTA720748:JTA720896 KCW720748:KCW720896 KMS720748:KMS720896 KWO720748:KWO720896 LGK720748:LGK720896 LQG720748:LQG720896 MAC720748:MAC720896 MJY720748:MJY720896 MTU720748:MTU720896 NDQ720748:NDQ720896 NNM720748:NNM720896 NXI720748:NXI720896 OHE720748:OHE720896 ORA720748:ORA720896 PAW720748:PAW720896 PKS720748:PKS720896 PUO720748:PUO720896 QEK720748:QEK720896 QOG720748:QOG720896 QYC720748:QYC720896 RHY720748:RHY720896 RRU720748:RRU720896 SBQ720748:SBQ720896 SLM720748:SLM720896 SVI720748:SVI720896 TFE720748:TFE720896 TPA720748:TPA720896 TYW720748:TYW720896 UIS720748:UIS720896 USO720748:USO720896 VCK720748:VCK720896 VMG720748:VMG720896 VWC720748:VWC720896 WFY720748:WFY720896 WPU720748:WPU720896 N786284:P786432 CYG982892:CYG983040 NE786284:NE786432 XA786284:XA786432 AGW786284:AGW786432 AQS786284:AQS786432 BAO786284:BAO786432 BKK786284:BKK786432 BUG786284:BUG786432 CEC786284:CEC786432 CNY786284:CNY786432 CXU786284:CXU786432 DHQ786284:DHQ786432 DRM786284:DRM786432 EBI786284:EBI786432 ELE786284:ELE786432 EVA786284:EVA786432 FEW786284:FEW786432 FOS786284:FOS786432 FYO786284:FYO786432 GIK786284:GIK786432 GSG786284:GSG786432 HCC786284:HCC786432 HLY786284:HLY786432 HVU786284:HVU786432 IFQ786284:IFQ786432 IPM786284:IPM786432 IZI786284:IZI786432 JJE786284:JJE786432 JTA786284:JTA786432 KCW786284:KCW786432 KMS786284:KMS786432 KWO786284:KWO786432 LGK786284:LGK786432 LQG786284:LQG786432 MAC786284:MAC786432 MJY786284:MJY786432 MTU786284:MTU786432 NDQ786284:NDQ786432 NNM786284:NNM786432 NXI786284:NXI786432 OHE786284:OHE786432 ORA786284:ORA786432 PAW786284:PAW786432 PKS786284:PKS786432 PUO786284:PUO786432 QEK786284:QEK786432 QOG786284:QOG786432 QYC786284:QYC786432 RHY786284:RHY786432 RRU786284:RRU786432 SBQ786284:SBQ786432 SLM786284:SLM786432 SVI786284:SVI786432 TFE786284:TFE786432 TPA786284:TPA786432 TYW786284:TYW786432 UIS786284:UIS786432 USO786284:USO786432 VCK786284:VCK786432 VMG786284:VMG786432 VWC786284:VWC786432 WFY786284:WFY786432 WPU786284:WPU786432 N851820:P851968 DIC982892:DIC983040 NE851820:NE851968 XA851820:XA851968 AGW851820:AGW851968 AQS851820:AQS851968 BAO851820:BAO851968 BKK851820:BKK851968 BUG851820:BUG851968 CEC851820:CEC851968 CNY851820:CNY851968 CXU851820:CXU851968 DHQ851820:DHQ851968 DRM851820:DRM851968 EBI851820:EBI851968 ELE851820:ELE851968 EVA851820:EVA851968 FEW851820:FEW851968 FOS851820:FOS851968 FYO851820:FYO851968 GIK851820:GIK851968 GSG851820:GSG851968 HCC851820:HCC851968 HLY851820:HLY851968 HVU851820:HVU851968 IFQ851820:IFQ851968 IPM851820:IPM851968 IZI851820:IZI851968 JJE851820:JJE851968 JTA851820:JTA851968 KCW851820:KCW851968 KMS851820:KMS851968 KWO851820:KWO851968 LGK851820:LGK851968 LQG851820:LQG851968 MAC851820:MAC851968 MJY851820:MJY851968 MTU851820:MTU851968 NDQ851820:NDQ851968 NNM851820:NNM851968 NXI851820:NXI851968 OHE851820:OHE851968 ORA851820:ORA851968 PAW851820:PAW851968 PKS851820:PKS851968 PUO851820:PUO851968 QEK851820:QEK851968 QOG851820:QOG851968 QYC851820:QYC851968 RHY851820:RHY851968 RRU851820:RRU851968 SBQ851820:SBQ851968 SLM851820:SLM851968 SVI851820:SVI851968 TFE851820:TFE851968 TPA851820:TPA851968 TYW851820:TYW851968 UIS851820:UIS851968 USO851820:USO851968 VCK851820:VCK851968 VMG851820:VMG851968 VWC851820:VWC851968 WFY851820:WFY851968 WPU851820:WPU851968 N917356:P917504 DRY982892:DRY983040 NE917356:NE917504 XA917356:XA917504 AGW917356:AGW917504 AQS917356:AQS917504 BAO917356:BAO917504 BKK917356:BKK917504 BUG917356:BUG917504 CEC917356:CEC917504 CNY917356:CNY917504 CXU917356:CXU917504 DHQ917356:DHQ917504 DRM917356:DRM917504 EBI917356:EBI917504 ELE917356:ELE917504 EVA917356:EVA917504 FEW917356:FEW917504 FOS917356:FOS917504 FYO917356:FYO917504 GIK917356:GIK917504 GSG917356:GSG917504 HCC917356:HCC917504 HLY917356:HLY917504 HVU917356:HVU917504 IFQ917356:IFQ917504 IPM917356:IPM917504 IZI917356:IZI917504 JJE917356:JJE917504 JTA917356:JTA917504 KCW917356:KCW917504 KMS917356:KMS917504 KWO917356:KWO917504 LGK917356:LGK917504 LQG917356:LQG917504 MAC917356:MAC917504 MJY917356:MJY917504 MTU917356:MTU917504 NDQ917356:NDQ917504 NNM917356:NNM917504 NXI917356:NXI917504 OHE917356:OHE917504 ORA917356:ORA917504 PAW917356:PAW917504 PKS917356:PKS917504 PUO917356:PUO917504 QEK917356:QEK917504 QOG917356:QOG917504 QYC917356:QYC917504 RHY917356:RHY917504 RRU917356:RRU917504 SBQ917356:SBQ917504 SLM917356:SLM917504 SVI917356:SVI917504 TFE917356:TFE917504 TPA917356:TPA917504 TYW917356:TYW917504 UIS917356:UIS917504 USO917356:USO917504 VCK917356:VCK917504 VMG917356:VMG917504 VWC917356:VWC917504 WFY917356:WFY917504 WPU917356:WPU917504 N982892:P983040 EBU982892:EBU983040 NE982892:NE983040 XA982892:XA983040 AGW982892:AGW983040 AQS982892:AQS983040 BAO982892:BAO983040 BKK982892:BKK983040 BUG982892:BUG983040 CEC982892:CEC983040 CNY982892:CNY983040 CXU982892:CXU983040 DHQ982892:DHQ983040 DRM982892:DRM983040 EBI982892:EBI983040 ELE982892:ELE983040 EVA982892:EVA983040 FEW982892:FEW983040 FOS982892:FOS983040 FYO982892:FYO983040 GIK982892:GIK983040 GSG982892:GSG983040 HCC982892:HCC983040 HLY982892:HLY983040 HVU982892:HVU983040 IFQ982892:IFQ983040 IPM982892:IPM983040 IZI982892:IZI983040 JJE982892:JJE983040 JTA982892:JTA983040 KCW982892:KCW983040 KMS982892:KMS983040 KWO982892:KWO983040 LGK982892:LGK983040 LQG982892:LQG983040 MAC982892:MAC983040 MJY982892:MJY983040 MTU982892:MTU983040 NDQ982892:NDQ983040 NNM982892:NNM983040 NXI982892:NXI983040 OHE982892:OHE983040 ORA982892:ORA983040 PAW982892:PAW983040 PKS982892:PKS983040 PUO982892:PUO983040 QEK982892:QEK983040 QOG982892:QOG983040 QYC982892:QYC983040 RHY982892:RHY983040 RRU982892:RRU983040 SBQ982892:SBQ983040 SLM982892:SLM983040 SVI982892:SVI983040 TFE982892:TFE983040 TPA982892:TPA983040 TYW982892:TYW983040 UIS982892:UIS983040 USO982892:USO983040 VCK982892:VCK983040 VMG982892:VMG983040 VWC982892:VWC983040 WFY982892:WFY983040 WPU982892:WPU983040 ELQ982892:ELQ983040 AHA128:AHA140 AQW128:AQW140 BAS128:BAS140 BKO128:BKO140 BUK128:BUK140 CEG128:CEG140 COC128:COC140 CXY128:CXY140 DHU128:DHU140 DRQ128:DRQ140 EBM128:EBM140 ELI128:ELI140 EVE128:EVE140 FFA128:FFA140 FOW128:FOW140 FYS128:FYS140 GIO128:GIO140 GSK128:GSK140 HCG128:HCG140 HMC128:HMC140 HVY128:HVY140 IFU128:IFU140 IPQ128:IPQ140 IZM128:IZM140 JJI128:JJI140 JTE128:JTE140 KDA128:KDA140 KMW128:KMW140 KWS128:KWS140 LGO128:LGO140 LQK128:LQK140 MAG128:MAG140 MKC128:MKC140 MTY128:MTY140 NDU128:NDU140 NNQ128:NNQ140 NXM128:NXM140 OHI128:OHI140 ORE128:ORE140 PBA128:PBA140 PKW128:PKW140 PUS128:PUS140 QEO128:QEO140 QOK128:QOK140 QYG128:QYG140 RIC128:RIC140 RRY128:RRY140 SBU128:SBU140 SLQ128:SLQ140 SVM128:SVM140 TFI128:TFI140 TPE128:TPE140 TZA128:TZA140 UIW128:UIW140 USS128:USS140 VCO128:VCO140 VMK128:VMK140 VWG128:VWG140 WGC128:WGC140 WPY128:WPY140 NM128:NM140 EVM982892:EVM983040 NI65388:NI65536 XE65388:XE65536 AHA65388:AHA65536 AQW65388:AQW65536 BAS65388:BAS65536 BKO65388:BKO65536 BUK65388:BUK65536 CEG65388:CEG65536 COC65388:COC65536 CXY65388:CXY65536 DHU65388:DHU65536 DRQ65388:DRQ65536 EBM65388:EBM65536 ELI65388:ELI65536 EVE65388:EVE65536 FFA65388:FFA65536 FOW65388:FOW65536 FYS65388:FYS65536 GIO65388:GIO65536 GSK65388:GSK65536 HCG65388:HCG65536 HMC65388:HMC65536 HVY65388:HVY65536 IFU65388:IFU65536 IPQ65388:IPQ65536 IZM65388:IZM65536 JJI65388:JJI65536 JTE65388:JTE65536 KDA65388:KDA65536 KMW65388:KMW65536 KWS65388:KWS65536 LGO65388:LGO65536 LQK65388:LQK65536 MAG65388:MAG65536 MKC65388:MKC65536 MTY65388:MTY65536 NDU65388:NDU65536 NNQ65388:NNQ65536 NXM65388:NXM65536 OHI65388:OHI65536 ORE65388:ORE65536 PBA65388:PBA65536 PKW65388:PKW65536 PUS65388:PUS65536 QEO65388:QEO65536 QOK65388:QOK65536 QYG65388:QYG65536 RIC65388:RIC65536 RRY65388:RRY65536 SBU65388:SBU65536 SLQ65388:SLQ65536 SVM65388:SVM65536 TFI65388:TFI65536 TPE65388:TPE65536 TZA65388:TZA65536 UIW65388:UIW65536 USS65388:USS65536 VCO65388:VCO65536 VMK65388:VMK65536 VWG65388:VWG65536 WGC65388:WGC65536 WPY65388:WPY65536 FFI982892:FFI983040 NI130924:NI131072 XE130924:XE131072 AHA130924:AHA131072 AQW130924:AQW131072 BAS130924:BAS131072 BKO130924:BKO131072 BUK130924:BUK131072 CEG130924:CEG131072 COC130924:COC131072 CXY130924:CXY131072 DHU130924:DHU131072 DRQ130924:DRQ131072 EBM130924:EBM131072 ELI130924:ELI131072 EVE130924:EVE131072 FFA130924:FFA131072 FOW130924:FOW131072 FYS130924:FYS131072 GIO130924:GIO131072 GSK130924:GSK131072 HCG130924:HCG131072 HMC130924:HMC131072 HVY130924:HVY131072 IFU130924:IFU131072 IPQ130924:IPQ131072 IZM130924:IZM131072 JJI130924:JJI131072 JTE130924:JTE131072 KDA130924:KDA131072 KMW130924:KMW131072 KWS130924:KWS131072 LGO130924:LGO131072 LQK130924:LQK131072 MAG130924:MAG131072 MKC130924:MKC131072 MTY130924:MTY131072 NDU130924:NDU131072 NNQ130924:NNQ131072 NXM130924:NXM131072 OHI130924:OHI131072 ORE130924:ORE131072 PBA130924:PBA131072 PKW130924:PKW131072 PUS130924:PUS131072 QEO130924:QEO131072 QOK130924:QOK131072 QYG130924:QYG131072 RIC130924:RIC131072 RRY130924:RRY131072 SBU130924:SBU131072 SLQ130924:SLQ131072 SVM130924:SVM131072 TFI130924:TFI131072 TPE130924:TPE131072 TZA130924:TZA131072 UIW130924:UIW131072 USS130924:USS131072 VCO130924:VCO131072 VMK130924:VMK131072 VWG130924:VWG131072 WGC130924:WGC131072 WPY130924:WPY131072 FPE982892:FPE983040 NI196460:NI196608 XE196460:XE196608 AHA196460:AHA196608 AQW196460:AQW196608 BAS196460:BAS196608 BKO196460:BKO196608 BUK196460:BUK196608 CEG196460:CEG196608 COC196460:COC196608 CXY196460:CXY196608 DHU196460:DHU196608 DRQ196460:DRQ196608 EBM196460:EBM196608 ELI196460:ELI196608 EVE196460:EVE196608 FFA196460:FFA196608 FOW196460:FOW196608 FYS196460:FYS196608 GIO196460:GIO196608 GSK196460:GSK196608 HCG196460:HCG196608 HMC196460:HMC196608 HVY196460:HVY196608 IFU196460:IFU196608 IPQ196460:IPQ196608 IZM196460:IZM196608 JJI196460:JJI196608 JTE196460:JTE196608 KDA196460:KDA196608 KMW196460:KMW196608 KWS196460:KWS196608 LGO196460:LGO196608 LQK196460:LQK196608 MAG196460:MAG196608 MKC196460:MKC196608 MTY196460:MTY196608 NDU196460:NDU196608 NNQ196460:NNQ196608 NXM196460:NXM196608 OHI196460:OHI196608 ORE196460:ORE196608 PBA196460:PBA196608 PKW196460:PKW196608 PUS196460:PUS196608 QEO196460:QEO196608 QOK196460:QOK196608 QYG196460:QYG196608 RIC196460:RIC196608 RRY196460:RRY196608 SBU196460:SBU196608 SLQ196460:SLQ196608 SVM196460:SVM196608 TFI196460:TFI196608 TPE196460:TPE196608 TZA196460:TZA196608 UIW196460:UIW196608 USS196460:USS196608 VCO196460:VCO196608 VMK196460:VMK196608 VWG196460:VWG196608 WGC196460:WGC196608 WPY196460:WPY196608 FZA982892:FZA983040 NI261996:NI262144 XE261996:XE262144 AHA261996:AHA262144 AQW261996:AQW262144 BAS261996:BAS262144 BKO261996:BKO262144 BUK261996:BUK262144 CEG261996:CEG262144 COC261996:COC262144 CXY261996:CXY262144 DHU261996:DHU262144 DRQ261996:DRQ262144 EBM261996:EBM262144 ELI261996:ELI262144 EVE261996:EVE262144 FFA261996:FFA262144 FOW261996:FOW262144 FYS261996:FYS262144 GIO261996:GIO262144 GSK261996:GSK262144 HCG261996:HCG262144 HMC261996:HMC262144 HVY261996:HVY262144 IFU261996:IFU262144 IPQ261996:IPQ262144 IZM261996:IZM262144 JJI261996:JJI262144 JTE261996:JTE262144 KDA261996:KDA262144 KMW261996:KMW262144 KWS261996:KWS262144 LGO261996:LGO262144 LQK261996:LQK262144 MAG261996:MAG262144 MKC261996:MKC262144 MTY261996:MTY262144 NDU261996:NDU262144 NNQ261996:NNQ262144 NXM261996:NXM262144 OHI261996:OHI262144 ORE261996:ORE262144 PBA261996:PBA262144 PKW261996:PKW262144 PUS261996:PUS262144 QEO261996:QEO262144 QOK261996:QOK262144 QYG261996:QYG262144 RIC261996:RIC262144 RRY261996:RRY262144 SBU261996:SBU262144 SLQ261996:SLQ262144 SVM261996:SVM262144 TFI261996:TFI262144 TPE261996:TPE262144 TZA261996:TZA262144 UIW261996:UIW262144 USS261996:USS262144 VCO261996:VCO262144 VMK261996:VMK262144 VWG261996:VWG262144 WGC261996:WGC262144 WPY261996:WPY262144 GIW982892:GIW983040 NI327532:NI327680 XE327532:XE327680 AHA327532:AHA327680 AQW327532:AQW327680 BAS327532:BAS327680 BKO327532:BKO327680 BUK327532:BUK327680 CEG327532:CEG327680 COC327532:COC327680 CXY327532:CXY327680 DHU327532:DHU327680 DRQ327532:DRQ327680 EBM327532:EBM327680 ELI327532:ELI327680 EVE327532:EVE327680 FFA327532:FFA327680 FOW327532:FOW327680 FYS327532:FYS327680 GIO327532:GIO327680 GSK327532:GSK327680 HCG327532:HCG327680 HMC327532:HMC327680 HVY327532:HVY327680 IFU327532:IFU327680 IPQ327532:IPQ327680 IZM327532:IZM327680 JJI327532:JJI327680 JTE327532:JTE327680 KDA327532:KDA327680 KMW327532:KMW327680 KWS327532:KWS327680 LGO327532:LGO327680 LQK327532:LQK327680 MAG327532:MAG327680 MKC327532:MKC327680 MTY327532:MTY327680 NDU327532:NDU327680 NNQ327532:NNQ327680 NXM327532:NXM327680 OHI327532:OHI327680 ORE327532:ORE327680 PBA327532:PBA327680 PKW327532:PKW327680 PUS327532:PUS327680 QEO327532:QEO327680 QOK327532:QOK327680 QYG327532:QYG327680 RIC327532:RIC327680 RRY327532:RRY327680 SBU327532:SBU327680 SLQ327532:SLQ327680 SVM327532:SVM327680 TFI327532:TFI327680 TPE327532:TPE327680 TZA327532:TZA327680 UIW327532:UIW327680 USS327532:USS327680 VCO327532:VCO327680 VMK327532:VMK327680 VWG327532:VWG327680 WGC327532:WGC327680 WPY327532:WPY327680 GSS982892:GSS983040 NI393068:NI393216 XE393068:XE393216 AHA393068:AHA393216 AQW393068:AQW393216 BAS393068:BAS393216 BKO393068:BKO393216 BUK393068:BUK393216 CEG393068:CEG393216 COC393068:COC393216 CXY393068:CXY393216 DHU393068:DHU393216 DRQ393068:DRQ393216 EBM393068:EBM393216 ELI393068:ELI393216 EVE393068:EVE393216 FFA393068:FFA393216 FOW393068:FOW393216 FYS393068:FYS393216 GIO393068:GIO393216 GSK393068:GSK393216 HCG393068:HCG393216 HMC393068:HMC393216 HVY393068:HVY393216 IFU393068:IFU393216 IPQ393068:IPQ393216 IZM393068:IZM393216 JJI393068:JJI393216 JTE393068:JTE393216 KDA393068:KDA393216 KMW393068:KMW393216 KWS393068:KWS393216 LGO393068:LGO393216 LQK393068:LQK393216 MAG393068:MAG393216 MKC393068:MKC393216 MTY393068:MTY393216 NDU393068:NDU393216 NNQ393068:NNQ393216 NXM393068:NXM393216 OHI393068:OHI393216 ORE393068:ORE393216 PBA393068:PBA393216 PKW393068:PKW393216 PUS393068:PUS393216 QEO393068:QEO393216 QOK393068:QOK393216 QYG393068:QYG393216 RIC393068:RIC393216 RRY393068:RRY393216 SBU393068:SBU393216 SLQ393068:SLQ393216 SVM393068:SVM393216 TFI393068:TFI393216 TPE393068:TPE393216 TZA393068:TZA393216 UIW393068:UIW393216 USS393068:USS393216 VCO393068:VCO393216 VMK393068:VMK393216 VWG393068:VWG393216 WGC393068:WGC393216 WPY393068:WPY393216 HCO982892:HCO983040 NI458604:NI458752 XE458604:XE458752 AHA458604:AHA458752 AQW458604:AQW458752 BAS458604:BAS458752 BKO458604:BKO458752 BUK458604:BUK458752 CEG458604:CEG458752 COC458604:COC458752 CXY458604:CXY458752 DHU458604:DHU458752 DRQ458604:DRQ458752 EBM458604:EBM458752 ELI458604:ELI458752 EVE458604:EVE458752 FFA458604:FFA458752 FOW458604:FOW458752 FYS458604:FYS458752 GIO458604:GIO458752 GSK458604:GSK458752 HCG458604:HCG458752 HMC458604:HMC458752 HVY458604:HVY458752 IFU458604:IFU458752 IPQ458604:IPQ458752 IZM458604:IZM458752 JJI458604:JJI458752 JTE458604:JTE458752 KDA458604:KDA458752 KMW458604:KMW458752 KWS458604:KWS458752 LGO458604:LGO458752 LQK458604:LQK458752 MAG458604:MAG458752 MKC458604:MKC458752 MTY458604:MTY458752 NDU458604:NDU458752 NNQ458604:NNQ458752 NXM458604:NXM458752 OHI458604:OHI458752 ORE458604:ORE458752 PBA458604:PBA458752 PKW458604:PKW458752 PUS458604:PUS458752 QEO458604:QEO458752 QOK458604:QOK458752 QYG458604:QYG458752 RIC458604:RIC458752 RRY458604:RRY458752 SBU458604:SBU458752 SLQ458604:SLQ458752 SVM458604:SVM458752 TFI458604:TFI458752 TPE458604:TPE458752 TZA458604:TZA458752 UIW458604:UIW458752 USS458604:USS458752 VCO458604:VCO458752 VMK458604:VMK458752 VWG458604:VWG458752 WGC458604:WGC458752 WPY458604:WPY458752 HMK982892:HMK983040 NI524140:NI524288 XE524140:XE524288 AHA524140:AHA524288 AQW524140:AQW524288 BAS524140:BAS524288 BKO524140:BKO524288 BUK524140:BUK524288 CEG524140:CEG524288 COC524140:COC524288 CXY524140:CXY524288 DHU524140:DHU524288 DRQ524140:DRQ524288 EBM524140:EBM524288 ELI524140:ELI524288 EVE524140:EVE524288 FFA524140:FFA524288 FOW524140:FOW524288 FYS524140:FYS524288 GIO524140:GIO524288 GSK524140:GSK524288 HCG524140:HCG524288 HMC524140:HMC524288 HVY524140:HVY524288 IFU524140:IFU524288 IPQ524140:IPQ524288 IZM524140:IZM524288 JJI524140:JJI524288 JTE524140:JTE524288 KDA524140:KDA524288 KMW524140:KMW524288 KWS524140:KWS524288 LGO524140:LGO524288 LQK524140:LQK524288 MAG524140:MAG524288 MKC524140:MKC524288 MTY524140:MTY524288 NDU524140:NDU524288 NNQ524140:NNQ524288 NXM524140:NXM524288 OHI524140:OHI524288 ORE524140:ORE524288 PBA524140:PBA524288 PKW524140:PKW524288 PUS524140:PUS524288 QEO524140:QEO524288 QOK524140:QOK524288 QYG524140:QYG524288 RIC524140:RIC524288 RRY524140:RRY524288 SBU524140:SBU524288 SLQ524140:SLQ524288 SVM524140:SVM524288 TFI524140:TFI524288 TPE524140:TPE524288 TZA524140:TZA524288 UIW524140:UIW524288 USS524140:USS524288 VCO524140:VCO524288 VMK524140:VMK524288 VWG524140:VWG524288 WGC524140:WGC524288 WPY524140:WPY524288 HWG982892:HWG983040 NI589676:NI589824 XE589676:XE589824 AHA589676:AHA589824 AQW589676:AQW589824 BAS589676:BAS589824 BKO589676:BKO589824 BUK589676:BUK589824 CEG589676:CEG589824 COC589676:COC589824 CXY589676:CXY589824 DHU589676:DHU589824 DRQ589676:DRQ589824 EBM589676:EBM589824 ELI589676:ELI589824 EVE589676:EVE589824 FFA589676:FFA589824 FOW589676:FOW589824 FYS589676:FYS589824 GIO589676:GIO589824 GSK589676:GSK589824 HCG589676:HCG589824 HMC589676:HMC589824 HVY589676:HVY589824 IFU589676:IFU589824 IPQ589676:IPQ589824 IZM589676:IZM589824 JJI589676:JJI589824 JTE589676:JTE589824 KDA589676:KDA589824 KMW589676:KMW589824 KWS589676:KWS589824 LGO589676:LGO589824 LQK589676:LQK589824 MAG589676:MAG589824 MKC589676:MKC589824 MTY589676:MTY589824 NDU589676:NDU589824 NNQ589676:NNQ589824 NXM589676:NXM589824 OHI589676:OHI589824 ORE589676:ORE589824 PBA589676:PBA589824 PKW589676:PKW589824 PUS589676:PUS589824 QEO589676:QEO589824 QOK589676:QOK589824 QYG589676:QYG589824 RIC589676:RIC589824 RRY589676:RRY589824 SBU589676:SBU589824 SLQ589676:SLQ589824 SVM589676:SVM589824 TFI589676:TFI589824 TPE589676:TPE589824 TZA589676:TZA589824 UIW589676:UIW589824 USS589676:USS589824 VCO589676:VCO589824 VMK589676:VMK589824 VWG589676:VWG589824 WGC589676:WGC589824 WPY589676:WPY589824 IGC982892:IGC983040 NI655212:NI655360 XE655212:XE655360 AHA655212:AHA655360 AQW655212:AQW655360 BAS655212:BAS655360 BKO655212:BKO655360 BUK655212:BUK655360 CEG655212:CEG655360 COC655212:COC655360 CXY655212:CXY655360 DHU655212:DHU655360 DRQ655212:DRQ655360 EBM655212:EBM655360 ELI655212:ELI655360 EVE655212:EVE655360 FFA655212:FFA655360 FOW655212:FOW655360 FYS655212:FYS655360 GIO655212:GIO655360 GSK655212:GSK655360 HCG655212:HCG655360 HMC655212:HMC655360 HVY655212:HVY655360 IFU655212:IFU655360 IPQ655212:IPQ655360 IZM655212:IZM655360 JJI655212:JJI655360 JTE655212:JTE655360 KDA655212:KDA655360 KMW655212:KMW655360 KWS655212:KWS655360 LGO655212:LGO655360 LQK655212:LQK655360 MAG655212:MAG655360 MKC655212:MKC655360 MTY655212:MTY655360 NDU655212:NDU655360 NNQ655212:NNQ655360 NXM655212:NXM655360 OHI655212:OHI655360 ORE655212:ORE655360 PBA655212:PBA655360 PKW655212:PKW655360 PUS655212:PUS655360 QEO655212:QEO655360 QOK655212:QOK655360 QYG655212:QYG655360 RIC655212:RIC655360 RRY655212:RRY655360 SBU655212:SBU655360 SLQ655212:SLQ655360 SVM655212:SVM655360 TFI655212:TFI655360 TPE655212:TPE655360 TZA655212:TZA655360 UIW655212:UIW655360 USS655212:USS655360 VCO655212:VCO655360 VMK655212:VMK655360 VWG655212:VWG655360 WGC655212:WGC655360 WPY655212:WPY655360 IPY982892:IPY983040 NI720748:NI720896 XE720748:XE720896 AHA720748:AHA720896 AQW720748:AQW720896 BAS720748:BAS720896 BKO720748:BKO720896 BUK720748:BUK720896 CEG720748:CEG720896 COC720748:COC720896 CXY720748:CXY720896 DHU720748:DHU720896 DRQ720748:DRQ720896 EBM720748:EBM720896 ELI720748:ELI720896 EVE720748:EVE720896 FFA720748:FFA720896 FOW720748:FOW720896 FYS720748:FYS720896 GIO720748:GIO720896 GSK720748:GSK720896 HCG720748:HCG720896 HMC720748:HMC720896 HVY720748:HVY720896 IFU720748:IFU720896 IPQ720748:IPQ720896 IZM720748:IZM720896 JJI720748:JJI720896 JTE720748:JTE720896 KDA720748:KDA720896 KMW720748:KMW720896 KWS720748:KWS720896 LGO720748:LGO720896 LQK720748:LQK720896 MAG720748:MAG720896 MKC720748:MKC720896 MTY720748:MTY720896 NDU720748:NDU720896 NNQ720748:NNQ720896 NXM720748:NXM720896 OHI720748:OHI720896 ORE720748:ORE720896 PBA720748:PBA720896 PKW720748:PKW720896 PUS720748:PUS720896 QEO720748:QEO720896 QOK720748:QOK720896 QYG720748:QYG720896 RIC720748:RIC720896 RRY720748:RRY720896 SBU720748:SBU720896 SLQ720748:SLQ720896 SVM720748:SVM720896 TFI720748:TFI720896 TPE720748:TPE720896 TZA720748:TZA720896 UIW720748:UIW720896 USS720748:USS720896 VCO720748:VCO720896 VMK720748:VMK720896 VWG720748:VWG720896 WGC720748:WGC720896 WPY720748:WPY720896 IZU982892:IZU983040 NI786284:NI786432 XE786284:XE786432 AHA786284:AHA786432 AQW786284:AQW786432 BAS786284:BAS786432 BKO786284:BKO786432 BUK786284:BUK786432 CEG786284:CEG786432 COC786284:COC786432 CXY786284:CXY786432 DHU786284:DHU786432 DRQ786284:DRQ786432 EBM786284:EBM786432 ELI786284:ELI786432 EVE786284:EVE786432 FFA786284:FFA786432 FOW786284:FOW786432 FYS786284:FYS786432 GIO786284:GIO786432 GSK786284:GSK786432 HCG786284:HCG786432 HMC786284:HMC786432 HVY786284:HVY786432 IFU786284:IFU786432 IPQ786284:IPQ786432 IZM786284:IZM786432 JJI786284:JJI786432 JTE786284:JTE786432 KDA786284:KDA786432 KMW786284:KMW786432 KWS786284:KWS786432 LGO786284:LGO786432 LQK786284:LQK786432 MAG786284:MAG786432 MKC786284:MKC786432 MTY786284:MTY786432 NDU786284:NDU786432 NNQ786284:NNQ786432 NXM786284:NXM786432 OHI786284:OHI786432 ORE786284:ORE786432 PBA786284:PBA786432 PKW786284:PKW786432 PUS786284:PUS786432 QEO786284:QEO786432 QOK786284:QOK786432 QYG786284:QYG786432 RIC786284:RIC786432 RRY786284:RRY786432 SBU786284:SBU786432 SLQ786284:SLQ786432 SVM786284:SVM786432 TFI786284:TFI786432 TPE786284:TPE786432 TZA786284:TZA786432 UIW786284:UIW786432 USS786284:USS786432 VCO786284:VCO786432 VMK786284:VMK786432 VWG786284:VWG786432 WGC786284:WGC786432 WPY786284:WPY786432 JJQ982892:JJQ983040 NI851820:NI851968 XE851820:XE851968 AHA851820:AHA851968 AQW851820:AQW851968 BAS851820:BAS851968 BKO851820:BKO851968 BUK851820:BUK851968 CEG851820:CEG851968 COC851820:COC851968 CXY851820:CXY851968 DHU851820:DHU851968 DRQ851820:DRQ851968 EBM851820:EBM851968 ELI851820:ELI851968 EVE851820:EVE851968 FFA851820:FFA851968 FOW851820:FOW851968 FYS851820:FYS851968 GIO851820:GIO851968 GSK851820:GSK851968 HCG851820:HCG851968 HMC851820:HMC851968 HVY851820:HVY851968 IFU851820:IFU851968 IPQ851820:IPQ851968 IZM851820:IZM851968 JJI851820:JJI851968 JTE851820:JTE851968 KDA851820:KDA851968 KMW851820:KMW851968 KWS851820:KWS851968 LGO851820:LGO851968 LQK851820:LQK851968 MAG851820:MAG851968 MKC851820:MKC851968 MTY851820:MTY851968 NDU851820:NDU851968 NNQ851820:NNQ851968 NXM851820:NXM851968 OHI851820:OHI851968 ORE851820:ORE851968 PBA851820:PBA851968 PKW851820:PKW851968 PUS851820:PUS851968 QEO851820:QEO851968 QOK851820:QOK851968 QYG851820:QYG851968 RIC851820:RIC851968 RRY851820:RRY851968 SBU851820:SBU851968 SLQ851820:SLQ851968 SVM851820:SVM851968 TFI851820:TFI851968 TPE851820:TPE851968 TZA851820:TZA851968 UIW851820:UIW851968 USS851820:USS851968 VCO851820:VCO851968 VMK851820:VMK851968 VWG851820:VWG851968 WGC851820:WGC851968 WPY851820:WPY851968 JTM982892:JTM983040 NI917356:NI917504 XE917356:XE917504 AHA917356:AHA917504 AQW917356:AQW917504 BAS917356:BAS917504 BKO917356:BKO917504 BUK917356:BUK917504 CEG917356:CEG917504 COC917356:COC917504 CXY917356:CXY917504 DHU917356:DHU917504 DRQ917356:DRQ917504 EBM917356:EBM917504 ELI917356:ELI917504 EVE917356:EVE917504 FFA917356:FFA917504 FOW917356:FOW917504 FYS917356:FYS917504 GIO917356:GIO917504 GSK917356:GSK917504 HCG917356:HCG917504 HMC917356:HMC917504 HVY917356:HVY917504 IFU917356:IFU917504 IPQ917356:IPQ917504 IZM917356:IZM917504 JJI917356:JJI917504 JTE917356:JTE917504 KDA917356:KDA917504 KMW917356:KMW917504 KWS917356:KWS917504 LGO917356:LGO917504 LQK917356:LQK917504 MAG917356:MAG917504 MKC917356:MKC917504 MTY917356:MTY917504 NDU917356:NDU917504 NNQ917356:NNQ917504 NXM917356:NXM917504 OHI917356:OHI917504 ORE917356:ORE917504 PBA917356:PBA917504 PKW917356:PKW917504 PUS917356:PUS917504 QEO917356:QEO917504 QOK917356:QOK917504 QYG917356:QYG917504 RIC917356:RIC917504 RRY917356:RRY917504 SBU917356:SBU917504 SLQ917356:SLQ917504 SVM917356:SVM917504 TFI917356:TFI917504 TPE917356:TPE917504 TZA917356:TZA917504 UIW917356:UIW917504 USS917356:USS917504 VCO917356:VCO917504 VMK917356:VMK917504 VWG917356:VWG917504 WGC917356:WGC917504 WPY917356:WPY917504 KDI982892:KDI983040 NI982892:NI983040 XE982892:XE983040 AHA982892:AHA983040 AQW982892:AQW983040 BAS982892:BAS983040 BKO982892:BKO983040 BUK982892:BUK983040 CEG982892:CEG983040 COC982892:COC983040 CXY982892:CXY983040 DHU982892:DHU983040 DRQ982892:DRQ983040 EBM982892:EBM983040 ELI982892:ELI983040 EVE982892:EVE983040 FFA982892:FFA983040 FOW982892:FOW983040 FYS982892:FYS983040 GIO982892:GIO983040 GSK982892:GSK983040 HCG982892:HCG983040 HMC982892:HMC983040 HVY982892:HVY983040 IFU982892:IFU983040 IPQ982892:IPQ983040 IZM982892:IZM983040 JJI982892:JJI983040 JTE982892:JTE983040 KDA982892:KDA983040 KMW982892:KMW983040 KWS982892:KWS983040 LGO982892:LGO983040 LQK982892:LQK983040 MAG982892:MAG983040 MKC982892:MKC983040 MTY982892:MTY983040 NDU982892:NDU983040 NNQ982892:NNQ983040 NXM982892:NXM983040 OHI982892:OHI983040 ORE982892:ORE983040 PBA982892:PBA983040 PKW982892:PKW983040 PUS982892:PUS983040 QEO982892:QEO983040 QOK982892:QOK983040 QYG982892:QYG983040 RIC982892:RIC983040 RRY982892:RRY983040 SBU982892:SBU983040 SLQ982892:SLQ983040 SVM982892:SVM983040 TFI982892:TFI983040 TPE982892:TPE983040 TZA982892:TZA983040 UIW982892:UIW983040 USS982892:USS983040 VCO982892:VCO983040 VMK982892:VMK983040 VWG982892:VWG983040 WGC982892:WGC983040 WPY982892:WPY983040 XI128:XI140 KNE982892:KNE983040 AHE128:AHE140 ARA128:ARA140 BAW128:BAW140 BKS128:BKS140 BUO128:BUO140 CEK128:CEK140 COG128:COG140 CYC128:CYC140 DHY128:DHY140 DRU128:DRU140 EBQ128:EBQ140 ELM128:ELM140 EVI128:EVI140 FFE128:FFE140 FPA128:FPA140 FYW128:FYW140 GIS128:GIS140 GSO128:GSO140 HCK128:HCK140 HMG128:HMG140 HWC128:HWC140 IFY128:IFY140 IPU128:IPU140 IZQ128:IZQ140 JJM128:JJM140 JTI128:JTI140 KDE128:KDE140 KNA128:KNA140 KWW128:KWW140 LGS128:LGS140 LQO128:LQO140 MAK128:MAK140 MKG128:MKG140 MUC128:MUC140 NDY128:NDY140 NNU128:NNU140 NXQ128:NXQ140 OHM128:OHM140 ORI128:ORI140 PBE128:PBE140 PLA128:PLA140 PUW128:PUW140 QES128:QES140 QOO128:QOO140 QYK128:QYK140 RIG128:RIG140 RSC128:RSC140 SBY128:SBY140 SLU128:SLU140 SVQ128:SVQ140 TFM128:TFM140 TPI128:TPI140 TZE128:TZE140 UJA128:UJA140 USW128:USW140 VCS128:VCS140 VMO128:VMO140 VWK128:VWK140 WGG128:WGG140 WQC128:WQC140 NQ128:NQ140 XM128:XM140 KXA982892:KXA983040 NM65388:NM65536 XI65388:XI65536 AHE65388:AHE65536 ARA65388:ARA65536 BAW65388:BAW65536 BKS65388:BKS65536 BUO65388:BUO65536 CEK65388:CEK65536 COG65388:COG65536 CYC65388:CYC65536 DHY65388:DHY65536 DRU65388:DRU65536 EBQ65388:EBQ65536 ELM65388:ELM65536 EVI65388:EVI65536 FFE65388:FFE65536 FPA65388:FPA65536 FYW65388:FYW65536 GIS65388:GIS65536 GSO65388:GSO65536 HCK65388:HCK65536 HMG65388:HMG65536 HWC65388:HWC65536 IFY65388:IFY65536 IPU65388:IPU65536 IZQ65388:IZQ65536 JJM65388:JJM65536 JTI65388:JTI65536 KDE65388:KDE65536 KNA65388:KNA65536 KWW65388:KWW65536 LGS65388:LGS65536 LQO65388:LQO65536 MAK65388:MAK65536 MKG65388:MKG65536 MUC65388:MUC65536 NDY65388:NDY65536 NNU65388:NNU65536 NXQ65388:NXQ65536 OHM65388:OHM65536 ORI65388:ORI65536 PBE65388:PBE65536 PLA65388:PLA65536 PUW65388:PUW65536 QES65388:QES65536 QOO65388:QOO65536 QYK65388:QYK65536 RIG65388:RIG65536 RSC65388:RSC65536 SBY65388:SBY65536 SLU65388:SLU65536 SVQ65388:SVQ65536 TFM65388:TFM65536 TPI65388:TPI65536 TZE65388:TZE65536 UJA65388:UJA65536 USW65388:USW65536 VCS65388:VCS65536 VMO65388:VMO65536 VWK65388:VWK65536 WGG65388:WGG65536 WQC65388:WQC65536 LGW982892:LGW983040 NM130924:NM131072 XI130924:XI131072 AHE130924:AHE131072 ARA130924:ARA131072 BAW130924:BAW131072 BKS130924:BKS131072 BUO130924:BUO131072 CEK130924:CEK131072 COG130924:COG131072 CYC130924:CYC131072 DHY130924:DHY131072 DRU130924:DRU131072 EBQ130924:EBQ131072 ELM130924:ELM131072 EVI130924:EVI131072 FFE130924:FFE131072 FPA130924:FPA131072 FYW130924:FYW131072 GIS130924:GIS131072 GSO130924:GSO131072 HCK130924:HCK131072 HMG130924:HMG131072 HWC130924:HWC131072 IFY130924:IFY131072 IPU130924:IPU131072 IZQ130924:IZQ131072 JJM130924:JJM131072 JTI130924:JTI131072 KDE130924:KDE131072 KNA130924:KNA131072 KWW130924:KWW131072 LGS130924:LGS131072 LQO130924:LQO131072 MAK130924:MAK131072 MKG130924:MKG131072 MUC130924:MUC131072 NDY130924:NDY131072 NNU130924:NNU131072 NXQ130924:NXQ131072 OHM130924:OHM131072 ORI130924:ORI131072 PBE130924:PBE131072 PLA130924:PLA131072 PUW130924:PUW131072 QES130924:QES131072 QOO130924:QOO131072 QYK130924:QYK131072 RIG130924:RIG131072 RSC130924:RSC131072 SBY130924:SBY131072 SLU130924:SLU131072 SVQ130924:SVQ131072 TFM130924:TFM131072 TPI130924:TPI131072 TZE130924:TZE131072 UJA130924:UJA131072 USW130924:USW131072 VCS130924:VCS131072 VMO130924:VMO131072 VWK130924:VWK131072 WGG130924:WGG131072 WQC130924:WQC131072 LQS982892:LQS983040 NM196460:NM196608 XI196460:XI196608 AHE196460:AHE196608 ARA196460:ARA196608 BAW196460:BAW196608 BKS196460:BKS196608 BUO196460:BUO196608 CEK196460:CEK196608 COG196460:COG196608 CYC196460:CYC196608 DHY196460:DHY196608 DRU196460:DRU196608 EBQ196460:EBQ196608 ELM196460:ELM196608 EVI196460:EVI196608 FFE196460:FFE196608 FPA196460:FPA196608 FYW196460:FYW196608 GIS196460:GIS196608 GSO196460:GSO196608 HCK196460:HCK196608 HMG196460:HMG196608 HWC196460:HWC196608 IFY196460:IFY196608 IPU196460:IPU196608 IZQ196460:IZQ196608 JJM196460:JJM196608 JTI196460:JTI196608 KDE196460:KDE196608 KNA196460:KNA196608 KWW196460:KWW196608 LGS196460:LGS196608 LQO196460:LQO196608 MAK196460:MAK196608 MKG196460:MKG196608 MUC196460:MUC196608 NDY196460:NDY196608 NNU196460:NNU196608 NXQ196460:NXQ196608 OHM196460:OHM196608 ORI196460:ORI196608 PBE196460:PBE196608 PLA196460:PLA196608 PUW196460:PUW196608 QES196460:QES196608 QOO196460:QOO196608 QYK196460:QYK196608 RIG196460:RIG196608 RSC196460:RSC196608 SBY196460:SBY196608 SLU196460:SLU196608 SVQ196460:SVQ196608 TFM196460:TFM196608 TPI196460:TPI196608 TZE196460:TZE196608 UJA196460:UJA196608 USW196460:USW196608 VCS196460:VCS196608 VMO196460:VMO196608 VWK196460:VWK196608 WGG196460:WGG196608 WQC196460:WQC196608 MAO982892:MAO983040 NM261996:NM262144 XI261996:XI262144 AHE261996:AHE262144 ARA261996:ARA262144 BAW261996:BAW262144 BKS261996:BKS262144 BUO261996:BUO262144 CEK261996:CEK262144 COG261996:COG262144 CYC261996:CYC262144 DHY261996:DHY262144 DRU261996:DRU262144 EBQ261996:EBQ262144 ELM261996:ELM262144 EVI261996:EVI262144 FFE261996:FFE262144 FPA261996:FPA262144 FYW261996:FYW262144 GIS261996:GIS262144 GSO261996:GSO262144 HCK261996:HCK262144 HMG261996:HMG262144 HWC261996:HWC262144 IFY261996:IFY262144 IPU261996:IPU262144 IZQ261996:IZQ262144 JJM261996:JJM262144 JTI261996:JTI262144 KDE261996:KDE262144 KNA261996:KNA262144 KWW261996:KWW262144 LGS261996:LGS262144 LQO261996:LQO262144 MAK261996:MAK262144 MKG261996:MKG262144 MUC261996:MUC262144 NDY261996:NDY262144 NNU261996:NNU262144 NXQ261996:NXQ262144 OHM261996:OHM262144 ORI261996:ORI262144 PBE261996:PBE262144 PLA261996:PLA262144 PUW261996:PUW262144 QES261996:QES262144 QOO261996:QOO262144 QYK261996:QYK262144 RIG261996:RIG262144 RSC261996:RSC262144 SBY261996:SBY262144 SLU261996:SLU262144 SVQ261996:SVQ262144 TFM261996:TFM262144 TPI261996:TPI262144 TZE261996:TZE262144 UJA261996:UJA262144 USW261996:USW262144 VCS261996:VCS262144 VMO261996:VMO262144 VWK261996:VWK262144 WGG261996:WGG262144 WQC261996:WQC262144 MKK982892:MKK983040 NM327532:NM327680 XI327532:XI327680 AHE327532:AHE327680 ARA327532:ARA327680 BAW327532:BAW327680 BKS327532:BKS327680 BUO327532:BUO327680 CEK327532:CEK327680 COG327532:COG327680 CYC327532:CYC327680 DHY327532:DHY327680 DRU327532:DRU327680 EBQ327532:EBQ327680 ELM327532:ELM327680 EVI327532:EVI327680 FFE327532:FFE327680 FPA327532:FPA327680 FYW327532:FYW327680 GIS327532:GIS327680 GSO327532:GSO327680 HCK327532:HCK327680 HMG327532:HMG327680 HWC327532:HWC327680 IFY327532:IFY327680 IPU327532:IPU327680 IZQ327532:IZQ327680 JJM327532:JJM327680 JTI327532:JTI327680 KDE327532:KDE327680 KNA327532:KNA327680 KWW327532:KWW327680 LGS327532:LGS327680 LQO327532:LQO327680 MAK327532:MAK327680 MKG327532:MKG327680 MUC327532:MUC327680 NDY327532:NDY327680 NNU327532:NNU327680 NXQ327532:NXQ327680 OHM327532:OHM327680 ORI327532:ORI327680 PBE327532:PBE327680 PLA327532:PLA327680 PUW327532:PUW327680 QES327532:QES327680 QOO327532:QOO327680 QYK327532:QYK327680 RIG327532:RIG327680 RSC327532:RSC327680 SBY327532:SBY327680 SLU327532:SLU327680 SVQ327532:SVQ327680 TFM327532:TFM327680 TPI327532:TPI327680 TZE327532:TZE327680 UJA327532:UJA327680 USW327532:USW327680 VCS327532:VCS327680 VMO327532:VMO327680 VWK327532:VWK327680 WGG327532:WGG327680 WQC327532:WQC327680 MUG982892:MUG983040 NM393068:NM393216 XI393068:XI393216 AHE393068:AHE393216 ARA393068:ARA393216 BAW393068:BAW393216 BKS393068:BKS393216 BUO393068:BUO393216 CEK393068:CEK393216 COG393068:COG393216 CYC393068:CYC393216 DHY393068:DHY393216 DRU393068:DRU393216 EBQ393068:EBQ393216 ELM393068:ELM393216 EVI393068:EVI393216 FFE393068:FFE393216 FPA393068:FPA393216 FYW393068:FYW393216 GIS393068:GIS393216 GSO393068:GSO393216 HCK393068:HCK393216 HMG393068:HMG393216 HWC393068:HWC393216 IFY393068:IFY393216 IPU393068:IPU393216 IZQ393068:IZQ393216 JJM393068:JJM393216 JTI393068:JTI393216 KDE393068:KDE393216 KNA393068:KNA393216 KWW393068:KWW393216 LGS393068:LGS393216 LQO393068:LQO393216 MAK393068:MAK393216 MKG393068:MKG393216 MUC393068:MUC393216 NDY393068:NDY393216 NNU393068:NNU393216 NXQ393068:NXQ393216 OHM393068:OHM393216 ORI393068:ORI393216 PBE393068:PBE393216 PLA393068:PLA393216 PUW393068:PUW393216 QES393068:QES393216 QOO393068:QOO393216 QYK393068:QYK393216 RIG393068:RIG393216 RSC393068:RSC393216 SBY393068:SBY393216 SLU393068:SLU393216 SVQ393068:SVQ393216 TFM393068:TFM393216 TPI393068:TPI393216 TZE393068:TZE393216 UJA393068:UJA393216 USW393068:USW393216 VCS393068:VCS393216 VMO393068:VMO393216 VWK393068:VWK393216 WGG393068:WGG393216 WQC393068:WQC393216 NEC982892:NEC983040 NM458604:NM458752 XI458604:XI458752 AHE458604:AHE458752 ARA458604:ARA458752 BAW458604:BAW458752 BKS458604:BKS458752 BUO458604:BUO458752 CEK458604:CEK458752 COG458604:COG458752 CYC458604:CYC458752 DHY458604:DHY458752 DRU458604:DRU458752 EBQ458604:EBQ458752 ELM458604:ELM458752 EVI458604:EVI458752 FFE458604:FFE458752 FPA458604:FPA458752 FYW458604:FYW458752 GIS458604:GIS458752 GSO458604:GSO458752 HCK458604:HCK458752 HMG458604:HMG458752 HWC458604:HWC458752 IFY458604:IFY458752 IPU458604:IPU458752 IZQ458604:IZQ458752 JJM458604:JJM458752 JTI458604:JTI458752 KDE458604:KDE458752 KNA458604:KNA458752 KWW458604:KWW458752 LGS458604:LGS458752 LQO458604:LQO458752 MAK458604:MAK458752 MKG458604:MKG458752 MUC458604:MUC458752 NDY458604:NDY458752 NNU458604:NNU458752 NXQ458604:NXQ458752 OHM458604:OHM458752 ORI458604:ORI458752 PBE458604:PBE458752 PLA458604:PLA458752 PUW458604:PUW458752 QES458604:QES458752 QOO458604:QOO458752 QYK458604:QYK458752 RIG458604:RIG458752 RSC458604:RSC458752 SBY458604:SBY458752 SLU458604:SLU458752 SVQ458604:SVQ458752 TFM458604:TFM458752 TPI458604:TPI458752 TZE458604:TZE458752 UJA458604:UJA458752 USW458604:USW458752 VCS458604:VCS458752 VMO458604:VMO458752 VWK458604:VWK458752 WGG458604:WGG458752 WQC458604:WQC458752 NNY982892:NNY983040 NM524140:NM524288 XI524140:XI524288 AHE524140:AHE524288 ARA524140:ARA524288 BAW524140:BAW524288 BKS524140:BKS524288 BUO524140:BUO524288 CEK524140:CEK524288 COG524140:COG524288 CYC524140:CYC524288 DHY524140:DHY524288 DRU524140:DRU524288 EBQ524140:EBQ524288 ELM524140:ELM524288 EVI524140:EVI524288 FFE524140:FFE524288 FPA524140:FPA524288 FYW524140:FYW524288 GIS524140:GIS524288 GSO524140:GSO524288 HCK524140:HCK524288 HMG524140:HMG524288 HWC524140:HWC524288 IFY524140:IFY524288 IPU524140:IPU524288 IZQ524140:IZQ524288 JJM524140:JJM524288 JTI524140:JTI524288 KDE524140:KDE524288 KNA524140:KNA524288 KWW524140:KWW524288 LGS524140:LGS524288 LQO524140:LQO524288 MAK524140:MAK524288 MKG524140:MKG524288 MUC524140:MUC524288 NDY524140:NDY524288 NNU524140:NNU524288 NXQ524140:NXQ524288 OHM524140:OHM524288 ORI524140:ORI524288 PBE524140:PBE524288 PLA524140:PLA524288 PUW524140:PUW524288 QES524140:QES524288 QOO524140:QOO524288 QYK524140:QYK524288 RIG524140:RIG524288 RSC524140:RSC524288 SBY524140:SBY524288 SLU524140:SLU524288 SVQ524140:SVQ524288 TFM524140:TFM524288 TPI524140:TPI524288 TZE524140:TZE524288 UJA524140:UJA524288 USW524140:USW524288 VCS524140:VCS524288 VMO524140:VMO524288 VWK524140:VWK524288 WGG524140:WGG524288 WQC524140:WQC524288 NXU982892:NXU983040 NM589676:NM589824 XI589676:XI589824 AHE589676:AHE589824 ARA589676:ARA589824 BAW589676:BAW589824 BKS589676:BKS589824 BUO589676:BUO589824 CEK589676:CEK589824 COG589676:COG589824 CYC589676:CYC589824 DHY589676:DHY589824 DRU589676:DRU589824 EBQ589676:EBQ589824 ELM589676:ELM589824 EVI589676:EVI589824 FFE589676:FFE589824 FPA589676:FPA589824 FYW589676:FYW589824 GIS589676:GIS589824 GSO589676:GSO589824 HCK589676:HCK589824 HMG589676:HMG589824 HWC589676:HWC589824 IFY589676:IFY589824 IPU589676:IPU589824 IZQ589676:IZQ589824 JJM589676:JJM589824 JTI589676:JTI589824 KDE589676:KDE589824 KNA589676:KNA589824 KWW589676:KWW589824 LGS589676:LGS589824 LQO589676:LQO589824 MAK589676:MAK589824 MKG589676:MKG589824 MUC589676:MUC589824 NDY589676:NDY589824 NNU589676:NNU589824 NXQ589676:NXQ589824 OHM589676:OHM589824 ORI589676:ORI589824 PBE589676:PBE589824 PLA589676:PLA589824 PUW589676:PUW589824 QES589676:QES589824 QOO589676:QOO589824 QYK589676:QYK589824 RIG589676:RIG589824 RSC589676:RSC589824 SBY589676:SBY589824 SLU589676:SLU589824 SVQ589676:SVQ589824 TFM589676:TFM589824 TPI589676:TPI589824 TZE589676:TZE589824 UJA589676:UJA589824 USW589676:USW589824 VCS589676:VCS589824 VMO589676:VMO589824 VWK589676:VWK589824 WGG589676:WGG589824 WQC589676:WQC589824 OHQ982892:OHQ983040 NM655212:NM655360 XI655212:XI655360 AHE655212:AHE655360 ARA655212:ARA655360 BAW655212:BAW655360 BKS655212:BKS655360 BUO655212:BUO655360 CEK655212:CEK655360 COG655212:COG655360 CYC655212:CYC655360 DHY655212:DHY655360 DRU655212:DRU655360 EBQ655212:EBQ655360 ELM655212:ELM655360 EVI655212:EVI655360 FFE655212:FFE655360 FPA655212:FPA655360 FYW655212:FYW655360 GIS655212:GIS655360 GSO655212:GSO655360 HCK655212:HCK655360 HMG655212:HMG655360 HWC655212:HWC655360 IFY655212:IFY655360 IPU655212:IPU655360 IZQ655212:IZQ655360 JJM655212:JJM655360 JTI655212:JTI655360 KDE655212:KDE655360 KNA655212:KNA655360 KWW655212:KWW655360 LGS655212:LGS655360 LQO655212:LQO655360 MAK655212:MAK655360 MKG655212:MKG655360 MUC655212:MUC655360 NDY655212:NDY655360 NNU655212:NNU655360 NXQ655212:NXQ655360 OHM655212:OHM655360 ORI655212:ORI655360 PBE655212:PBE655360 PLA655212:PLA655360 PUW655212:PUW655360 QES655212:QES655360 QOO655212:QOO655360 QYK655212:QYK655360 RIG655212:RIG655360 RSC655212:RSC655360 SBY655212:SBY655360 SLU655212:SLU655360 SVQ655212:SVQ655360 TFM655212:TFM655360 TPI655212:TPI655360 TZE655212:TZE655360 UJA655212:UJA655360 USW655212:USW655360 VCS655212:VCS655360 VMO655212:VMO655360 VWK655212:VWK655360 WGG655212:WGG655360 WQC655212:WQC655360 ORM982892:ORM983040 NM720748:NM720896 XI720748:XI720896 AHE720748:AHE720896 ARA720748:ARA720896 BAW720748:BAW720896 BKS720748:BKS720896 BUO720748:BUO720896 CEK720748:CEK720896 COG720748:COG720896 CYC720748:CYC720896 DHY720748:DHY720896 DRU720748:DRU720896 EBQ720748:EBQ720896 ELM720748:ELM720896 EVI720748:EVI720896 FFE720748:FFE720896 FPA720748:FPA720896 FYW720748:FYW720896 GIS720748:GIS720896 GSO720748:GSO720896 HCK720748:HCK720896 HMG720748:HMG720896 HWC720748:HWC720896 IFY720748:IFY720896 IPU720748:IPU720896 IZQ720748:IZQ720896 JJM720748:JJM720896 JTI720748:JTI720896 KDE720748:KDE720896 KNA720748:KNA720896 KWW720748:KWW720896 LGS720748:LGS720896 LQO720748:LQO720896 MAK720748:MAK720896 MKG720748:MKG720896 MUC720748:MUC720896 NDY720748:NDY720896 NNU720748:NNU720896 NXQ720748:NXQ720896 OHM720748:OHM720896 ORI720748:ORI720896 PBE720748:PBE720896 PLA720748:PLA720896 PUW720748:PUW720896 QES720748:QES720896 QOO720748:QOO720896 QYK720748:QYK720896 RIG720748:RIG720896 RSC720748:RSC720896 SBY720748:SBY720896 SLU720748:SLU720896 SVQ720748:SVQ720896 TFM720748:TFM720896 TPI720748:TPI720896 TZE720748:TZE720896 UJA720748:UJA720896 USW720748:USW720896 VCS720748:VCS720896 VMO720748:VMO720896 VWK720748:VWK720896 WGG720748:WGG720896 WQC720748:WQC720896 PBI982892:PBI983040 NM786284:NM786432 XI786284:XI786432 AHE786284:AHE786432 ARA786284:ARA786432 BAW786284:BAW786432 BKS786284:BKS786432 BUO786284:BUO786432 CEK786284:CEK786432 COG786284:COG786432 CYC786284:CYC786432 DHY786284:DHY786432 DRU786284:DRU786432 EBQ786284:EBQ786432 ELM786284:ELM786432 EVI786284:EVI786432 FFE786284:FFE786432 FPA786284:FPA786432 FYW786284:FYW786432 GIS786284:GIS786432 GSO786284:GSO786432 HCK786284:HCK786432 HMG786284:HMG786432 HWC786284:HWC786432 IFY786284:IFY786432 IPU786284:IPU786432 IZQ786284:IZQ786432 JJM786284:JJM786432 JTI786284:JTI786432 KDE786284:KDE786432 KNA786284:KNA786432 KWW786284:KWW786432 LGS786284:LGS786432 LQO786284:LQO786432 MAK786284:MAK786432 MKG786284:MKG786432 MUC786284:MUC786432 NDY786284:NDY786432 NNU786284:NNU786432 NXQ786284:NXQ786432 OHM786284:OHM786432 ORI786284:ORI786432 PBE786284:PBE786432 PLA786284:PLA786432 PUW786284:PUW786432 QES786284:QES786432 QOO786284:QOO786432 QYK786284:QYK786432 RIG786284:RIG786432 RSC786284:RSC786432 SBY786284:SBY786432 SLU786284:SLU786432 SVQ786284:SVQ786432 TFM786284:TFM786432 TPI786284:TPI786432 TZE786284:TZE786432 UJA786284:UJA786432 USW786284:USW786432 VCS786284:VCS786432 VMO786284:VMO786432 VWK786284:VWK786432 WGG786284:WGG786432 WQC786284:WQC786432 PLE982892:PLE983040 NM851820:NM851968 XI851820:XI851968 AHE851820:AHE851968 ARA851820:ARA851968 BAW851820:BAW851968 BKS851820:BKS851968 BUO851820:BUO851968 CEK851820:CEK851968 COG851820:COG851968 CYC851820:CYC851968 DHY851820:DHY851968 DRU851820:DRU851968 EBQ851820:EBQ851968 ELM851820:ELM851968 EVI851820:EVI851968 FFE851820:FFE851968 FPA851820:FPA851968 FYW851820:FYW851968 GIS851820:GIS851968 GSO851820:GSO851968 HCK851820:HCK851968 HMG851820:HMG851968 HWC851820:HWC851968 IFY851820:IFY851968 IPU851820:IPU851968 IZQ851820:IZQ851968 JJM851820:JJM851968 JTI851820:JTI851968 KDE851820:KDE851968 KNA851820:KNA851968 KWW851820:KWW851968 LGS851820:LGS851968 LQO851820:LQO851968 MAK851820:MAK851968 MKG851820:MKG851968 MUC851820:MUC851968 NDY851820:NDY851968 NNU851820:NNU851968 NXQ851820:NXQ851968 OHM851820:OHM851968 ORI851820:ORI851968 PBE851820:PBE851968 PLA851820:PLA851968 PUW851820:PUW851968 QES851820:QES851968 QOO851820:QOO851968 QYK851820:QYK851968 RIG851820:RIG851968 RSC851820:RSC851968 SBY851820:SBY851968 SLU851820:SLU851968 SVQ851820:SVQ851968 TFM851820:TFM851968 TPI851820:TPI851968 TZE851820:TZE851968 UJA851820:UJA851968 USW851820:USW851968 VCS851820:VCS851968 VMO851820:VMO851968 VWK851820:VWK851968 WGG851820:WGG851968 WQC851820:WQC851968 PVA982892:PVA983040 NM917356:NM917504 XI917356:XI917504 AHE917356:AHE917504 ARA917356:ARA917504 BAW917356:BAW917504 BKS917356:BKS917504 BUO917356:BUO917504 CEK917356:CEK917504 COG917356:COG917504 CYC917356:CYC917504 DHY917356:DHY917504 DRU917356:DRU917504 EBQ917356:EBQ917504 ELM917356:ELM917504 EVI917356:EVI917504 FFE917356:FFE917504 FPA917356:FPA917504 FYW917356:FYW917504 GIS917356:GIS917504 GSO917356:GSO917504 HCK917356:HCK917504 HMG917356:HMG917504 HWC917356:HWC917504 IFY917356:IFY917504 IPU917356:IPU917504 IZQ917356:IZQ917504 JJM917356:JJM917504 JTI917356:JTI917504 KDE917356:KDE917504 KNA917356:KNA917504 KWW917356:KWW917504 LGS917356:LGS917504 LQO917356:LQO917504 MAK917356:MAK917504 MKG917356:MKG917504 MUC917356:MUC917504 NDY917356:NDY917504 NNU917356:NNU917504 NXQ917356:NXQ917504 OHM917356:OHM917504 ORI917356:ORI917504 PBE917356:PBE917504 PLA917356:PLA917504 PUW917356:PUW917504 QES917356:QES917504 QOO917356:QOO917504 QYK917356:QYK917504 RIG917356:RIG917504 RSC917356:RSC917504 SBY917356:SBY917504 SLU917356:SLU917504 SVQ917356:SVQ917504 TFM917356:TFM917504 TPI917356:TPI917504 TZE917356:TZE917504 UJA917356:UJA917504 USW917356:USW917504 VCS917356:VCS917504 VMO917356:VMO917504 VWK917356:VWK917504 WGG917356:WGG917504 WQC917356:WQC917504 QEW982892:QEW983040 NM982892:NM983040 XI982892:XI983040 AHE982892:AHE983040 ARA982892:ARA983040 BAW982892:BAW983040 BKS982892:BKS983040 BUO982892:BUO983040 CEK982892:CEK983040 COG982892:COG983040 CYC982892:CYC983040 DHY982892:DHY983040 DRU982892:DRU983040 EBQ982892:EBQ983040 ELM982892:ELM983040 EVI982892:EVI983040 FFE982892:FFE983040 FPA982892:FPA983040 FYW982892:FYW983040 GIS982892:GIS983040 GSO982892:GSO983040 HCK982892:HCK983040 HMG982892:HMG983040 HWC982892:HWC983040 IFY982892:IFY983040 IPU982892:IPU983040 IZQ982892:IZQ983040 JJM982892:JJM983040 JTI982892:JTI983040 KDE982892:KDE983040 KNA982892:KNA983040 KWW982892:KWW983040 LGS982892:LGS983040 LQO982892:LQO983040 MAK982892:MAK983040 MKG982892:MKG983040 MUC982892:MUC983040 NDY982892:NDY983040 NNU982892:NNU983040 NXQ982892:NXQ983040 OHM982892:OHM983040 ORI982892:ORI983040 PBE982892:PBE983040 PLA982892:PLA983040 PUW982892:PUW983040 QES982892:QES983040 QOO982892:QOO983040 QYK982892:QYK983040 RIG982892:RIG983040 RSC982892:RSC983040 SBY982892:SBY983040 SLU982892:SLU983040 SVQ982892:SVQ983040 TFM982892:TFM983040 TPI982892:TPI983040 TZE982892:TZE983040 UJA982892:UJA983040 USW982892:USW983040 VCS982892:VCS983040 VMO982892:VMO983040 VWK982892:VWK983040 WGG982892:WGG983040 WQC982892:WQC983040 QOS982892:QOS983040 AHI128:AHI140 ARE128:ARE140 BBA128:BBA140 BKW128:BKW140 BUS128:BUS140 CEO128:CEO140 COK128:COK140 CYG128:CYG140 DIC128:DIC140 DRY128:DRY140 EBU128:EBU140 ELQ128:ELQ140 EVM128:EVM140 FFI128:FFI140 FPE128:FPE140 FZA128:FZA140 GIW128:GIW140 GSS128:GSS140 HCO128:HCO140 HMK128:HMK140 HWG128:HWG140 IGC128:IGC140 IPY128:IPY140 IZU128:IZU140 JJQ128:JJQ140 JTM128:JTM140 KDI128:KDI140 KNE128:KNE140 KXA128:KXA140 LGW128:LGW140 LQS128:LQS140 MAO128:MAO140 MKK128:MKK140 MUG128:MUG140 NEC128:NEC140 NNY128:NNY140 NXU128:NXU140 OHQ128:OHQ140 ORM128:ORM140 PBI128:PBI140 PLE128:PLE140 PVA128:PVA140 QEW128:QEW140 QOS128:QOS140 QYO128:QYO140 RIK128:RIK140 RSG128:RSG140 SCC128:SCC140 SLY128:SLY140 SVU128:SVU140 TFQ128:TFQ140 TPM128:TPM140 TZI128:TZI140 UJE128:UJE140 UTA128:UTA140 VCW128:VCW140 VMS128:VMS140 VWO128:VWO140 WGK128:WGK140 WQG128:WQG140 N128:P140 QYO982892:QYO983040 NQ65388:NQ65536 XM65388:XM65536 AHI65388:AHI65536 ARE65388:ARE65536 BBA65388:BBA65536 BKW65388:BKW65536 BUS65388:BUS65536 CEO65388:CEO65536 COK65388:COK65536 CYG65388:CYG65536 DIC65388:DIC65536 DRY65388:DRY65536 EBU65388:EBU65536 ELQ65388:ELQ65536 EVM65388:EVM65536 FFI65388:FFI65536 FPE65388:FPE65536 FZA65388:FZA65536 GIW65388:GIW65536 GSS65388:GSS65536 HCO65388:HCO65536 HMK65388:HMK65536 HWG65388:HWG65536 IGC65388:IGC65536 IPY65388:IPY65536 IZU65388:IZU65536 JJQ65388:JJQ65536 JTM65388:JTM65536 KDI65388:KDI65536 KNE65388:KNE65536 KXA65388:KXA65536 LGW65388:LGW65536 LQS65388:LQS65536 MAO65388:MAO65536 MKK65388:MKK65536 MUG65388:MUG65536 NEC65388:NEC65536 NNY65388:NNY65536 NXU65388:NXU65536 OHQ65388:OHQ65536 ORM65388:ORM65536 PBI65388:PBI65536 PLE65388:PLE65536 PVA65388:PVA65536 QEW65388:QEW65536 QOS65388:QOS65536 QYO65388:QYO65536 RIK65388:RIK65536 RSG65388:RSG65536 SCC65388:SCC65536 SLY65388:SLY65536 SVU65388:SVU65536 TFQ65388:TFQ65536 TPM65388:TPM65536 TZI65388:TZI65536 UJE65388:UJE65536 UTA65388:UTA65536 VCW65388:VCW65536 VMS65388:VMS65536 VWO65388:VWO65536 WGK65388:WGK65536 WQG65388:WQG65536 RIK982892:RIK983040 NQ130924:NQ131072 XM130924:XM131072 AHI130924:AHI131072 ARE130924:ARE131072 BBA130924:BBA131072 BKW130924:BKW131072 BUS130924:BUS131072 CEO130924:CEO131072 COK130924:COK131072 CYG130924:CYG131072 DIC130924:DIC131072 DRY130924:DRY131072 EBU130924:EBU131072 ELQ130924:ELQ131072 EVM130924:EVM131072 FFI130924:FFI131072 FPE130924:FPE131072 FZA130924:FZA131072 GIW130924:GIW131072 GSS130924:GSS131072 HCO130924:HCO131072 HMK130924:HMK131072 HWG130924:HWG131072 IGC130924:IGC131072 IPY130924:IPY131072 IZU130924:IZU131072 JJQ130924:JJQ131072 JTM130924:JTM131072 KDI130924:KDI131072 KNE130924:KNE131072 KXA130924:KXA131072 LGW130924:LGW131072 LQS130924:LQS131072 MAO130924:MAO131072 MKK130924:MKK131072 MUG130924:MUG131072 NEC130924:NEC131072 NNY130924:NNY131072 NXU130924:NXU131072 OHQ130924:OHQ131072 ORM130924:ORM131072 PBI130924:PBI131072 PLE130924:PLE131072 PVA130924:PVA131072 QEW130924:QEW131072 QOS130924:QOS131072 QYO130924:QYO131072 RIK130924:RIK131072 RSG130924:RSG131072 SCC130924:SCC131072 SLY130924:SLY131072 SVU130924:SVU131072 TFQ130924:TFQ131072 TPM130924:TPM131072 TZI130924:TZI131072 UJE130924:UJE131072 UTA130924:UTA131072 VCW130924:VCW131072 VMS130924:VMS131072 VWO130924:VWO131072 WGK130924:WGK131072 WQG130924:WQG131072 RSG982892:RSG983040 NQ196460:NQ196608 XM196460:XM196608 AHI196460:AHI196608 ARE196460:ARE196608 BBA196460:BBA196608 BKW196460:BKW196608 BUS196460:BUS196608 CEO196460:CEO196608 COK196460:COK196608 CYG196460:CYG196608 DIC196460:DIC196608 DRY196460:DRY196608 EBU196460:EBU196608 ELQ196460:ELQ196608 EVM196460:EVM196608 FFI196460:FFI196608 FPE196460:FPE196608 FZA196460:FZA196608 GIW196460:GIW196608 GSS196460:GSS196608 HCO196460:HCO196608 HMK196460:HMK196608 HWG196460:HWG196608 IGC196460:IGC196608 IPY196460:IPY196608 IZU196460:IZU196608 JJQ196460:JJQ196608 JTM196460:JTM196608 KDI196460:KDI196608 KNE196460:KNE196608 KXA196460:KXA196608 LGW196460:LGW196608 LQS196460:LQS196608 MAO196460:MAO196608 MKK196460:MKK196608 MUG196460:MUG196608 NEC196460:NEC196608 NNY196460:NNY196608 NXU196460:NXU196608 OHQ196460:OHQ196608 ORM196460:ORM196608 PBI196460:PBI196608 PLE196460:PLE196608 PVA196460:PVA196608 QEW196460:QEW196608 QOS196460:QOS196608 QYO196460:QYO196608 RIK196460:RIK196608 RSG196460:RSG196608 SCC196460:SCC196608 SLY196460:SLY196608 SVU196460:SVU196608 TFQ196460:TFQ196608 TPM196460:TPM196608 TZI196460:TZI196608 UJE196460:UJE196608 UTA196460:UTA196608 VCW196460:VCW196608 VMS196460:VMS196608 VWO196460:VWO196608 WGK196460:WGK196608 WQG196460:WQG196608 SCC982892:SCC983040 NQ261996:NQ262144 XM261996:XM262144 AHI261996:AHI262144 ARE261996:ARE262144 BBA261996:BBA262144 BKW261996:BKW262144 BUS261996:BUS262144 CEO261996:CEO262144 COK261996:COK262144 CYG261996:CYG262144 DIC261996:DIC262144 DRY261996:DRY262144 EBU261996:EBU262144 ELQ261996:ELQ262144 EVM261996:EVM262144 FFI261996:FFI262144 FPE261996:FPE262144 FZA261996:FZA262144 GIW261996:GIW262144 GSS261996:GSS262144 HCO261996:HCO262144 HMK261996:HMK262144 HWG261996:HWG262144 IGC261996:IGC262144 IPY261996:IPY262144 IZU261996:IZU262144 JJQ261996:JJQ262144 JTM261996:JTM262144 KDI261996:KDI262144 KNE261996:KNE262144 KXA261996:KXA262144 LGW261996:LGW262144 LQS261996:LQS262144 MAO261996:MAO262144 MKK261996:MKK262144 MUG261996:MUG262144 NEC261996:NEC262144 NNY261996:NNY262144 NXU261996:NXU262144 OHQ261996:OHQ262144 ORM261996:ORM262144 PBI261996:PBI262144 PLE261996:PLE262144 PVA261996:PVA262144 QEW261996:QEW262144 QOS261996:QOS262144 QYO261996:QYO262144 RIK261996:RIK262144 RSG261996:RSG262144 SCC261996:SCC262144 SLY261996:SLY262144 SVU261996:SVU262144 TFQ261996:TFQ262144 TPM261996:TPM262144 TZI261996:TZI262144 UJE261996:UJE262144 UTA261996:UTA262144 VCW261996:VCW262144 VMS261996:VMS262144 VWO261996:VWO262144 WGK261996:WGK262144 WQG261996:WQG262144 SLY982892:SLY983040 NQ327532:NQ327680 XM327532:XM327680 AHI327532:AHI327680 ARE327532:ARE327680 BBA327532:BBA327680 BKW327532:BKW327680 BUS327532:BUS327680 CEO327532:CEO327680 COK327532:COK327680 CYG327532:CYG327680 DIC327532:DIC327680 DRY327532:DRY327680 EBU327532:EBU327680 ELQ327532:ELQ327680 EVM327532:EVM327680 FFI327532:FFI327680 FPE327532:FPE327680 FZA327532:FZA327680 GIW327532:GIW327680 GSS327532:GSS327680 HCO327532:HCO327680 HMK327532:HMK327680 HWG327532:HWG327680 IGC327532:IGC327680 IPY327532:IPY327680 IZU327532:IZU327680 JJQ327532:JJQ327680 JTM327532:JTM327680 KDI327532:KDI327680 KNE327532:KNE327680 KXA327532:KXA327680 LGW327532:LGW327680 LQS327532:LQS327680 MAO327532:MAO327680 MKK327532:MKK327680 MUG327532:MUG327680 NEC327532:NEC327680 NNY327532:NNY327680 NXU327532:NXU327680 OHQ327532:OHQ327680 ORM327532:ORM327680 PBI327532:PBI327680 PLE327532:PLE327680 PVA327532:PVA327680 QEW327532:QEW327680 QOS327532:QOS327680 QYO327532:QYO327680 RIK327532:RIK327680 RSG327532:RSG327680 SCC327532:SCC327680 SLY327532:SLY327680 SVU327532:SVU327680 TFQ327532:TFQ327680 TPM327532:TPM327680 TZI327532:TZI327680 UJE327532:UJE327680 UTA327532:UTA327680 VCW327532:VCW327680 VMS327532:VMS327680 VWO327532:VWO327680 WGK327532:WGK327680 WQG327532:WQG327680 SVU982892:SVU983040 NQ393068:NQ393216 XM393068:XM393216 AHI393068:AHI393216 ARE393068:ARE393216 BBA393068:BBA393216 BKW393068:BKW393216 BUS393068:BUS393216 CEO393068:CEO393216 COK393068:COK393216 CYG393068:CYG393216 DIC393068:DIC393216 DRY393068:DRY393216 EBU393068:EBU393216 ELQ393068:ELQ393216 EVM393068:EVM393216 FFI393068:FFI393216 FPE393068:FPE393216 FZA393068:FZA393216 GIW393068:GIW393216 GSS393068:GSS393216 HCO393068:HCO393216 HMK393068:HMK393216 HWG393068:HWG393216 IGC393068:IGC393216 IPY393068:IPY393216 IZU393068:IZU393216 JJQ393068:JJQ393216 JTM393068:JTM393216 KDI393068:KDI393216 KNE393068:KNE393216 KXA393068:KXA393216 LGW393068:LGW393216 LQS393068:LQS393216 MAO393068:MAO393216 MKK393068:MKK393216 MUG393068:MUG393216 NEC393068:NEC393216 NNY393068:NNY393216 NXU393068:NXU393216 OHQ393068:OHQ393216 ORM393068:ORM393216 PBI393068:PBI393216 PLE393068:PLE393216 PVA393068:PVA393216 QEW393068:QEW393216 QOS393068:QOS393216 QYO393068:QYO393216 RIK393068:RIK393216 RSG393068:RSG393216 SCC393068:SCC393216 SLY393068:SLY393216 SVU393068:SVU393216 TFQ393068:TFQ393216 TPM393068:TPM393216 TZI393068:TZI393216 UJE393068:UJE393216 UTA393068:UTA393216 VCW393068:VCW393216 VMS393068:VMS393216 VWO393068:VWO393216 WGK393068:WGK393216 WQG393068:WQG393216 TFQ982892:TFQ983040 NQ458604:NQ458752 XM458604:XM458752 AHI458604:AHI458752 ARE458604:ARE458752 BBA458604:BBA458752 BKW458604:BKW458752 BUS458604:BUS458752 CEO458604:CEO458752 COK458604:COK458752 CYG458604:CYG458752 DIC458604:DIC458752 DRY458604:DRY458752 EBU458604:EBU458752 ELQ458604:ELQ458752 EVM458604:EVM458752 FFI458604:FFI458752 FPE458604:FPE458752 FZA458604:FZA458752 GIW458604:GIW458752 GSS458604:GSS458752 HCO458604:HCO458752 HMK458604:HMK458752 HWG458604:HWG458752 IGC458604:IGC458752 IPY458604:IPY458752 IZU458604:IZU458752 JJQ458604:JJQ458752 JTM458604:JTM458752 KDI458604:KDI458752 KNE458604:KNE458752 KXA458604:KXA458752 LGW458604:LGW458752 LQS458604:LQS458752 MAO458604:MAO458752 MKK458604:MKK458752 MUG458604:MUG458752 NEC458604:NEC458752 NNY458604:NNY458752 NXU458604:NXU458752 OHQ458604:OHQ458752 ORM458604:ORM458752 PBI458604:PBI458752 PLE458604:PLE458752 PVA458604:PVA458752 QEW458604:QEW458752 QOS458604:QOS458752 QYO458604:QYO458752 RIK458604:RIK458752 RSG458604:RSG458752 SCC458604:SCC458752 SLY458604:SLY458752 SVU458604:SVU458752 TFQ458604:TFQ458752 TPM458604:TPM458752 TZI458604:TZI458752 UJE458604:UJE458752 UTA458604:UTA458752 VCW458604:VCW458752 VMS458604:VMS458752 VWO458604:VWO458752 WGK458604:WGK458752 WQG458604:WQG458752 TPM982892:TPM983040 NQ524140:NQ524288 XM524140:XM524288 AHI524140:AHI524288 ARE524140:ARE524288 BBA524140:BBA524288 BKW524140:BKW524288 BUS524140:BUS524288 CEO524140:CEO524288 COK524140:COK524288 CYG524140:CYG524288 DIC524140:DIC524288 DRY524140:DRY524288 EBU524140:EBU524288 ELQ524140:ELQ524288 EVM524140:EVM524288 FFI524140:FFI524288 FPE524140:FPE524288 FZA524140:FZA524288 GIW524140:GIW524288 GSS524140:GSS524288 HCO524140:HCO524288 HMK524140:HMK524288 HWG524140:HWG524288 IGC524140:IGC524288 IPY524140:IPY524288 IZU524140:IZU524288 JJQ524140:JJQ524288 JTM524140:JTM524288 KDI524140:KDI524288 KNE524140:KNE524288 KXA524140:KXA524288 LGW524140:LGW524288 LQS524140:LQS524288 MAO524140:MAO524288 MKK524140:MKK524288 MUG524140:MUG524288 NEC524140:NEC524288 NNY524140:NNY524288 NXU524140:NXU524288 OHQ524140:OHQ524288 ORM524140:ORM524288 PBI524140:PBI524288 PLE524140:PLE524288 PVA524140:PVA524288 QEW524140:QEW524288 QOS524140:QOS524288 QYO524140:QYO524288 RIK524140:RIK524288 RSG524140:RSG524288 SCC524140:SCC524288 SLY524140:SLY524288 SVU524140:SVU524288 TFQ524140:TFQ524288 TPM524140:TPM524288 TZI524140:TZI524288 UJE524140:UJE524288 UTA524140:UTA524288 VCW524140:VCW524288 VMS524140:VMS524288 VWO524140:VWO524288 WGK524140:WGK524288 WQG524140:WQG524288 TZI982892:TZI983040 NQ589676:NQ589824 XM589676:XM589824 AHI589676:AHI589824 ARE589676:ARE589824 BBA589676:BBA589824 BKW589676:BKW589824 BUS589676:BUS589824 CEO589676:CEO589824 COK589676:COK589824 CYG589676:CYG589824 DIC589676:DIC589824 DRY589676:DRY589824 EBU589676:EBU589824 ELQ589676:ELQ589824 EVM589676:EVM589824 FFI589676:FFI589824 FPE589676:FPE589824 FZA589676:FZA589824 GIW589676:GIW589824 GSS589676:GSS589824 HCO589676:HCO589824 HMK589676:HMK589824 HWG589676:HWG589824 IGC589676:IGC589824 IPY589676:IPY589824 IZU589676:IZU589824 JJQ589676:JJQ589824 JTM589676:JTM589824 KDI589676:KDI589824 KNE589676:KNE589824 KXA589676:KXA589824 LGW589676:LGW589824 LQS589676:LQS589824 MAO589676:MAO589824 MKK589676:MKK589824 MUG589676:MUG589824 NEC589676:NEC589824 NNY589676:NNY589824 NXU589676:NXU589824 OHQ589676:OHQ589824 ORM589676:ORM589824 PBI589676:PBI589824 PLE589676:PLE589824 PVA589676:PVA589824 QEW589676:QEW589824 QOS589676:QOS589824 QYO589676:QYO589824 RIK589676:RIK589824 RSG589676:RSG589824 SCC589676:SCC589824 SLY589676:SLY589824 SVU589676:SVU589824 TFQ589676:TFQ589824 TPM589676:TPM589824 TZI589676:TZI589824 UJE589676:UJE589824 UTA589676:UTA589824 VCW589676:VCW589824 VMS589676:VMS589824 VWO589676:VWO589824 WGK589676:WGK589824 WQG589676:WQG589824 UJE982892:UJE983040 NQ655212:NQ655360 XM655212:XM655360 AHI655212:AHI655360 ARE655212:ARE655360 BBA655212:BBA655360 BKW655212:BKW655360 BUS655212:BUS655360 CEO655212:CEO655360 COK655212:COK655360 CYG655212:CYG655360 DIC655212:DIC655360 DRY655212:DRY655360 EBU655212:EBU655360 ELQ655212:ELQ655360 EVM655212:EVM655360 FFI655212:FFI655360 FPE655212:FPE655360 FZA655212:FZA655360 GIW655212:GIW655360 GSS655212:GSS655360 HCO655212:HCO655360 HMK655212:HMK655360 HWG655212:HWG655360 IGC655212:IGC655360 IPY655212:IPY655360 IZU655212:IZU655360 JJQ655212:JJQ655360 JTM655212:JTM655360 KDI655212:KDI655360 KNE655212:KNE655360 KXA655212:KXA655360 LGW655212:LGW655360 LQS655212:LQS655360 MAO655212:MAO655360 MKK655212:MKK655360 MUG655212:MUG655360 NEC655212:NEC655360 NNY655212:NNY655360 NXU655212:NXU655360 OHQ655212:OHQ655360 ORM655212:ORM655360 PBI655212:PBI655360 PLE655212:PLE655360 PVA655212:PVA655360 QEW655212:QEW655360 QOS655212:QOS655360 QYO655212:QYO655360 RIK655212:RIK655360 RSG655212:RSG655360 SCC655212:SCC655360 SLY655212:SLY655360 SVU655212:SVU655360 TFQ655212:TFQ655360 TPM655212:TPM655360 TZI655212:TZI655360 UJE655212:UJE655360 UTA655212:UTA655360 VCW655212:VCW655360 VMS655212:VMS655360 VWO655212:VWO655360 WGK655212:WGK655360 WQG655212:WQG655360 UTA982892:UTA983040 NQ720748:NQ720896 XM720748:XM720896 AHI720748:AHI720896 ARE720748:ARE720896 BBA720748:BBA720896 BKW720748:BKW720896 BUS720748:BUS720896 CEO720748:CEO720896 COK720748:COK720896 CYG720748:CYG720896 DIC720748:DIC720896 DRY720748:DRY720896 EBU720748:EBU720896 ELQ720748:ELQ720896 EVM720748:EVM720896 FFI720748:FFI720896 FPE720748:FPE720896 FZA720748:FZA720896 GIW720748:GIW720896 GSS720748:GSS720896 HCO720748:HCO720896 HMK720748:HMK720896 HWG720748:HWG720896 IGC720748:IGC720896 IPY720748:IPY720896 IZU720748:IZU720896 JJQ720748:JJQ720896 JTM720748:JTM720896 KDI720748:KDI720896 KNE720748:KNE720896 KXA720748:KXA720896 LGW720748:LGW720896 LQS720748:LQS720896 MAO720748:MAO720896 MKK720748:MKK720896 MUG720748:MUG720896 NEC720748:NEC720896 NNY720748:NNY720896 NXU720748:NXU720896 OHQ720748:OHQ720896 ORM720748:ORM720896 PBI720748:PBI720896 PLE720748:PLE720896 PVA720748:PVA720896 QEW720748:QEW720896 QOS720748:QOS720896 QYO720748:QYO720896 RIK720748:RIK720896 RSG720748:RSG720896 SCC720748:SCC720896 SLY720748:SLY720896 SVU720748:SVU720896 TFQ720748:TFQ720896 TPM720748:TPM720896 TZI720748:TZI720896 UJE720748:UJE720896 UTA720748:UTA720896 VCW720748:VCW720896 VMS720748:VMS720896 VWO720748:VWO720896 WGK720748:WGK720896 WQG720748:WQG720896 VCW982892:VCW983040 NQ786284:NQ786432 XM786284:XM786432 AHI786284:AHI786432 ARE786284:ARE786432 BBA786284:BBA786432 BKW786284:BKW786432 BUS786284:BUS786432 CEO786284:CEO786432 COK786284:COK786432 CYG786284:CYG786432 DIC786284:DIC786432 DRY786284:DRY786432 EBU786284:EBU786432 ELQ786284:ELQ786432 EVM786284:EVM786432 FFI786284:FFI786432 FPE786284:FPE786432 FZA786284:FZA786432 GIW786284:GIW786432 GSS786284:GSS786432 HCO786284:HCO786432 HMK786284:HMK786432 HWG786284:HWG786432 IGC786284:IGC786432 IPY786284:IPY786432 IZU786284:IZU786432 JJQ786284:JJQ786432 JTM786284:JTM786432 KDI786284:KDI786432 KNE786284:KNE786432 KXA786284:KXA786432 LGW786284:LGW786432 LQS786284:LQS786432 MAO786284:MAO786432 MKK786284:MKK786432 MUG786284:MUG786432 NEC786284:NEC786432 NNY786284:NNY786432 NXU786284:NXU786432 OHQ786284:OHQ786432 ORM786284:ORM786432 PBI786284:PBI786432 PLE786284:PLE786432 PVA786284:PVA786432 QEW786284:QEW786432 QOS786284:QOS786432 QYO786284:QYO786432 RIK786284:RIK786432 RSG786284:RSG786432 SCC786284:SCC786432 SLY786284:SLY786432 SVU786284:SVU786432 TFQ786284:TFQ786432 TPM786284:TPM786432 TZI786284:TZI786432 UJE786284:UJE786432 UTA786284:UTA786432 VCW786284:VCW786432 VMS786284:VMS786432 VWO786284:VWO786432 WGK786284:WGK786432 WQG786284:WQG786432 VMS982892:VMS983040 NQ851820:NQ851968 XM851820:XM851968 AHI851820:AHI851968 ARE851820:ARE851968 BBA851820:BBA851968 BKW851820:BKW851968 BUS851820:BUS851968 CEO851820:CEO851968 COK851820:COK851968 CYG851820:CYG851968 DIC851820:DIC851968 DRY851820:DRY851968 EBU851820:EBU851968 ELQ851820:ELQ851968 EVM851820:EVM851968 FFI851820:FFI851968 FPE851820:FPE851968 FZA851820:FZA851968 GIW851820:GIW851968 GSS851820:GSS851968 HCO851820:HCO851968 HMK851820:HMK851968 HWG851820:HWG851968 IGC851820:IGC851968 IPY851820:IPY851968 IZU851820:IZU851968 JJQ851820:JJQ851968 JTM851820:JTM851968 KDI851820:KDI851968 KNE851820:KNE851968 KXA851820:KXA851968 LGW851820:LGW851968 LQS851820:LQS851968 MAO851820:MAO851968 MKK851820:MKK851968 MUG851820:MUG851968 NEC851820:NEC851968 NNY851820:NNY851968 NXU851820:NXU851968 OHQ851820:OHQ851968 ORM851820:ORM851968 PBI851820:PBI851968 PLE851820:PLE851968 PVA851820:PVA851968 QEW851820:QEW851968 QOS851820:QOS851968 QYO851820:QYO851968 RIK851820:RIK851968 RSG851820:RSG851968 SCC851820:SCC851968 SLY851820:SLY851968 SVU851820:SVU851968 TFQ851820:TFQ851968 TPM851820:TPM851968 TZI851820:TZI851968 UJE851820:UJE851968 UTA851820:UTA851968 VCW851820:VCW851968 VMS851820:VMS851968 VWO851820:VWO851968 WGK851820:WGK851968 WQG851820:WQG851968 VWO982892:VWO983040 NQ917356:NQ917504 XM917356:XM917504 AHI917356:AHI917504 ARE917356:ARE917504 BBA917356:BBA917504 BKW917356:BKW917504 BUS917356:BUS917504 CEO917356:CEO917504 COK917356:COK917504 CYG917356:CYG917504 DIC917356:DIC917504 DRY917356:DRY917504 EBU917356:EBU917504 ELQ917356:ELQ917504 EVM917356:EVM917504 FFI917356:FFI917504 FPE917356:FPE917504 FZA917356:FZA917504 GIW917356:GIW917504 GSS917356:GSS917504 HCO917356:HCO917504 HMK917356:HMK917504 HWG917356:HWG917504 IGC917356:IGC917504 IPY917356:IPY917504 IZU917356:IZU917504 JJQ917356:JJQ917504 JTM917356:JTM917504 KDI917356:KDI917504 KNE917356:KNE917504 KXA917356:KXA917504 LGW917356:LGW917504 LQS917356:LQS917504 MAO917356:MAO917504 MKK917356:MKK917504 MUG917356:MUG917504 NEC917356:NEC917504 NNY917356:NNY917504 NXU917356:NXU917504 OHQ917356:OHQ917504 ORM917356:ORM917504 PBI917356:PBI917504 PLE917356:PLE917504 PVA917356:PVA917504 QEW917356:QEW917504 QOS917356:QOS917504 PM58:PM62 ZI58:ZI62 AJE58:AJE62 ATA58:ATA62 BCW58:BCW62 BMS58:BMS62 BWO58:BWO62 CGK58:CGK62 CQG58:CQG62 DAC58:DAC62 DJY58:DJY62 DTU58:DTU62 EDQ58:EDQ62 ENM58:ENM62 EXI58:EXI62 FHE58:FHE62 FRA58:FRA62 GAW58:GAW62 GKS58:GKS62 GUO58:GUO62 HEK58:HEK62 HOG58:HOG62 HYC58:HYC62 IHY58:IHY62 IRU58:IRU62 JBQ58:JBQ62 JLM58:JLM62 JVI58:JVI62 KFE58:KFE62 KPA58:KPA62 KYW58:KYW62 LIS58:LIS62 LSO58:LSO62 MCK58:MCK62 MMG58:MMG62 MWC58:MWC62 NFY58:NFY62 NPU58:NPU62 NZQ58:NZQ62 OJM58:OJM62 OTI58:OTI62 PDE58:PDE62 PNA58:PNA62 PWW58:PWW62 QGS58:QGS62 QQO58:QQO62 RAK58:RAK62 RKG58:RKG62 RUC58:RUC62 SDY58:SDY62 SNU58:SNU62 SXQ58:SXQ62 THM58:THM62 TRI58:TRI62 UBE58:UBE62 ULA58:ULA62 UUW58:UUW62 VES58:VES62 VOO58:VOO62 VYK58:VYK62 WIG58:WIG62 WSC58:WSC62 PQ58:PQ62 ZM58:ZM62 AJI58:AJI62 ATE58:ATE62 BDA58:BDA62 BMW58:BMW62 BWS58:BWS62 CGO58:CGO62 CQK58:CQK62 DAG58:DAG62 DKC58:DKC62 DTY58:DTY62 EDU58:EDU62 ENQ58:ENQ62 EXM58:EXM62 FHI58:FHI62 FRE58:FRE62 GBA58:GBA62 GKW58:GKW62 GUS58:GUS62 HEO58:HEO62 HOK58:HOK62 HYG58:HYG62 IIC58:IIC62 IRY58:IRY62 JBU58:JBU62 JLQ58:JLQ62 JVM58:JVM62 KFI58:KFI62 KPE58:KPE62 KZA58:KZA62 LIW58:LIW62 LSS58:LSS62 MCO58:MCO62 MMK58:MMK62 MWG58:MWG62 NGC58:NGC62 NPY58:NPY62 NZU58:NZU62 OJQ58:OJQ62 OTM58:OTM62 PDI58:PDI62 PNE58:PNE62 PXA58:PXA62 QGW58:QGW62 QQS58:QQS62 RAO58:RAO62 RKK58:RKK62 RUG58:RUG62 SEC58:SEC62 SNY58:SNY62 SXU58:SXU62 THQ58:THQ62 TRM58:TRM62 UBI58:UBI62 ULE58:ULE62 UVA58:UVA62 VEW58:VEW62 VOS58:VOS62 VYO58:VYO62 WIK58:WIK62 WSG58:WSG62 PU58:PU62 ZQ58:ZQ62 AJM58:AJM62 ATI58:ATI62 BDE58:BDE62 BNA58:BNA62 BWW58:BWW62 CGS58:CGS62 CQO58:CQO62 DAK58:DAK62 DKG58:DKG62 DUC58:DUC62 EDY58:EDY62 ENU58:ENU62 EXQ58:EXQ62 FHM58:FHM62 FRI58:FRI62 GBE58:GBE62 GLA58:GLA62 GUW58:GUW62 HES58:HES62 HOO58:HOO62 HYK58:HYK62 IIG58:IIG62 ISC58:ISC62 JBY58:JBY62 JLU58:JLU62 JVQ58:JVQ62 KFM58:KFM62 KPI58:KPI62 KZE58:KZE62 LJA58:LJA62 LSW58:LSW62 MCS58:MCS62 MMO58:MMO62 MWK58:MWK62 NGG58:NGG62 NQC58:NQC62 NZY58:NZY62 OJU58:OJU62 OTQ58:OTQ62 PDM58:PDM62 PNI58:PNI62 PXE58:PXE62 QHA58:QHA62 QQW58:QQW62 RAS58:RAS62 RKO58:RKO62 RUK58:RUK62 SEG58:SEG62 SOC58:SOC62 SXY58:SXY62 THU58:THU62 TRQ58:TRQ62 UBM58:UBM62 ULI58:ULI62 UVE58:UVE62 VFA58:VFA62 VOW58:VOW62 VYS58:VYS62 WIO58:WIO62 WSK58:WSK62 GC58:GC62 PY58:PY62 ZU58:ZU62 AJQ58:AJQ62 ATM58:ATM62 BDI58:BDI62 BNE58:BNE62 BXA58:BXA62 CGW58:CGW62 CQS58:CQS62 DAO58:DAO62 DKK58:DKK62 DUG58:DUG62 EEC58:EEC62 ENY58:ENY62 EXU58:EXU62 FHQ58:FHQ62 FRM58:FRM62 GBI58:GBI62 GLE58:GLE62 GVA58:GVA62 HEW58:HEW62 HOS58:HOS62 HYO58:HYO62 IIK58:IIK62 ISG58:ISG62 JCC58:JCC62 JLY58:JLY62 JVU58:JVU62 KFQ58:KFQ62 KPM58:KPM62 KZI58:KZI62 LJE58:LJE62 LTA58:LTA62 MCW58:MCW62 MMS58:MMS62 MWO58:MWO62 NGK58:NGK62 NQG58:NQG62 OAC58:OAC62 OJY58:OJY62 OTU58:OTU62 PDQ58:PDQ62 PNM58:PNM62 PXI58:PXI62 QHE58:QHE62 QRA58:QRA62 RAW58:RAW62 RKS58:RKS62 RUO58:RUO62 SEK58:SEK62 SOG58:SOG62 SYC58:SYC62 THY58:THY62 TRU58:TRU62 UBQ58:UBQ62 ULM58:ULM62 UVI58:UVI62 VFE58:VFE62 VPA58:VPA62 VYW58:VYW62 WIS58:WIS62 WSO58:WSO62 GG58:GG62 QC58:QC62 ZY58:ZY62 AJU58:AJU62 ATQ58:ATQ62 BDM58:BDM62 BNI58:BNI62 BXE58:BXE62 CHA58:CHA62 CQW58:CQW62 DAS58:DAS62 DKO58:DKO62 DUK58:DUK62 EEG58:EEG62 EOC58:EOC62 EXY58:EXY62 FHU58:FHU62 FRQ58:FRQ62 GBM58:GBM62 GLI58:GLI62 GVE58:GVE62 HFA58:HFA62 HOW58:HOW62 HYS58:HYS62 IIO58:IIO62 ISK58:ISK62 JCG58:JCG62 JMC58:JMC62 JVY58:JVY62 KFU58:KFU62 KPQ58:KPQ62 KZM58:KZM62 LJI58:LJI62 LTE58:LTE62 MDA58:MDA62 MMW58:MMW62 MWS58:MWS62 NGO58:NGO62 NQK58:NQK62 OAG58:OAG62 OKC58:OKC62 OTY58:OTY62 PDU58:PDU62 PNQ58:PNQ62 PXM58:PXM62 QHI58:QHI62 QRE58:QRE62 RBA58:RBA62 RKW58:RKW62 RUS58:RUS62 SEO58:SEO62 SOK58:SOK62 SYG58:SYG62 TIC58:TIC62 TRY58:TRY62 UBU58:UBU62 ULQ58:ULQ62 UVM58:UVM62 VFI58:VFI62 VPE58:VPE62 VZA58:VZA62 WIW58:WIW62 WSS58:WSS62 I128:I140 NG2:NG57 XC2:XC57 AGY2:AGY57 AQU2:AQU57 BAQ2:BAQ57 BKM2:BKM57 BUI2:BUI57 CEE2:CEE57 COA2:COA57 CXW2:CXW57 DHS2:DHS57 DRO2:DRO57 EBK2:EBK57 ELG2:ELG57 EVC2:EVC57 FEY2:FEY57 FOU2:FOU57 FYQ2:FYQ57 GIM2:GIM57 GSI2:GSI57 HCE2:HCE57 HMA2:HMA57 HVW2:HVW57 IFS2:IFS57 IPO2:IPO57 IZK2:IZK57 JJG2:JJG57 JTC2:JTC57 KCY2:KCY57 KMU2:KMU57 KWQ2:KWQ57 LGM2:LGM57 LQI2:LQI57 MAE2:MAE57 MKA2:MKA57 MTW2:MTW57 NDS2:NDS57 NNO2:NNO57 NXK2:NXK57 OHG2:OHG57 ORC2:ORC57 PAY2:PAY57 PKU2:PKU57 PUQ2:PUQ57 QEM2:QEM57 QOI2:QOI57 QYE2:QYE57 RIA2:RIA57 RRW2:RRW57 SBS2:SBS57 SLO2:SLO57 SVK2:SVK57 TFG2:TFG57 TPC2:TPC57 TYY2:TYY57 UIU2:UIU57 USQ2:USQ57 VCM2:VCM57 VMI2:VMI57 VWE2:VWE57 WGA2:WGA57 WPW2:WPW57 NK2:NK57 XG2:XG57 AHC2:AHC57 AQY2:AQY57 BAU2:BAU57 BKQ2:BKQ57 BUM2:BUM57 CEI2:CEI57 COE2:COE57 CYA2:CYA57 DHW2:DHW57 DRS2:DRS57 EBO2:EBO57 ELK2:ELK57 EVG2:EVG57 FFC2:FFC57 FOY2:FOY57 FYU2:FYU57 GIQ2:GIQ57 GSM2:GSM57 HCI2:HCI57 HME2:HME57 HWA2:HWA57 IFW2:IFW57 IPS2:IPS57 IZO2:IZO57 JJK2:JJK57 JTG2:JTG57 KDC2:KDC57 KMY2:KMY57 KWU2:KWU57 LGQ2:LGQ57 LQM2:LQM57 MAI2:MAI57 MKE2:MKE57 MUA2:MUA57 NDW2:NDW57 NNS2:NNS57 NXO2:NXO57 OHK2:OHK57 ORG2:ORG57 PBC2:PBC57 PKY2:PKY57 PUU2:PUU57 QEQ2:QEQ57 QOM2:QOM57 QYI2:QYI57 RIE2:RIE57 RSA2:RSA57 SBW2:SBW57 SLS2:SLS57 SVO2:SVO57 TFK2:TFK57 TPG2:TPG57 TZC2:TZC57 UIY2:UIY57 USU2:USU57 VCQ2:VCQ57 VMM2:VMM57 VWI2:VWI57 WGE2:WGE57 WQA2:WQA57 NO2:NO57 XK2:XK57 AHG2:AHG57 ARC2:ARC57 BAY2:BAY57 BKU2:BKU57 BUQ2:BUQ57 CEM2:CEM57 COI2:COI57 CYE2:CYE57 DIA2:DIA57 DRW2:DRW57 EBS2:EBS57 ELO2:ELO57 EVK2:EVK57 FFG2:FFG57 FPC2:FPC57 FYY2:FYY57 GIU2:GIU57 GSQ2:GSQ57 HCM2:HCM57 HMI2:HMI57 HWE2:HWE57 IGA2:IGA57 IPW2:IPW57 IZS2:IZS57 JJO2:JJO57 JTK2:JTK57 KDG2:KDG57 KNC2:KNC57 KWY2:KWY57 LGU2:LGU57 LQQ2:LQQ57 MAM2:MAM57 MKI2:MKI57 MUE2:MUE57 NEA2:NEA57 NNW2:NNW57 NXS2:NXS57 OHO2:OHO57 ORK2:ORK57 PBG2:PBG57 PLC2:PLC57 PUY2:PUY57 QEU2:QEU57 QOQ2:QOQ57 QYM2:QYM57 RII2:RII57 RSE2:RSE57 SCA2:SCA57 SLW2:SLW57 SVS2:SVS57 TFO2:TFO57 TPK2:TPK57 TZG2:TZG57 UJC2:UJC57 USY2:USY57 VCU2:VCU57 VMQ2:VMQ57 VWM2:VWM57 WGI2:WGI57 WQE2:WQE57 NS2:NS57 XO2:XO57 AHK2:AHK57 ARG2:ARG57 BBC2:BBC57 BKY2:BKY57 BUU2:BUU57 CEQ2:CEQ57 COM2:COM57 CYI2:CYI57 DIE2:DIE57 DSA2:DSA57 EBW2:EBW57 ELS2:ELS57 EVO2:EVO57 FFK2:FFK57 FPG2:FPG57 FZC2:FZC57 GIY2:GIY57 GSU2:GSU57 HCQ2:HCQ57 HMM2:HMM57 HWI2:HWI57 IGE2:IGE57 IQA2:IQA57 IZW2:IZW57 JJS2:JJS57 JTO2:JTO57 KDK2:KDK57 KNG2:KNG57 KXC2:KXC57 LGY2:LGY57 LQU2:LQU57 MAQ2:MAQ57 MKM2:MKM57 MUI2:MUI57 NEE2:NEE57 NOA2:NOA57 NXW2:NXW57 OHS2:OHS57 ORO2:ORO57 PBK2:PBK57 PLG2:PLG57 PVC2:PVC57 QEY2:QEY57 QOU2:QOU57 QYQ2:QYQ57 RIM2:RIM57 RSI2:RSI57 SCE2:SCE57 SMA2:SMA57 SVW2:SVW57 TFS2:TFS57 TPO2:TPO57 TZK2:TZK57 UJG2:UJG57 UTC2:UTC57 VCY2:VCY57 VMU2:VMU57 VWQ2:VWQ57 WGM2:WGM57 WQI2:WQI57 NW2:NW57 XS2:XS57 AHO2:AHO57 ARK2:ARK57 BBG2:BBG57 BLC2:BLC57 BUY2:BUY57 CEU2:CEU57 COQ2:COQ57 CYM2:CYM57 DII2:DII57 DSE2:DSE57 ECA2:ECA57 ELW2:ELW57 EVS2:EVS57 FFO2:FFO57 FPK2:FPK57 FZG2:FZG57 GJC2:GJC57 GSY2:GSY57 HCU2:HCU57 HMQ2:HMQ57 HWM2:HWM57 IGI2:IGI57 IQE2:IQE57 JAA2:JAA57 JJW2:JJW57 JTS2:JTS57 KDO2:KDO57 KNK2:KNK57 KXG2:KXG57 LHC2:LHC57 LQY2:LQY57 MAU2:MAU57 MKQ2:MKQ57 MUM2:MUM57 NEI2:NEI57 NOE2:NOE57 NYA2:NYA57 OHW2:OHW57 ORS2:ORS57 PBO2:PBO57 PLK2:PLK57 PVG2:PVG57 QFC2:QFC57 QOY2:QOY57 QYU2:QYU57 RIQ2:RIQ57 RSM2:RSM57 SCI2:SCI57 SME2:SME57 SWA2:SWA57 TFW2:TFW57 TPS2:TPS57 TZO2:TZO57 UJK2:UJK57 UTG2:UTG57 VDC2:VDC57 VMY2:VMY57 VWU2:VWU57 WGQ2:WGQ57 WQM2:WQM57 I2:I124 N2:P124 WQG63:WQG124 WGK63:WGK124 VWO63:VWO124 VMS63:VMS124 VCW63:VCW124 UTA63:UTA124 UJE63:UJE124 TZI63:TZI124 TPM63:TPM124 TFQ63:TFQ124 SVU63:SVU124 SLY63:SLY124 SCC63:SCC124 RSG63:RSG124 RIK63:RIK124 QYO63:QYO124 QOS63:QOS124 QEW63:QEW124 PVA63:PVA124 PLE63:PLE124 PBI63:PBI124 ORM63:ORM124 OHQ63:OHQ124 NXU63:NXU124 NNY63:NNY124 NEC63:NEC124 MUG63:MUG124 MKK63:MKK124 MAO63:MAO124 LQS63:LQS124 LGW63:LGW124 KXA63:KXA124 KNE63:KNE124 KDI63:KDI124 JTM63:JTM124 JJQ63:JJQ124 IZU63:IZU124 IPY63:IPY124 IGC63:IGC124 HWG63:HWG124 HMK63:HMK124 HCO63:HCO124 GSS63:GSS124 GIW63:GIW124 FZA63:FZA124 FPE63:FPE124 FFI63:FFI124 EVM63:EVM124 ELQ63:ELQ124 EBU63:EBU124 DRY63:DRY124 DIC63:DIC124 CYG63:CYG124 COK63:COK124 CEO63:CEO124 BUS63:BUS124 BKW63:BKW124 BBA63:BBA124 ARE63:ARE124 AHI63:AHI124 XM63:XM124 NQ63:NQ124 WQC63:WQC124 WGG63:WGG124 VWK63:VWK124 VMO63:VMO124 VCS63:VCS124 USW63:USW124 UJA63:UJA124 TZE63:TZE124 TPI63:TPI124 TFM63:TFM124 SVQ63:SVQ124 SLU63:SLU124 SBY63:SBY124 RSC63:RSC124 RIG63:RIG124 QYK63:QYK124 QOO63:QOO124 QES63:QES124 PUW63:PUW124 PLA63:PLA124 PBE63:PBE124 ORI63:ORI124 OHM63:OHM124 NXQ63:NXQ124 NNU63:NNU124 NDY63:NDY124 MUC63:MUC124 MKG63:MKG124 MAK63:MAK124 LQO63:LQO124 LGS63:LGS124 KWW63:KWW124 KNA63:KNA124 KDE63:KDE124 JTI63:JTI124 JJM63:JJM124 IZQ63:IZQ124 IPU63:IPU124 IFY63:IFY124 HWC63:HWC124 HMG63:HMG124 HCK63:HCK124 GSO63:GSO124 GIS63:GIS124 FYW63:FYW124 FPA63:FPA124 FFE63:FFE124 EVI63:EVI124 ELM63:ELM124 EBQ63:EBQ124 DRU63:DRU124 DHY63:DHY124 CYC63:CYC124 COG63:COG124 CEK63:CEK124 BUO63:BUO124 BKS63:BKS124 BAW63:BAW124 ARA63:ARA124 AHE63:AHE124 XI63:XI124 NM63:NM124 WPY63:WPY124 WGC63:WGC124 VWG63:VWG124 VMK63:VMK124 VCO63:VCO124 USS63:USS124 UIW63:UIW124 TZA63:TZA124 TPE63:TPE124 TFI63:TFI124 SVM63:SVM124 SLQ63:SLQ124 SBU63:SBU124 RRY63:RRY124 RIC63:RIC124 QYG63:QYG124 QOK63:QOK124 QEO63:QEO124 PUS63:PUS124 PKW63:PKW124 PBA63:PBA124 ORE63:ORE124 OHI63:OHI124 NXM63:NXM124 NNQ63:NNQ124 NDU63:NDU124 MTY63:MTY124 MKC63:MKC124 MAG63:MAG124 LQK63:LQK124 LGO63:LGO124 KWS63:KWS124 KMW63:KMW124 KDA63:KDA124 JTE63:JTE124 JJI63:JJI124 IZM63:IZM124 IPQ63:IPQ124 IFU63:IFU124 HVY63:HVY124 HMC63:HMC124 HCG63:HCG124 GSK63:GSK124 GIO63:GIO124 FYS63:FYS124 FOW63:FOW124 FFA63:FFA124 EVE63:EVE124 ELI63:ELI124 EBM63:EBM124 DRQ63:DRQ124 DHU63:DHU124 CXY63:CXY124 COC63:COC124 CEG63:CEG124 BUK63:BUK124 BKO63:BKO124 BAS63:BAS124 AQW63:AQW124 AHA63:AHA124 XE63:XE124 NI63:NI124 WPU63:WPU124 WFY63:WFY124 VWC63:VWC124 VMG63:VMG124 VCK63:VCK124 USO63:USO124 UIS63:UIS124 TYW63:TYW124 TPA63:TPA124 TFE63:TFE124 SVI63:SVI124 SLM63:SLM124 SBQ63:SBQ124 RRU63:RRU124 RHY63:RHY124 QYC63:QYC124 QOG63:QOG124 QEK63:QEK124 PUO63:PUO124 PKS63:PKS124 PAW63:PAW124 ORA63:ORA124 OHE63:OHE124 NXI63:NXI124 NNM63:NNM124 NDQ63:NDQ124 MTU63:MTU124 MJY63:MJY124 MAC63:MAC124 LQG63:LQG124 LGK63:LGK124 KWO63:KWO124 KMS63:KMS124 KCW63:KCW124 JTA63:JTA124 JJE63:JJE124 IZI63:IZI124 IPM63:IPM124 IFQ63:IFQ124 HVU63:HVU124 HLY63:HLY124 HCC63:HCC124 GSG63:GSG124 GIK63:GIK124 FYO63:FYO124 FOS63:FOS124 FEW63:FEW124 EVA63:EVA124 ELE63:ELE124 EBI63:EBI124 DRM63:DRM124 DHQ63:DHQ124 CXU63:CXU124 CNY63:CNY124 CEC63:CEC124 BUG63:BUG124 BKK63:BKK124 BAO63:BAO124 AQS63:AQS124 AGW63:AGW124 XA63:XA124 NE63:NE124 WPQ63:WPQ124 WFU63:WFU124 VVY63:VVY124 VMC63:VMC124 VCG63:VCG124 USK63:USK124 UIO63:UIO124 TYS63:TYS124 TOW63:TOW124 TFA63:TFA124 SVE63:SVE124 SLI63:SLI124 SBM63:SBM124 RRQ63:RRQ124 RHU63:RHU124 QXY63:QXY124 QOC63:QOC124 QEG63:QEG124 PUK63:PUK124 PKO63:PKO124 PAS63:PAS124 OQW63:OQW124 OHA63:OHA124 NXE63:NXE124 NNI63:NNI124 NDM63:NDM124 MTQ63:MTQ124 MJU63:MJU124 LZY63:LZY124 LQC63:LQC124 LGG63:LGG124 KWK63:KWK124 KMO63:KMO124 KCS63:KCS124 JSW63:JSW124 JJA63:JJA124 IZE63:IZE124 IPI63:IPI124 IFM63:IFM124 HVQ63:HVQ124 HLU63:HLU124 HBY63:HBY124 GSC63:GSC124 GIG63:GIG124 FYK63:FYK124 FOO63:FOO124 FES63:FES124 EUW63:EUW124 ELA63:ELA124 EBE63:EBE124 DRI63:DRI124 DHM63:DHM124 CXQ63:CXQ124 CNU63:CNU124 CDY63:CDY124 BUC63:BUC124 BKG63:BKG124 BAK63:BAK124 AQO63:AQO124 AGS63:AGS124 WW63:WW124 NA63:NA124 NA128:NA140">
      <formula1>Sex</formula1>
    </dataValidation>
    <dataValidation allowBlank="1" showInputMessage="1" showErrorMessage="1" errorTitle="Only numbers" sqref="WU128:WU140 QXW982892:QXW983040 AGQ128:AGQ140 AQM128:AQM140 BAI128:BAI140 BKE128:BKE140 BUA128:BUA140 CDW128:CDW140 CNS128:CNS140 CXO128:CXO140 DHK128:DHK140 DRG128:DRG140 EBC128:EBC140 EKY128:EKY140 EUU128:EUU140 FEQ128:FEQ140 FOM128:FOM140 FYI128:FYI140 GIE128:GIE140 GSA128:GSA140 HBW128:HBW140 HLS128:HLS140 HVO128:HVO140 IFK128:IFK140 IPG128:IPG140 IZC128:IZC140 JIY128:JIY140 JSU128:JSU140 KCQ128:KCQ140 KMM128:KMM140 KWI128:KWI140 LGE128:LGE140 LQA128:LQA140 LZW128:LZW140 MJS128:MJS140 MTO128:MTO140 NDK128:NDK140 NNG128:NNG140 NXC128:NXC140 OGY128:OGY140 OQU128:OQU140 PAQ128:PAQ140 PKM128:PKM140 PUI128:PUI140 QEE128:QEE140 QOA128:QOA140 QXW128:QXW140 RHS128:RHS140 RRO128:RRO140 SBK128:SBK140 SLG128:SLG140 SVC128:SVC140 TEY128:TEY140 TOU128:TOU140 TYQ128:TYQ140 UIM128:UIM140 USI128:USI140 VCE128:VCE140 VMA128:VMA140 VVW128:VVW140 WFS128:WFS140 WPO128:WPO140 QOA982892:QOA983040 RHS982892:RHS983040 MY65388:MY65536 WU65388:WU65536 AGQ65388:AGQ65536 AQM65388:AQM65536 BAI65388:BAI65536 BKE65388:BKE65536 BUA65388:BUA65536 CDW65388:CDW65536 CNS65388:CNS65536 CXO65388:CXO65536 DHK65388:DHK65536 DRG65388:DRG65536 EBC65388:EBC65536 EKY65388:EKY65536 EUU65388:EUU65536 FEQ65388:FEQ65536 FOM65388:FOM65536 FYI65388:FYI65536 GIE65388:GIE65536 GSA65388:GSA65536 HBW65388:HBW65536 HLS65388:HLS65536 HVO65388:HVO65536 IFK65388:IFK65536 IPG65388:IPG65536 IZC65388:IZC65536 JIY65388:JIY65536 JSU65388:JSU65536 KCQ65388:KCQ65536 KMM65388:KMM65536 KWI65388:KWI65536 LGE65388:LGE65536 LQA65388:LQA65536 LZW65388:LZW65536 MJS65388:MJS65536 MTO65388:MTO65536 NDK65388:NDK65536 NNG65388:NNG65536 NXC65388:NXC65536 OGY65388:OGY65536 OQU65388:OQU65536 PAQ65388:PAQ65536 PKM65388:PKM65536 PUI65388:PUI65536 QEE65388:QEE65536 QOA65388:QOA65536 QXW65388:QXW65536 RHS65388:RHS65536 RRO65388:RRO65536 SBK65388:SBK65536 SLG65388:SLG65536 SVC65388:SVC65536 TEY65388:TEY65536 TOU65388:TOU65536 TYQ65388:TYQ65536 UIM65388:UIM65536 USI65388:USI65536 VCE65388:VCE65536 VMA65388:VMA65536 VVW65388:VVW65536 WFS65388:WFS65536 WPO65388:WPO65536 RRO982892:RRO983040 MY130924:MY131072 WU130924:WU131072 AGQ130924:AGQ131072 AQM130924:AQM131072 BAI130924:BAI131072 BKE130924:BKE131072 BUA130924:BUA131072 CDW130924:CDW131072 CNS130924:CNS131072 CXO130924:CXO131072 DHK130924:DHK131072 DRG130924:DRG131072 EBC130924:EBC131072 EKY130924:EKY131072 EUU130924:EUU131072 FEQ130924:FEQ131072 FOM130924:FOM131072 FYI130924:FYI131072 GIE130924:GIE131072 GSA130924:GSA131072 HBW130924:HBW131072 HLS130924:HLS131072 HVO130924:HVO131072 IFK130924:IFK131072 IPG130924:IPG131072 IZC130924:IZC131072 JIY130924:JIY131072 JSU130924:JSU131072 KCQ130924:KCQ131072 KMM130924:KMM131072 KWI130924:KWI131072 LGE130924:LGE131072 LQA130924:LQA131072 LZW130924:LZW131072 MJS130924:MJS131072 MTO130924:MTO131072 NDK130924:NDK131072 NNG130924:NNG131072 NXC130924:NXC131072 OGY130924:OGY131072 OQU130924:OQU131072 PAQ130924:PAQ131072 PKM130924:PKM131072 PUI130924:PUI131072 QEE130924:QEE131072 QOA130924:QOA131072 QXW130924:QXW131072 RHS130924:RHS131072 RRO130924:RRO131072 SBK130924:SBK131072 SLG130924:SLG131072 SVC130924:SVC131072 TEY130924:TEY131072 TOU130924:TOU131072 TYQ130924:TYQ131072 UIM130924:UIM131072 USI130924:USI131072 VCE130924:VCE131072 VMA130924:VMA131072 VVW130924:VVW131072 WFS130924:WFS131072 WPO130924:WPO131072 SBK982892:SBK983040 MY196460:MY196608 WU196460:WU196608 AGQ196460:AGQ196608 AQM196460:AQM196608 BAI196460:BAI196608 BKE196460:BKE196608 BUA196460:BUA196608 CDW196460:CDW196608 CNS196460:CNS196608 CXO196460:CXO196608 DHK196460:DHK196608 DRG196460:DRG196608 EBC196460:EBC196608 EKY196460:EKY196608 EUU196460:EUU196608 FEQ196460:FEQ196608 FOM196460:FOM196608 FYI196460:FYI196608 GIE196460:GIE196608 GSA196460:GSA196608 HBW196460:HBW196608 HLS196460:HLS196608 HVO196460:HVO196608 IFK196460:IFK196608 IPG196460:IPG196608 IZC196460:IZC196608 JIY196460:JIY196608 JSU196460:JSU196608 KCQ196460:KCQ196608 KMM196460:KMM196608 KWI196460:KWI196608 LGE196460:LGE196608 LQA196460:LQA196608 LZW196460:LZW196608 MJS196460:MJS196608 MTO196460:MTO196608 NDK196460:NDK196608 NNG196460:NNG196608 NXC196460:NXC196608 OGY196460:OGY196608 OQU196460:OQU196608 PAQ196460:PAQ196608 PKM196460:PKM196608 PUI196460:PUI196608 QEE196460:QEE196608 QOA196460:QOA196608 QXW196460:QXW196608 RHS196460:RHS196608 RRO196460:RRO196608 SBK196460:SBK196608 SLG196460:SLG196608 SVC196460:SVC196608 TEY196460:TEY196608 TOU196460:TOU196608 TYQ196460:TYQ196608 UIM196460:UIM196608 USI196460:USI196608 VCE196460:VCE196608 VMA196460:VMA196608 VVW196460:VVW196608 WFS196460:WFS196608 WPO196460:WPO196608 SLG982892:SLG983040 MY261996:MY262144 WU261996:WU262144 AGQ261996:AGQ262144 AQM261996:AQM262144 BAI261996:BAI262144 BKE261996:BKE262144 BUA261996:BUA262144 CDW261996:CDW262144 CNS261996:CNS262144 CXO261996:CXO262144 DHK261996:DHK262144 DRG261996:DRG262144 EBC261996:EBC262144 EKY261996:EKY262144 EUU261996:EUU262144 FEQ261996:FEQ262144 FOM261996:FOM262144 FYI261996:FYI262144 GIE261996:GIE262144 GSA261996:GSA262144 HBW261996:HBW262144 HLS261996:HLS262144 HVO261996:HVO262144 IFK261996:IFK262144 IPG261996:IPG262144 IZC261996:IZC262144 JIY261996:JIY262144 JSU261996:JSU262144 KCQ261996:KCQ262144 KMM261996:KMM262144 KWI261996:KWI262144 LGE261996:LGE262144 LQA261996:LQA262144 LZW261996:LZW262144 MJS261996:MJS262144 MTO261996:MTO262144 NDK261996:NDK262144 NNG261996:NNG262144 NXC261996:NXC262144 OGY261996:OGY262144 OQU261996:OQU262144 PAQ261996:PAQ262144 PKM261996:PKM262144 PUI261996:PUI262144 QEE261996:QEE262144 QOA261996:QOA262144 QXW261996:QXW262144 RHS261996:RHS262144 RRO261996:RRO262144 SBK261996:SBK262144 SLG261996:SLG262144 SVC261996:SVC262144 TEY261996:TEY262144 TOU261996:TOU262144 TYQ261996:TYQ262144 UIM261996:UIM262144 USI261996:USI262144 VCE261996:VCE262144 VMA261996:VMA262144 VVW261996:VVW262144 WFS261996:WFS262144 WPO261996:WPO262144 SVC982892:SVC983040 MY327532:MY327680 WU327532:WU327680 AGQ327532:AGQ327680 AQM327532:AQM327680 BAI327532:BAI327680 BKE327532:BKE327680 BUA327532:BUA327680 CDW327532:CDW327680 CNS327532:CNS327680 CXO327532:CXO327680 DHK327532:DHK327680 DRG327532:DRG327680 EBC327532:EBC327680 EKY327532:EKY327680 EUU327532:EUU327680 FEQ327532:FEQ327680 FOM327532:FOM327680 FYI327532:FYI327680 GIE327532:GIE327680 GSA327532:GSA327680 HBW327532:HBW327680 HLS327532:HLS327680 HVO327532:HVO327680 IFK327532:IFK327680 IPG327532:IPG327680 IZC327532:IZC327680 JIY327532:JIY327680 JSU327532:JSU327680 KCQ327532:KCQ327680 KMM327532:KMM327680 KWI327532:KWI327680 LGE327532:LGE327680 LQA327532:LQA327680 LZW327532:LZW327680 MJS327532:MJS327680 MTO327532:MTO327680 NDK327532:NDK327680 NNG327532:NNG327680 NXC327532:NXC327680 OGY327532:OGY327680 OQU327532:OQU327680 PAQ327532:PAQ327680 PKM327532:PKM327680 PUI327532:PUI327680 QEE327532:QEE327680 QOA327532:QOA327680 QXW327532:QXW327680 RHS327532:RHS327680 RRO327532:RRO327680 SBK327532:SBK327680 SLG327532:SLG327680 SVC327532:SVC327680 TEY327532:TEY327680 TOU327532:TOU327680 TYQ327532:TYQ327680 UIM327532:UIM327680 USI327532:USI327680 VCE327532:VCE327680 VMA327532:VMA327680 VVW327532:VVW327680 WFS327532:WFS327680 WPO327532:WPO327680 TEY982892:TEY983040 MY393068:MY393216 WU393068:WU393216 AGQ393068:AGQ393216 AQM393068:AQM393216 BAI393068:BAI393216 BKE393068:BKE393216 BUA393068:BUA393216 CDW393068:CDW393216 CNS393068:CNS393216 CXO393068:CXO393216 DHK393068:DHK393216 DRG393068:DRG393216 EBC393068:EBC393216 EKY393068:EKY393216 EUU393068:EUU393216 FEQ393068:FEQ393216 FOM393068:FOM393216 FYI393068:FYI393216 GIE393068:GIE393216 GSA393068:GSA393216 HBW393068:HBW393216 HLS393068:HLS393216 HVO393068:HVO393216 IFK393068:IFK393216 IPG393068:IPG393216 IZC393068:IZC393216 JIY393068:JIY393216 JSU393068:JSU393216 KCQ393068:KCQ393216 KMM393068:KMM393216 KWI393068:KWI393216 LGE393068:LGE393216 LQA393068:LQA393216 LZW393068:LZW393216 MJS393068:MJS393216 MTO393068:MTO393216 NDK393068:NDK393216 NNG393068:NNG393216 NXC393068:NXC393216 OGY393068:OGY393216 OQU393068:OQU393216 PAQ393068:PAQ393216 PKM393068:PKM393216 PUI393068:PUI393216 QEE393068:QEE393216 QOA393068:QOA393216 QXW393068:QXW393216 RHS393068:RHS393216 RRO393068:RRO393216 SBK393068:SBK393216 SLG393068:SLG393216 SVC393068:SVC393216 TEY393068:TEY393216 TOU393068:TOU393216 TYQ393068:TYQ393216 UIM393068:UIM393216 USI393068:USI393216 VCE393068:VCE393216 VMA393068:VMA393216 VVW393068:VVW393216 WFS393068:WFS393216 WPO393068:WPO393216 TOU982892:TOU983040 MY458604:MY458752 WU458604:WU458752 AGQ458604:AGQ458752 AQM458604:AQM458752 BAI458604:BAI458752 BKE458604:BKE458752 BUA458604:BUA458752 CDW458604:CDW458752 CNS458604:CNS458752 CXO458604:CXO458752 DHK458604:DHK458752 DRG458604:DRG458752 EBC458604:EBC458752 EKY458604:EKY458752 EUU458604:EUU458752 FEQ458604:FEQ458752 FOM458604:FOM458752 FYI458604:FYI458752 GIE458604:GIE458752 GSA458604:GSA458752 HBW458604:HBW458752 HLS458604:HLS458752 HVO458604:HVO458752 IFK458604:IFK458752 IPG458604:IPG458752 IZC458604:IZC458752 JIY458604:JIY458752 JSU458604:JSU458752 KCQ458604:KCQ458752 KMM458604:KMM458752 KWI458604:KWI458752 LGE458604:LGE458752 LQA458604:LQA458752 LZW458604:LZW458752 MJS458604:MJS458752 MTO458604:MTO458752 NDK458604:NDK458752 NNG458604:NNG458752 NXC458604:NXC458752 OGY458604:OGY458752 OQU458604:OQU458752 PAQ458604:PAQ458752 PKM458604:PKM458752 PUI458604:PUI458752 QEE458604:QEE458752 QOA458604:QOA458752 QXW458604:QXW458752 RHS458604:RHS458752 RRO458604:RRO458752 SBK458604:SBK458752 SLG458604:SLG458752 SVC458604:SVC458752 TEY458604:TEY458752 TOU458604:TOU458752 TYQ458604:TYQ458752 UIM458604:UIM458752 USI458604:USI458752 VCE458604:VCE458752 VMA458604:VMA458752 VVW458604:VVW458752 WFS458604:WFS458752 WPO458604:WPO458752 TYQ982892:TYQ983040 MY524140:MY524288 WU524140:WU524288 AGQ524140:AGQ524288 AQM524140:AQM524288 BAI524140:BAI524288 BKE524140:BKE524288 BUA524140:BUA524288 CDW524140:CDW524288 CNS524140:CNS524288 CXO524140:CXO524288 DHK524140:DHK524288 DRG524140:DRG524288 EBC524140:EBC524288 EKY524140:EKY524288 EUU524140:EUU524288 FEQ524140:FEQ524288 FOM524140:FOM524288 FYI524140:FYI524288 GIE524140:GIE524288 GSA524140:GSA524288 HBW524140:HBW524288 HLS524140:HLS524288 HVO524140:HVO524288 IFK524140:IFK524288 IPG524140:IPG524288 IZC524140:IZC524288 JIY524140:JIY524288 JSU524140:JSU524288 KCQ524140:KCQ524288 KMM524140:KMM524288 KWI524140:KWI524288 LGE524140:LGE524288 LQA524140:LQA524288 LZW524140:LZW524288 MJS524140:MJS524288 MTO524140:MTO524288 NDK524140:NDK524288 NNG524140:NNG524288 NXC524140:NXC524288 OGY524140:OGY524288 OQU524140:OQU524288 PAQ524140:PAQ524288 PKM524140:PKM524288 PUI524140:PUI524288 QEE524140:QEE524288 QOA524140:QOA524288 QXW524140:QXW524288 RHS524140:RHS524288 RRO524140:RRO524288 SBK524140:SBK524288 SLG524140:SLG524288 SVC524140:SVC524288 TEY524140:TEY524288 TOU524140:TOU524288 TYQ524140:TYQ524288 UIM524140:UIM524288 USI524140:USI524288 VCE524140:VCE524288 VMA524140:VMA524288 VVW524140:VVW524288 WFS524140:WFS524288 WPO524140:WPO524288 UIM982892:UIM983040 MY589676:MY589824 WU589676:WU589824 AGQ589676:AGQ589824 AQM589676:AQM589824 BAI589676:BAI589824 BKE589676:BKE589824 BUA589676:BUA589824 CDW589676:CDW589824 CNS589676:CNS589824 CXO589676:CXO589824 DHK589676:DHK589824 DRG589676:DRG589824 EBC589676:EBC589824 EKY589676:EKY589824 EUU589676:EUU589824 FEQ589676:FEQ589824 FOM589676:FOM589824 FYI589676:FYI589824 GIE589676:GIE589824 GSA589676:GSA589824 HBW589676:HBW589824 HLS589676:HLS589824 HVO589676:HVO589824 IFK589676:IFK589824 IPG589676:IPG589824 IZC589676:IZC589824 JIY589676:JIY589824 JSU589676:JSU589824 KCQ589676:KCQ589824 KMM589676:KMM589824 KWI589676:KWI589824 LGE589676:LGE589824 LQA589676:LQA589824 LZW589676:LZW589824 MJS589676:MJS589824 MTO589676:MTO589824 NDK589676:NDK589824 NNG589676:NNG589824 NXC589676:NXC589824 OGY589676:OGY589824 OQU589676:OQU589824 PAQ589676:PAQ589824 PKM589676:PKM589824 PUI589676:PUI589824 QEE589676:QEE589824 QOA589676:QOA589824 QXW589676:QXW589824 RHS589676:RHS589824 RRO589676:RRO589824 SBK589676:SBK589824 SLG589676:SLG589824 SVC589676:SVC589824 TEY589676:TEY589824 TOU589676:TOU589824 TYQ589676:TYQ589824 UIM589676:UIM589824 USI589676:USI589824 VCE589676:VCE589824 VMA589676:VMA589824 VVW589676:VVW589824 WFS589676:WFS589824 WPO589676:WPO589824 USI982892:USI983040 MY655212:MY655360 WU655212:WU655360 AGQ655212:AGQ655360 AQM655212:AQM655360 BAI655212:BAI655360 BKE655212:BKE655360 BUA655212:BUA655360 CDW655212:CDW655360 CNS655212:CNS655360 CXO655212:CXO655360 DHK655212:DHK655360 DRG655212:DRG655360 EBC655212:EBC655360 EKY655212:EKY655360 EUU655212:EUU655360 FEQ655212:FEQ655360 FOM655212:FOM655360 FYI655212:FYI655360 GIE655212:GIE655360 GSA655212:GSA655360 HBW655212:HBW655360 HLS655212:HLS655360 HVO655212:HVO655360 IFK655212:IFK655360 IPG655212:IPG655360 IZC655212:IZC655360 JIY655212:JIY655360 JSU655212:JSU655360 KCQ655212:KCQ655360 KMM655212:KMM655360 KWI655212:KWI655360 LGE655212:LGE655360 LQA655212:LQA655360 LZW655212:LZW655360 MJS655212:MJS655360 MTO655212:MTO655360 NDK655212:NDK655360 NNG655212:NNG655360 NXC655212:NXC655360 OGY655212:OGY655360 OQU655212:OQU655360 PAQ655212:PAQ655360 PKM655212:PKM655360 PUI655212:PUI655360 QEE655212:QEE655360 QOA655212:QOA655360 QXW655212:QXW655360 RHS655212:RHS655360 RRO655212:RRO655360 SBK655212:SBK655360 SLG655212:SLG655360 SVC655212:SVC655360 TEY655212:TEY655360 TOU655212:TOU655360 TYQ655212:TYQ655360 UIM655212:UIM655360 USI655212:USI655360 VCE655212:VCE655360 VMA655212:VMA655360 VVW655212:VVW655360 WFS655212:WFS655360 WPO655212:WPO655360 VCE982892:VCE983040 MY720748:MY720896 WU720748:WU720896 AGQ720748:AGQ720896 AQM720748:AQM720896 BAI720748:BAI720896 BKE720748:BKE720896 BUA720748:BUA720896 CDW720748:CDW720896 CNS720748:CNS720896 CXO720748:CXO720896 DHK720748:DHK720896 DRG720748:DRG720896 EBC720748:EBC720896 EKY720748:EKY720896 EUU720748:EUU720896 FEQ720748:FEQ720896 FOM720748:FOM720896 FYI720748:FYI720896 GIE720748:GIE720896 GSA720748:GSA720896 HBW720748:HBW720896 HLS720748:HLS720896 HVO720748:HVO720896 IFK720748:IFK720896 IPG720748:IPG720896 IZC720748:IZC720896 JIY720748:JIY720896 JSU720748:JSU720896 KCQ720748:KCQ720896 KMM720748:KMM720896 KWI720748:KWI720896 LGE720748:LGE720896 LQA720748:LQA720896 LZW720748:LZW720896 MJS720748:MJS720896 MTO720748:MTO720896 NDK720748:NDK720896 NNG720748:NNG720896 NXC720748:NXC720896 OGY720748:OGY720896 OQU720748:OQU720896 PAQ720748:PAQ720896 PKM720748:PKM720896 PUI720748:PUI720896 QEE720748:QEE720896 QOA720748:QOA720896 QXW720748:QXW720896 RHS720748:RHS720896 RRO720748:RRO720896 SBK720748:SBK720896 SLG720748:SLG720896 SVC720748:SVC720896 TEY720748:TEY720896 TOU720748:TOU720896 TYQ720748:TYQ720896 UIM720748:UIM720896 USI720748:USI720896 VCE720748:VCE720896 VMA720748:VMA720896 VVW720748:VVW720896 WFS720748:WFS720896 WPO720748:WPO720896 VMA982892:VMA983040 MY786284:MY786432 WU786284:WU786432 AGQ786284:AGQ786432 AQM786284:AQM786432 BAI786284:BAI786432 BKE786284:BKE786432 BUA786284:BUA786432 CDW786284:CDW786432 CNS786284:CNS786432 CXO786284:CXO786432 DHK786284:DHK786432 DRG786284:DRG786432 EBC786284:EBC786432 EKY786284:EKY786432 EUU786284:EUU786432 FEQ786284:FEQ786432 FOM786284:FOM786432 FYI786284:FYI786432 GIE786284:GIE786432 GSA786284:GSA786432 HBW786284:HBW786432 HLS786284:HLS786432 HVO786284:HVO786432 IFK786284:IFK786432 IPG786284:IPG786432 IZC786284:IZC786432 JIY786284:JIY786432 JSU786284:JSU786432 KCQ786284:KCQ786432 KMM786284:KMM786432 KWI786284:KWI786432 LGE786284:LGE786432 LQA786284:LQA786432 LZW786284:LZW786432 MJS786284:MJS786432 MTO786284:MTO786432 NDK786284:NDK786432 NNG786284:NNG786432 NXC786284:NXC786432 OGY786284:OGY786432 OQU786284:OQU786432 PAQ786284:PAQ786432 PKM786284:PKM786432 PUI786284:PUI786432 QEE786284:QEE786432 QOA786284:QOA786432 QXW786284:QXW786432 RHS786284:RHS786432 RRO786284:RRO786432 SBK786284:SBK786432 SLG786284:SLG786432 SVC786284:SVC786432 TEY786284:TEY786432 TOU786284:TOU786432 TYQ786284:TYQ786432 UIM786284:UIM786432 USI786284:USI786432 VCE786284:VCE786432 VMA786284:VMA786432 VVW786284:VVW786432 WFS786284:WFS786432 WPO786284:WPO786432 VVW982892:VVW983040 MY851820:MY851968 WU851820:WU851968 AGQ851820:AGQ851968 AQM851820:AQM851968 BAI851820:BAI851968 BKE851820:BKE851968 BUA851820:BUA851968 CDW851820:CDW851968 CNS851820:CNS851968 CXO851820:CXO851968 DHK851820:DHK851968 DRG851820:DRG851968 EBC851820:EBC851968 EKY851820:EKY851968 EUU851820:EUU851968 FEQ851820:FEQ851968 FOM851820:FOM851968 FYI851820:FYI851968 GIE851820:GIE851968 GSA851820:GSA851968 HBW851820:HBW851968 HLS851820:HLS851968 HVO851820:HVO851968 IFK851820:IFK851968 IPG851820:IPG851968 IZC851820:IZC851968 JIY851820:JIY851968 JSU851820:JSU851968 KCQ851820:KCQ851968 KMM851820:KMM851968 KWI851820:KWI851968 LGE851820:LGE851968 LQA851820:LQA851968 LZW851820:LZW851968 MJS851820:MJS851968 MTO851820:MTO851968 NDK851820:NDK851968 NNG851820:NNG851968 NXC851820:NXC851968 OGY851820:OGY851968 OQU851820:OQU851968 PAQ851820:PAQ851968 PKM851820:PKM851968 PUI851820:PUI851968 QEE851820:QEE851968 QOA851820:QOA851968 QXW851820:QXW851968 RHS851820:RHS851968 RRO851820:RRO851968 SBK851820:SBK851968 SLG851820:SLG851968 SVC851820:SVC851968 TEY851820:TEY851968 TOU851820:TOU851968 TYQ851820:TYQ851968 UIM851820:UIM851968 USI851820:USI851968 VCE851820:VCE851968 VMA851820:VMA851968 VVW851820:VVW851968 WFS851820:WFS851968 WPO851820:WPO851968 WFS982892:WFS983040 MY917356:MY917504 WU917356:WU917504 AGQ917356:AGQ917504 AQM917356:AQM917504 BAI917356:BAI917504 BKE917356:BKE917504 BUA917356:BUA917504 CDW917356:CDW917504 CNS917356:CNS917504 CXO917356:CXO917504 DHK917356:DHK917504 DRG917356:DRG917504 EBC917356:EBC917504 EKY917356:EKY917504 EUU917356:EUU917504 FEQ917356:FEQ917504 FOM917356:FOM917504 FYI917356:FYI917504 GIE917356:GIE917504 GSA917356:GSA917504 HBW917356:HBW917504 HLS917356:HLS917504 HVO917356:HVO917504 IFK917356:IFK917504 IPG917356:IPG917504 IZC917356:IZC917504 JIY917356:JIY917504 JSU917356:JSU917504 KCQ917356:KCQ917504 KMM917356:KMM917504 KWI917356:KWI917504 LGE917356:LGE917504 LQA917356:LQA917504 LZW917356:LZW917504 MJS917356:MJS917504 MTO917356:MTO917504 NDK917356:NDK917504 NNG917356:NNG917504 NXC917356:NXC917504 OGY917356:OGY917504 OQU917356:OQU917504 PAQ917356:PAQ917504 PKM917356:PKM917504 PUI917356:PUI917504 QEE917356:QEE917504 QOA917356:QOA917504 QXW917356:QXW917504 RHS917356:RHS917504 RRO917356:RRO917504 SBK917356:SBK917504 SLG917356:SLG917504 SVC917356:SVC917504 TEY917356:TEY917504 TOU917356:TOU917504 TYQ917356:TYQ917504 UIM917356:UIM917504 USI917356:USI917504 VCE917356:VCE917504 VMA917356:VMA917504 VVW917356:VVW917504 WFS917356:WFS917504 WPO917356:WPO917504 WPO982892:WPO983040 MY982892:MY983040 WU982892:WU983040 AGQ982892:AGQ983040 AQM982892:AQM983040 BAI982892:BAI983040 BKE982892:BKE983040 BUA982892:BUA983040 CDW982892:CDW983040 CNS982892:CNS983040 CXO982892:CXO983040 DHK982892:DHK983040 DRG982892:DRG983040 EBC982892:EBC983040 EKY982892:EKY983040 EUU982892:EUU983040 FEQ982892:FEQ983040 FOM982892:FOM983040 FYI982892:FYI983040 GIE982892:GIE983040 GSA982892:GSA983040 HBW982892:HBW983040 HLS982892:HLS983040 HVO982892:HVO983040 IFK982892:IFK983040 IPG982892:IPG983040 IZC982892:IZC983040 JIY982892:JIY983040 JSU982892:JSU983040 KCQ982892:KCQ983040 KMM982892:KMM983040 KWI982892:KWI983040 LGE982892:LGE983040 LQA982892:LQA983040 LZW982892:LZW983040 MJS982892:MJS983040 MTO982892:MTO983040 NDK982892:NDK983040 NNG982892:NNG983040 NXC982892:NXC983040 OGY982892:OGY983040 OQU982892:OQU983040 PAQ982892:PAQ983040 PKM982892:PKM983040 PUI982892:PUI983040 QEE982892:QEE983040 PK58:PK62 ZG58:ZG62 AJC58:AJC62 ASY58:ASY62 BCU58:BCU62 BMQ58:BMQ62 BWM58:BWM62 CGI58:CGI62 CQE58:CQE62 DAA58:DAA62 DJW58:DJW62 DTS58:DTS62 EDO58:EDO62 ENK58:ENK62 EXG58:EXG62 FHC58:FHC62 FQY58:FQY62 GAU58:GAU62 GKQ58:GKQ62 GUM58:GUM62 HEI58:HEI62 HOE58:HOE62 HYA58:HYA62 IHW58:IHW62 IRS58:IRS62 JBO58:JBO62 JLK58:JLK62 JVG58:JVG62 KFC58:KFC62 KOY58:KOY62 KYU58:KYU62 LIQ58:LIQ62 LSM58:LSM62 MCI58:MCI62 MME58:MME62 MWA58:MWA62 NFW58:NFW62 NPS58:NPS62 NZO58:NZO62 OJK58:OJK62 OTG58:OTG62 PDC58:PDC62 PMY58:PMY62 PWU58:PWU62 QGQ58:QGQ62 QQM58:QQM62 RAI58:RAI62 RKE58:RKE62 RUA58:RUA62 SDW58:SDW62 SNS58:SNS62 SXO58:SXO62 THK58:THK62 TRG58:TRG62 UBC58:UBC62 UKY58:UKY62 UUU58:UUU62 VEQ58:VEQ62 VOM58:VOM62 VYI58:VYI62 WIE58:WIE62 WSA58:WSA62 FY58:FY62 WPU2:WPU57 NE2:NE57 XA2:XA57 AGW2:AGW57 AQS2:AQS57 BAO2:BAO57 BKK2:BKK57 BUG2:BUG57 CEC2:CEC57 CNY2:CNY57 CXU2:CXU57 DHQ2:DHQ57 DRM2:DRM57 EBI2:EBI57 ELE2:ELE57 EVA2:EVA57 FEW2:FEW57 FOS2:FOS57 FYO2:FYO57 GIK2:GIK57 GSG2:GSG57 HCC2:HCC57 HLY2:HLY57 HVU2:HVU57 IFQ2:IFQ57 IPM2:IPM57 IZI2:IZI57 JJE2:JJE57 JTA2:JTA57 KCW2:KCW57 KMS2:KMS57 KWO2:KWO57 LGK2:LGK57 LQG2:LQG57 MAC2:MAC57 MJY2:MJY57 MTU2:MTU57 NDQ2:NDQ57 NNM2:NNM57 NXI2:NXI57 OHE2:OHE57 ORA2:ORA57 PAW2:PAW57 PKS2:PKS57 PUO2:PUO57 QEK2:QEK57 QOG2:QOG57 QYC2:QYC57 RHY2:RHY57 RRU2:RRU57 SBQ2:SBQ57 SLM2:SLM57 SVI2:SVI57 TFE2:TFE57 TPA2:TPA57 TYW2:TYW57 UIS2:UIS57 USO2:USO57 VCK2:VCK57 VMG2:VMG57 VWC2:VWC57 WFY2:WFY57 WPO63:WPO124 WFS63:WFS124 VVW63:VVW124 VMA63:VMA124 VCE63:VCE124 USI63:USI124 UIM63:UIM124 TYQ63:TYQ124 TOU63:TOU124 TEY63:TEY124 SVC63:SVC124 SLG63:SLG124 SBK63:SBK124 RRO63:RRO124 RHS63:RHS124 QXW63:QXW124 QOA63:QOA124 QEE63:QEE124 PUI63:PUI124 PKM63:PKM124 PAQ63:PAQ124 OQU63:OQU124 OGY63:OGY124 NXC63:NXC124 NNG63:NNG124 NDK63:NDK124 MTO63:MTO124 MJS63:MJS124 LZW63:LZW124 LQA63:LQA124 LGE63:LGE124 KWI63:KWI124 KMM63:KMM124 KCQ63:KCQ124 JSU63:JSU124 JIY63:JIY124 IZC63:IZC124 IPG63:IPG124 IFK63:IFK124 HVO63:HVO124 HLS63:HLS124 HBW63:HBW124 GSA63:GSA124 GIE63:GIE124 FYI63:FYI124 FOM63:FOM124 FEQ63:FEQ124 EUU63:EUU124 EKY63:EKY124 EBC63:EBC124 DRG63:DRG124 DHK63:DHK124 CXO63:CXO124 CNS63:CNS124 CDW63:CDW124 BUA63:BUA124 BKE63:BKE124 BAI63:BAI124 AQM63:AQM124 AGQ63:AGQ124 WU63:WU124 MY63:MY124 MY128:MY140"/>
    <dataValidation type="list" allowBlank="1" showInputMessage="1" showErrorMessage="1" sqref="WM128:WM140 WPG982892:WPG983040 AGI128:AGI140 AQE128:AQE140 BAA128:BAA140 BJW128:BJW140 BTS128:BTS140 CDO128:CDO140 CNK128:CNK140 CXG128:CXG140 DHC128:DHC140 DQY128:DQY140 EAU128:EAU140 EKQ128:EKQ140 EUM128:EUM140 FEI128:FEI140 FOE128:FOE140 FYA128:FYA140 GHW128:GHW140 GRS128:GRS140 HBO128:HBO140 HLK128:HLK140 HVG128:HVG140 IFC128:IFC140 IOY128:IOY140 IYU128:IYU140 JIQ128:JIQ140 JSM128:JSM140 KCI128:KCI140 KME128:KME140 KWA128:KWA140 LFW128:LFW140 LPS128:LPS140 LZO128:LZO140 MJK128:MJK140 MTG128:MTG140 NDC128:NDC140 NMY128:NMY140 NWU128:NWU140 OGQ128:OGQ140 OQM128:OQM140 PAI128:PAI140 PKE128:PKE140 PUA128:PUA140 QDW128:QDW140 QNS128:QNS140 QXO128:QXO140 RHK128:RHK140 RRG128:RRG140 SBC128:SBC140 SKY128:SKY140 SUU128:SUU140 TEQ128:TEQ140 TOM128:TOM140 TYI128:TYI140 UIE128:UIE140 USA128:USA140 VBW128:VBW140 VLS128:VLS140 VVO128:VVO140 WFK128:WFK140 WPG128:WPG140 E128:E140 WFK982892:WFK983040 E65388:E65536 MQ65388:MQ65536 WM65388:WM65536 AGI65388:AGI65536 AQE65388:AQE65536 BAA65388:BAA65536 BJW65388:BJW65536 BTS65388:BTS65536 CDO65388:CDO65536 CNK65388:CNK65536 CXG65388:CXG65536 DHC65388:DHC65536 DQY65388:DQY65536 EAU65388:EAU65536 EKQ65388:EKQ65536 EUM65388:EUM65536 FEI65388:FEI65536 FOE65388:FOE65536 FYA65388:FYA65536 GHW65388:GHW65536 GRS65388:GRS65536 HBO65388:HBO65536 HLK65388:HLK65536 HVG65388:HVG65536 IFC65388:IFC65536 IOY65388:IOY65536 IYU65388:IYU65536 JIQ65388:JIQ65536 JSM65388:JSM65536 KCI65388:KCI65536 KME65388:KME65536 KWA65388:KWA65536 LFW65388:LFW65536 LPS65388:LPS65536 LZO65388:LZO65536 MJK65388:MJK65536 MTG65388:MTG65536 NDC65388:NDC65536 NMY65388:NMY65536 NWU65388:NWU65536 OGQ65388:OGQ65536 OQM65388:OQM65536 PAI65388:PAI65536 PKE65388:PKE65536 PUA65388:PUA65536 QDW65388:QDW65536 QNS65388:QNS65536 QXO65388:QXO65536 RHK65388:RHK65536 RRG65388:RRG65536 SBC65388:SBC65536 SKY65388:SKY65536 SUU65388:SUU65536 TEQ65388:TEQ65536 TOM65388:TOM65536 TYI65388:TYI65536 UIE65388:UIE65536 USA65388:USA65536 VBW65388:VBW65536 VLS65388:VLS65536 VVO65388:VVO65536 WFK65388:WFK65536 WPG65388:WPG65536 E130924:E131072 MQ130924:MQ131072 WM130924:WM131072 AGI130924:AGI131072 AQE130924:AQE131072 BAA130924:BAA131072 BJW130924:BJW131072 BTS130924:BTS131072 CDO130924:CDO131072 CNK130924:CNK131072 CXG130924:CXG131072 DHC130924:DHC131072 DQY130924:DQY131072 EAU130924:EAU131072 EKQ130924:EKQ131072 EUM130924:EUM131072 FEI130924:FEI131072 FOE130924:FOE131072 FYA130924:FYA131072 GHW130924:GHW131072 GRS130924:GRS131072 HBO130924:HBO131072 HLK130924:HLK131072 HVG130924:HVG131072 IFC130924:IFC131072 IOY130924:IOY131072 IYU130924:IYU131072 JIQ130924:JIQ131072 JSM130924:JSM131072 KCI130924:KCI131072 KME130924:KME131072 KWA130924:KWA131072 LFW130924:LFW131072 LPS130924:LPS131072 LZO130924:LZO131072 MJK130924:MJK131072 MTG130924:MTG131072 NDC130924:NDC131072 NMY130924:NMY131072 NWU130924:NWU131072 OGQ130924:OGQ131072 OQM130924:OQM131072 PAI130924:PAI131072 PKE130924:PKE131072 PUA130924:PUA131072 QDW130924:QDW131072 QNS130924:QNS131072 QXO130924:QXO131072 RHK130924:RHK131072 RRG130924:RRG131072 SBC130924:SBC131072 SKY130924:SKY131072 SUU130924:SUU131072 TEQ130924:TEQ131072 TOM130924:TOM131072 TYI130924:TYI131072 UIE130924:UIE131072 USA130924:USA131072 VBW130924:VBW131072 VLS130924:VLS131072 VVO130924:VVO131072 WFK130924:WFK131072 WPG130924:WPG131072 E196460:E196608 MQ196460:MQ196608 WM196460:WM196608 AGI196460:AGI196608 AQE196460:AQE196608 BAA196460:BAA196608 BJW196460:BJW196608 BTS196460:BTS196608 CDO196460:CDO196608 CNK196460:CNK196608 CXG196460:CXG196608 DHC196460:DHC196608 DQY196460:DQY196608 EAU196460:EAU196608 EKQ196460:EKQ196608 EUM196460:EUM196608 FEI196460:FEI196608 FOE196460:FOE196608 FYA196460:FYA196608 GHW196460:GHW196608 GRS196460:GRS196608 HBO196460:HBO196608 HLK196460:HLK196608 HVG196460:HVG196608 IFC196460:IFC196608 IOY196460:IOY196608 IYU196460:IYU196608 JIQ196460:JIQ196608 JSM196460:JSM196608 KCI196460:KCI196608 KME196460:KME196608 KWA196460:KWA196608 LFW196460:LFW196608 LPS196460:LPS196608 LZO196460:LZO196608 MJK196460:MJK196608 MTG196460:MTG196608 NDC196460:NDC196608 NMY196460:NMY196608 NWU196460:NWU196608 OGQ196460:OGQ196608 OQM196460:OQM196608 PAI196460:PAI196608 PKE196460:PKE196608 PUA196460:PUA196608 QDW196460:QDW196608 QNS196460:QNS196608 QXO196460:QXO196608 RHK196460:RHK196608 RRG196460:RRG196608 SBC196460:SBC196608 SKY196460:SKY196608 SUU196460:SUU196608 TEQ196460:TEQ196608 TOM196460:TOM196608 TYI196460:TYI196608 UIE196460:UIE196608 USA196460:USA196608 VBW196460:VBW196608 VLS196460:VLS196608 VVO196460:VVO196608 WFK196460:WFK196608 WPG196460:WPG196608 E261996:E262144 MQ261996:MQ262144 WM261996:WM262144 AGI261996:AGI262144 AQE261996:AQE262144 BAA261996:BAA262144 BJW261996:BJW262144 BTS261996:BTS262144 CDO261996:CDO262144 CNK261996:CNK262144 CXG261996:CXG262144 DHC261996:DHC262144 DQY261996:DQY262144 EAU261996:EAU262144 EKQ261996:EKQ262144 EUM261996:EUM262144 FEI261996:FEI262144 FOE261996:FOE262144 FYA261996:FYA262144 GHW261996:GHW262144 GRS261996:GRS262144 HBO261996:HBO262144 HLK261996:HLK262144 HVG261996:HVG262144 IFC261996:IFC262144 IOY261996:IOY262144 IYU261996:IYU262144 JIQ261996:JIQ262144 JSM261996:JSM262144 KCI261996:KCI262144 KME261996:KME262144 KWA261996:KWA262144 LFW261996:LFW262144 LPS261996:LPS262144 LZO261996:LZO262144 MJK261996:MJK262144 MTG261996:MTG262144 NDC261996:NDC262144 NMY261996:NMY262144 NWU261996:NWU262144 OGQ261996:OGQ262144 OQM261996:OQM262144 PAI261996:PAI262144 PKE261996:PKE262144 PUA261996:PUA262144 QDW261996:QDW262144 QNS261996:QNS262144 QXO261996:QXO262144 RHK261996:RHK262144 RRG261996:RRG262144 SBC261996:SBC262144 SKY261996:SKY262144 SUU261996:SUU262144 TEQ261996:TEQ262144 TOM261996:TOM262144 TYI261996:TYI262144 UIE261996:UIE262144 USA261996:USA262144 VBW261996:VBW262144 VLS261996:VLS262144 VVO261996:VVO262144 WFK261996:WFK262144 WPG261996:WPG262144 E327532:E327680 MQ327532:MQ327680 WM327532:WM327680 AGI327532:AGI327680 AQE327532:AQE327680 BAA327532:BAA327680 BJW327532:BJW327680 BTS327532:BTS327680 CDO327532:CDO327680 CNK327532:CNK327680 CXG327532:CXG327680 DHC327532:DHC327680 DQY327532:DQY327680 EAU327532:EAU327680 EKQ327532:EKQ327680 EUM327532:EUM327680 FEI327532:FEI327680 FOE327532:FOE327680 FYA327532:FYA327680 GHW327532:GHW327680 GRS327532:GRS327680 HBO327532:HBO327680 HLK327532:HLK327680 HVG327532:HVG327680 IFC327532:IFC327680 IOY327532:IOY327680 IYU327532:IYU327680 JIQ327532:JIQ327680 JSM327532:JSM327680 KCI327532:KCI327680 KME327532:KME327680 KWA327532:KWA327680 LFW327532:LFW327680 LPS327532:LPS327680 LZO327532:LZO327680 MJK327532:MJK327680 MTG327532:MTG327680 NDC327532:NDC327680 NMY327532:NMY327680 NWU327532:NWU327680 OGQ327532:OGQ327680 OQM327532:OQM327680 PAI327532:PAI327680 PKE327532:PKE327680 PUA327532:PUA327680 QDW327532:QDW327680 QNS327532:QNS327680 QXO327532:QXO327680 RHK327532:RHK327680 RRG327532:RRG327680 SBC327532:SBC327680 SKY327532:SKY327680 SUU327532:SUU327680 TEQ327532:TEQ327680 TOM327532:TOM327680 TYI327532:TYI327680 UIE327532:UIE327680 USA327532:USA327680 VBW327532:VBW327680 VLS327532:VLS327680 VVO327532:VVO327680 WFK327532:WFK327680 WPG327532:WPG327680 E393068:E393216 MQ393068:MQ393216 WM393068:WM393216 AGI393068:AGI393216 AQE393068:AQE393216 BAA393068:BAA393216 BJW393068:BJW393216 BTS393068:BTS393216 CDO393068:CDO393216 CNK393068:CNK393216 CXG393068:CXG393216 DHC393068:DHC393216 DQY393068:DQY393216 EAU393068:EAU393216 EKQ393068:EKQ393216 EUM393068:EUM393216 FEI393068:FEI393216 FOE393068:FOE393216 FYA393068:FYA393216 GHW393068:GHW393216 GRS393068:GRS393216 HBO393068:HBO393216 HLK393068:HLK393216 HVG393068:HVG393216 IFC393068:IFC393216 IOY393068:IOY393216 IYU393068:IYU393216 JIQ393068:JIQ393216 JSM393068:JSM393216 KCI393068:KCI393216 KME393068:KME393216 KWA393068:KWA393216 LFW393068:LFW393216 LPS393068:LPS393216 LZO393068:LZO393216 MJK393068:MJK393216 MTG393068:MTG393216 NDC393068:NDC393216 NMY393068:NMY393216 NWU393068:NWU393216 OGQ393068:OGQ393216 OQM393068:OQM393216 PAI393068:PAI393216 PKE393068:PKE393216 PUA393068:PUA393216 QDW393068:QDW393216 QNS393068:QNS393216 QXO393068:QXO393216 RHK393068:RHK393216 RRG393068:RRG393216 SBC393068:SBC393216 SKY393068:SKY393216 SUU393068:SUU393216 TEQ393068:TEQ393216 TOM393068:TOM393216 TYI393068:TYI393216 UIE393068:UIE393216 USA393068:USA393216 VBW393068:VBW393216 VLS393068:VLS393216 VVO393068:VVO393216 WFK393068:WFK393216 WPG393068:WPG393216 E458604:E458752 MQ458604:MQ458752 WM458604:WM458752 AGI458604:AGI458752 AQE458604:AQE458752 BAA458604:BAA458752 BJW458604:BJW458752 BTS458604:BTS458752 CDO458604:CDO458752 CNK458604:CNK458752 CXG458604:CXG458752 DHC458604:DHC458752 DQY458604:DQY458752 EAU458604:EAU458752 EKQ458604:EKQ458752 EUM458604:EUM458752 FEI458604:FEI458752 FOE458604:FOE458752 FYA458604:FYA458752 GHW458604:GHW458752 GRS458604:GRS458752 HBO458604:HBO458752 HLK458604:HLK458752 HVG458604:HVG458752 IFC458604:IFC458752 IOY458604:IOY458752 IYU458604:IYU458752 JIQ458604:JIQ458752 JSM458604:JSM458752 KCI458604:KCI458752 KME458604:KME458752 KWA458604:KWA458752 LFW458604:LFW458752 LPS458604:LPS458752 LZO458604:LZO458752 MJK458604:MJK458752 MTG458604:MTG458752 NDC458604:NDC458752 NMY458604:NMY458752 NWU458604:NWU458752 OGQ458604:OGQ458752 OQM458604:OQM458752 PAI458604:PAI458752 PKE458604:PKE458752 PUA458604:PUA458752 QDW458604:QDW458752 QNS458604:QNS458752 QXO458604:QXO458752 RHK458604:RHK458752 RRG458604:RRG458752 SBC458604:SBC458752 SKY458604:SKY458752 SUU458604:SUU458752 TEQ458604:TEQ458752 TOM458604:TOM458752 TYI458604:TYI458752 UIE458604:UIE458752 USA458604:USA458752 VBW458604:VBW458752 VLS458604:VLS458752 VVO458604:VVO458752 WFK458604:WFK458752 WPG458604:WPG458752 E524140:E524288 MQ524140:MQ524288 WM524140:WM524288 AGI524140:AGI524288 AQE524140:AQE524288 BAA524140:BAA524288 BJW524140:BJW524288 BTS524140:BTS524288 CDO524140:CDO524288 CNK524140:CNK524288 CXG524140:CXG524288 DHC524140:DHC524288 DQY524140:DQY524288 EAU524140:EAU524288 EKQ524140:EKQ524288 EUM524140:EUM524288 FEI524140:FEI524288 FOE524140:FOE524288 FYA524140:FYA524288 GHW524140:GHW524288 GRS524140:GRS524288 HBO524140:HBO524288 HLK524140:HLK524288 HVG524140:HVG524288 IFC524140:IFC524288 IOY524140:IOY524288 IYU524140:IYU524288 JIQ524140:JIQ524288 JSM524140:JSM524288 KCI524140:KCI524288 KME524140:KME524288 KWA524140:KWA524288 LFW524140:LFW524288 LPS524140:LPS524288 LZO524140:LZO524288 MJK524140:MJK524288 MTG524140:MTG524288 NDC524140:NDC524288 NMY524140:NMY524288 NWU524140:NWU524288 OGQ524140:OGQ524288 OQM524140:OQM524288 PAI524140:PAI524288 PKE524140:PKE524288 PUA524140:PUA524288 QDW524140:QDW524288 QNS524140:QNS524288 QXO524140:QXO524288 RHK524140:RHK524288 RRG524140:RRG524288 SBC524140:SBC524288 SKY524140:SKY524288 SUU524140:SUU524288 TEQ524140:TEQ524288 TOM524140:TOM524288 TYI524140:TYI524288 UIE524140:UIE524288 USA524140:USA524288 VBW524140:VBW524288 VLS524140:VLS524288 VVO524140:VVO524288 WFK524140:WFK524288 WPG524140:WPG524288 E589676:E589824 MQ589676:MQ589824 WM589676:WM589824 AGI589676:AGI589824 AQE589676:AQE589824 BAA589676:BAA589824 BJW589676:BJW589824 BTS589676:BTS589824 CDO589676:CDO589824 CNK589676:CNK589824 CXG589676:CXG589824 DHC589676:DHC589824 DQY589676:DQY589824 EAU589676:EAU589824 EKQ589676:EKQ589824 EUM589676:EUM589824 FEI589676:FEI589824 FOE589676:FOE589824 FYA589676:FYA589824 GHW589676:GHW589824 GRS589676:GRS589824 HBO589676:HBO589824 HLK589676:HLK589824 HVG589676:HVG589824 IFC589676:IFC589824 IOY589676:IOY589824 IYU589676:IYU589824 JIQ589676:JIQ589824 JSM589676:JSM589824 KCI589676:KCI589824 KME589676:KME589824 KWA589676:KWA589824 LFW589676:LFW589824 LPS589676:LPS589824 LZO589676:LZO589824 MJK589676:MJK589824 MTG589676:MTG589824 NDC589676:NDC589824 NMY589676:NMY589824 NWU589676:NWU589824 OGQ589676:OGQ589824 OQM589676:OQM589824 PAI589676:PAI589824 PKE589676:PKE589824 PUA589676:PUA589824 QDW589676:QDW589824 QNS589676:QNS589824 QXO589676:QXO589824 RHK589676:RHK589824 RRG589676:RRG589824 SBC589676:SBC589824 SKY589676:SKY589824 SUU589676:SUU589824 TEQ589676:TEQ589824 TOM589676:TOM589824 TYI589676:TYI589824 UIE589676:UIE589824 USA589676:USA589824 VBW589676:VBW589824 VLS589676:VLS589824 VVO589676:VVO589824 WFK589676:WFK589824 WPG589676:WPG589824 E655212:E655360 MQ655212:MQ655360 WM655212:WM655360 AGI655212:AGI655360 AQE655212:AQE655360 BAA655212:BAA655360 BJW655212:BJW655360 BTS655212:BTS655360 CDO655212:CDO655360 CNK655212:CNK655360 CXG655212:CXG655360 DHC655212:DHC655360 DQY655212:DQY655360 EAU655212:EAU655360 EKQ655212:EKQ655360 EUM655212:EUM655360 FEI655212:FEI655360 FOE655212:FOE655360 FYA655212:FYA655360 GHW655212:GHW655360 GRS655212:GRS655360 HBO655212:HBO655360 HLK655212:HLK655360 HVG655212:HVG655360 IFC655212:IFC655360 IOY655212:IOY655360 IYU655212:IYU655360 JIQ655212:JIQ655360 JSM655212:JSM655360 KCI655212:KCI655360 KME655212:KME655360 KWA655212:KWA655360 LFW655212:LFW655360 LPS655212:LPS655360 LZO655212:LZO655360 MJK655212:MJK655360 MTG655212:MTG655360 NDC655212:NDC655360 NMY655212:NMY655360 NWU655212:NWU655360 OGQ655212:OGQ655360 OQM655212:OQM655360 PAI655212:PAI655360 PKE655212:PKE655360 PUA655212:PUA655360 QDW655212:QDW655360 QNS655212:QNS655360 QXO655212:QXO655360 RHK655212:RHK655360 RRG655212:RRG655360 SBC655212:SBC655360 SKY655212:SKY655360 SUU655212:SUU655360 TEQ655212:TEQ655360 TOM655212:TOM655360 TYI655212:TYI655360 UIE655212:UIE655360 USA655212:USA655360 VBW655212:VBW655360 VLS655212:VLS655360 VVO655212:VVO655360 WFK655212:WFK655360 WPG655212:WPG655360 E720748:E720896 MQ720748:MQ720896 WM720748:WM720896 AGI720748:AGI720896 AQE720748:AQE720896 BAA720748:BAA720896 BJW720748:BJW720896 BTS720748:BTS720896 CDO720748:CDO720896 CNK720748:CNK720896 CXG720748:CXG720896 DHC720748:DHC720896 DQY720748:DQY720896 EAU720748:EAU720896 EKQ720748:EKQ720896 EUM720748:EUM720896 FEI720748:FEI720896 FOE720748:FOE720896 FYA720748:FYA720896 GHW720748:GHW720896 GRS720748:GRS720896 HBO720748:HBO720896 HLK720748:HLK720896 HVG720748:HVG720896 IFC720748:IFC720896 IOY720748:IOY720896 IYU720748:IYU720896 JIQ720748:JIQ720896 JSM720748:JSM720896 KCI720748:KCI720896 KME720748:KME720896 KWA720748:KWA720896 LFW720748:LFW720896 LPS720748:LPS720896 LZO720748:LZO720896 MJK720748:MJK720896 MTG720748:MTG720896 NDC720748:NDC720896 NMY720748:NMY720896 NWU720748:NWU720896 OGQ720748:OGQ720896 OQM720748:OQM720896 PAI720748:PAI720896 PKE720748:PKE720896 PUA720748:PUA720896 QDW720748:QDW720896 QNS720748:QNS720896 QXO720748:QXO720896 RHK720748:RHK720896 RRG720748:RRG720896 SBC720748:SBC720896 SKY720748:SKY720896 SUU720748:SUU720896 TEQ720748:TEQ720896 TOM720748:TOM720896 TYI720748:TYI720896 UIE720748:UIE720896 USA720748:USA720896 VBW720748:VBW720896 VLS720748:VLS720896 VVO720748:VVO720896 WFK720748:WFK720896 WPG720748:WPG720896 E786284:E786432 MQ786284:MQ786432 WM786284:WM786432 AGI786284:AGI786432 AQE786284:AQE786432 BAA786284:BAA786432 BJW786284:BJW786432 BTS786284:BTS786432 CDO786284:CDO786432 CNK786284:CNK786432 CXG786284:CXG786432 DHC786284:DHC786432 DQY786284:DQY786432 EAU786284:EAU786432 EKQ786284:EKQ786432 EUM786284:EUM786432 FEI786284:FEI786432 FOE786284:FOE786432 FYA786284:FYA786432 GHW786284:GHW786432 GRS786284:GRS786432 HBO786284:HBO786432 HLK786284:HLK786432 HVG786284:HVG786432 IFC786284:IFC786432 IOY786284:IOY786432 IYU786284:IYU786432 JIQ786284:JIQ786432 JSM786284:JSM786432 KCI786284:KCI786432 KME786284:KME786432 KWA786284:KWA786432 LFW786284:LFW786432 LPS786284:LPS786432 LZO786284:LZO786432 MJK786284:MJK786432 MTG786284:MTG786432 NDC786284:NDC786432 NMY786284:NMY786432 NWU786284:NWU786432 OGQ786284:OGQ786432 OQM786284:OQM786432 PAI786284:PAI786432 PKE786284:PKE786432 PUA786284:PUA786432 QDW786284:QDW786432 QNS786284:QNS786432 QXO786284:QXO786432 RHK786284:RHK786432 RRG786284:RRG786432 SBC786284:SBC786432 SKY786284:SKY786432 SUU786284:SUU786432 TEQ786284:TEQ786432 TOM786284:TOM786432 TYI786284:TYI786432 UIE786284:UIE786432 USA786284:USA786432 VBW786284:VBW786432 VLS786284:VLS786432 VVO786284:VVO786432 WFK786284:WFK786432 WPG786284:WPG786432 E851820:E851968 MQ851820:MQ851968 WM851820:WM851968 AGI851820:AGI851968 AQE851820:AQE851968 BAA851820:BAA851968 BJW851820:BJW851968 BTS851820:BTS851968 CDO851820:CDO851968 CNK851820:CNK851968 CXG851820:CXG851968 DHC851820:DHC851968 DQY851820:DQY851968 EAU851820:EAU851968 EKQ851820:EKQ851968 EUM851820:EUM851968 FEI851820:FEI851968 FOE851820:FOE851968 FYA851820:FYA851968 GHW851820:GHW851968 GRS851820:GRS851968 HBO851820:HBO851968 HLK851820:HLK851968 HVG851820:HVG851968 IFC851820:IFC851968 IOY851820:IOY851968 IYU851820:IYU851968 JIQ851820:JIQ851968 JSM851820:JSM851968 KCI851820:KCI851968 KME851820:KME851968 KWA851820:KWA851968 LFW851820:LFW851968 LPS851820:LPS851968 LZO851820:LZO851968 MJK851820:MJK851968 MTG851820:MTG851968 NDC851820:NDC851968 NMY851820:NMY851968 NWU851820:NWU851968 OGQ851820:OGQ851968 OQM851820:OQM851968 PAI851820:PAI851968 PKE851820:PKE851968 PUA851820:PUA851968 QDW851820:QDW851968 QNS851820:QNS851968 QXO851820:QXO851968 RHK851820:RHK851968 RRG851820:RRG851968 SBC851820:SBC851968 SKY851820:SKY851968 SUU851820:SUU851968 TEQ851820:TEQ851968 TOM851820:TOM851968 TYI851820:TYI851968 UIE851820:UIE851968 USA851820:USA851968 VBW851820:VBW851968 VLS851820:VLS851968 VVO851820:VVO851968 WFK851820:WFK851968 WPG851820:WPG851968 E917356:E917504 MQ917356:MQ917504 WM917356:WM917504 AGI917356:AGI917504 AQE917356:AQE917504 BAA917356:BAA917504 BJW917356:BJW917504 BTS917356:BTS917504 CDO917356:CDO917504 CNK917356:CNK917504 CXG917356:CXG917504 DHC917356:DHC917504 DQY917356:DQY917504 EAU917356:EAU917504 EKQ917356:EKQ917504 EUM917356:EUM917504 FEI917356:FEI917504 FOE917356:FOE917504 FYA917356:FYA917504 GHW917356:GHW917504 GRS917356:GRS917504 HBO917356:HBO917504 HLK917356:HLK917504 HVG917356:HVG917504 IFC917356:IFC917504 IOY917356:IOY917504 IYU917356:IYU917504 JIQ917356:JIQ917504 JSM917356:JSM917504 KCI917356:KCI917504 KME917356:KME917504 KWA917356:KWA917504 LFW917356:LFW917504 LPS917356:LPS917504 LZO917356:LZO917504 MJK917356:MJK917504 MTG917356:MTG917504 NDC917356:NDC917504 NMY917356:NMY917504 NWU917356:NWU917504 OGQ917356:OGQ917504 OQM917356:OQM917504 PAI917356:PAI917504 PKE917356:PKE917504 PUA917356:PUA917504 QDW917356:QDW917504 QNS917356:QNS917504 QXO917356:QXO917504 RHK917356:RHK917504 RRG917356:RRG917504 SBC917356:SBC917504 SKY917356:SKY917504 SUU917356:SUU917504 TEQ917356:TEQ917504 TOM917356:TOM917504 TYI917356:TYI917504 UIE917356:UIE917504 USA917356:USA917504 VBW917356:VBW917504 VLS917356:VLS917504 VVO917356:VVO917504 WFK917356:WFK917504 WPG917356:WPG917504 E982892:E983040 MQ982892:MQ983040 WM982892:WM983040 AGI982892:AGI983040 AQE982892:AQE983040 BAA982892:BAA983040 BJW982892:BJW983040 BTS982892:BTS983040 CDO982892:CDO983040 CNK982892:CNK983040 CXG982892:CXG983040 DHC982892:DHC983040 DQY982892:DQY983040 EAU982892:EAU983040 EKQ982892:EKQ983040 EUM982892:EUM983040 FEI982892:FEI983040 FOE982892:FOE983040 FYA982892:FYA983040 GHW982892:GHW983040 GRS982892:GRS983040 HBO982892:HBO983040 HLK982892:HLK983040 HVG982892:HVG983040 IFC982892:IFC983040 IOY982892:IOY983040 IYU982892:IYU983040 JIQ982892:JIQ983040 JSM982892:JSM983040 KCI982892:KCI983040 KME982892:KME983040 KWA982892:KWA983040 LFW982892:LFW983040 LPS982892:LPS983040 LZO982892:LZO983040 MJK982892:MJK983040 MTG982892:MTG983040 NDC982892:NDC983040 NMY982892:NMY983040 NWU982892:NWU983040 OGQ982892:OGQ983040 OQM982892:OQM983040 PAI982892:PAI983040 PKE982892:PKE983040 PUA982892:PUA983040 QDW982892:QDW983040 QNS982892:QNS983040 QXO982892:QXO983040 RHK982892:RHK983040 RRG982892:RRG983040 SBC982892:SBC983040 SKY982892:SKY983040 SUU982892:SUU983040 TEQ982892:TEQ983040 TOM982892:TOM983040 TYI982892:TYI983040 UIE982892:UIE983040 USA982892:USA983040 VBW982892:VBW983040 VLS982892:VLS983040 VVO982892:VVO983040 PC58:PC62 YY58:YY62 AIU58:AIU62 ASQ58:ASQ62 BCM58:BCM62 BMI58:BMI62 BWE58:BWE62 CGA58:CGA62 CPW58:CPW62 CZS58:CZS62 DJO58:DJO62 DTK58:DTK62 EDG58:EDG62 ENC58:ENC62 EWY58:EWY62 FGU58:FGU62 FQQ58:FQQ62 GAM58:GAM62 GKI58:GKI62 GUE58:GUE62 HEA58:HEA62 HNW58:HNW62 HXS58:HXS62 IHO58:IHO62 IRK58:IRK62 JBG58:JBG62 JLC58:JLC62 JUY58:JUY62 KEU58:KEU62 KOQ58:KOQ62 KYM58:KYM62 LII58:LII62 LSE58:LSE62 MCA58:MCA62 MLW58:MLW62 MVS58:MVS62 NFO58:NFO62 NPK58:NPK62 NZG58:NZG62 OJC58:OJC62 OSY58:OSY62 PCU58:PCU62 PMQ58:PMQ62 PWM58:PWM62 QGI58:QGI62 QQE58:QQE62 RAA58:RAA62 RJW58:RJW62 RTS58:RTS62 SDO58:SDO62 SNK58:SNK62 SXG58:SXG62 THC58:THC62 TQY58:TQY62 UAU58:UAU62 UKQ58:UKQ62 UUM58:UUM62 VEI58:VEI62 VOE58:VOE62 VYA58:VYA62 WHW58:WHW62 WRS58:WRS62 WPM2:WPM57 MW2:MW57 WS2:WS57 AGO2:AGO57 AQK2:AQK57 BAG2:BAG57 BKC2:BKC57 BTY2:BTY57 CDU2:CDU57 CNQ2:CNQ57 CXM2:CXM57 DHI2:DHI57 DRE2:DRE57 EBA2:EBA57 EKW2:EKW57 EUS2:EUS57 FEO2:FEO57 FOK2:FOK57 FYG2:FYG57 GIC2:GIC57 GRY2:GRY57 HBU2:HBU57 HLQ2:HLQ57 HVM2:HVM57 IFI2:IFI57 IPE2:IPE57 IZA2:IZA57 JIW2:JIW57 JSS2:JSS57 KCO2:KCO57 KMK2:KMK57 KWG2:KWG57 LGC2:LGC57 LPY2:LPY57 LZU2:LZU57 MJQ2:MJQ57 MTM2:MTM57 NDI2:NDI57 NNE2:NNE57 NXA2:NXA57 OGW2:OGW57 OQS2:OQS57 PAO2:PAO57 PKK2:PKK57 PUG2:PUG57 QEC2:QEC57 QNY2:QNY57 QXU2:QXU57 RHQ2:RHQ57 RRM2:RRM57 SBI2:SBI57 SLE2:SLE57 SVA2:SVA57 TEW2:TEW57 TOS2:TOS57 TYO2:TYO57 UIK2:UIK57 USG2:USG57 VCC2:VCC57 VLY2:VLY57 VVU2:VVU57 WFQ2:WFQ57 E2:E124 WPG63:WPG124 WFK63:WFK124 VVO63:VVO124 VLS63:VLS124 VBW63:VBW124 USA63:USA124 UIE63:UIE124 TYI63:TYI124 TOM63:TOM124 TEQ63:TEQ124 SUU63:SUU124 SKY63:SKY124 SBC63:SBC124 RRG63:RRG124 RHK63:RHK124 QXO63:QXO124 QNS63:QNS124 QDW63:QDW124 PUA63:PUA124 PKE63:PKE124 PAI63:PAI124 OQM63:OQM124 OGQ63:OGQ124 NWU63:NWU124 NMY63:NMY124 NDC63:NDC124 MTG63:MTG124 MJK63:MJK124 LZO63:LZO124 LPS63:LPS124 LFW63:LFW124 KWA63:KWA124 KME63:KME124 KCI63:KCI124 JSM63:JSM124 JIQ63:JIQ124 IYU63:IYU124 IOY63:IOY124 IFC63:IFC124 HVG63:HVG124 HLK63:HLK124 HBO63:HBO124 GRS63:GRS124 GHW63:GHW124 FYA63:FYA124 FOE63:FOE124 FEI63:FEI124 EUM63:EUM124 EKQ63:EKQ124 EAU63:EAU124 DQY63:DQY124 DHC63:DHC124 CXG63:CXG124 CNK63:CNK124 CDO63:CDO124 BTS63:BTS124 BJW63:BJW124 BAA63:BAA124 AQE63:AQE124 AGI63:AGI124 WM63:WM124 MQ63:MQ124 MQ128:MQ140">
      <formula1>Interviwer</formula1>
    </dataValidation>
    <dataValidation type="list" allowBlank="1" showInputMessage="1" showErrorMessage="1" sqref="WK128:WK140 WPE982892:WPE983040 AGG128:AGG140 AQC128:AQC140 AZY128:AZY140 BJU128:BJU140 BTQ128:BTQ140 CDM128:CDM140 CNI128:CNI140 CXE128:CXE140 DHA128:DHA140 DQW128:DQW140 EAS128:EAS140 EKO128:EKO140 EUK128:EUK140 FEG128:FEG140 FOC128:FOC140 FXY128:FXY140 GHU128:GHU140 GRQ128:GRQ140 HBM128:HBM140 HLI128:HLI140 HVE128:HVE140 IFA128:IFA140 IOW128:IOW140 IYS128:IYS140 JIO128:JIO140 JSK128:JSK140 KCG128:KCG140 KMC128:KMC140 KVY128:KVY140 LFU128:LFU140 LPQ128:LPQ140 LZM128:LZM140 MJI128:MJI140 MTE128:MTE140 NDA128:NDA140 NMW128:NMW140 NWS128:NWS140 OGO128:OGO140 OQK128:OQK140 PAG128:PAG140 PKC128:PKC140 PTY128:PTY140 QDU128:QDU140 QNQ128:QNQ140 QXM128:QXM140 RHI128:RHI140 RRE128:RRE140 SBA128:SBA140 SKW128:SKW140 SUS128:SUS140 TEO128:TEO140 TOK128:TOK140 TYG128:TYG140 UIC128:UIC140 URY128:URY140 VBU128:VBU140 VLQ128:VLQ140 VVM128:VVM140 WFI128:WFI140 WPE128:WPE140 C128:C140 WFI982892:WFI983040 C65388:C65536 MO65388:MO65536 WK65388:WK65536 AGG65388:AGG65536 AQC65388:AQC65536 AZY65388:AZY65536 BJU65388:BJU65536 BTQ65388:BTQ65536 CDM65388:CDM65536 CNI65388:CNI65536 CXE65388:CXE65536 DHA65388:DHA65536 DQW65388:DQW65536 EAS65388:EAS65536 EKO65388:EKO65536 EUK65388:EUK65536 FEG65388:FEG65536 FOC65388:FOC65536 FXY65388:FXY65536 GHU65388:GHU65536 GRQ65388:GRQ65536 HBM65388:HBM65536 HLI65388:HLI65536 HVE65388:HVE65536 IFA65388:IFA65536 IOW65388:IOW65536 IYS65388:IYS65536 JIO65388:JIO65536 JSK65388:JSK65536 KCG65388:KCG65536 KMC65388:KMC65536 KVY65388:KVY65536 LFU65388:LFU65536 LPQ65388:LPQ65536 LZM65388:LZM65536 MJI65388:MJI65536 MTE65388:MTE65536 NDA65388:NDA65536 NMW65388:NMW65536 NWS65388:NWS65536 OGO65388:OGO65536 OQK65388:OQK65536 PAG65388:PAG65536 PKC65388:PKC65536 PTY65388:PTY65536 QDU65388:QDU65536 QNQ65388:QNQ65536 QXM65388:QXM65536 RHI65388:RHI65536 RRE65388:RRE65536 SBA65388:SBA65536 SKW65388:SKW65536 SUS65388:SUS65536 TEO65388:TEO65536 TOK65388:TOK65536 TYG65388:TYG65536 UIC65388:UIC65536 URY65388:URY65536 VBU65388:VBU65536 VLQ65388:VLQ65536 VVM65388:VVM65536 WFI65388:WFI65536 WPE65388:WPE65536 C130924:C131072 MO130924:MO131072 WK130924:WK131072 AGG130924:AGG131072 AQC130924:AQC131072 AZY130924:AZY131072 BJU130924:BJU131072 BTQ130924:BTQ131072 CDM130924:CDM131072 CNI130924:CNI131072 CXE130924:CXE131072 DHA130924:DHA131072 DQW130924:DQW131072 EAS130924:EAS131072 EKO130924:EKO131072 EUK130924:EUK131072 FEG130924:FEG131072 FOC130924:FOC131072 FXY130924:FXY131072 GHU130924:GHU131072 GRQ130924:GRQ131072 HBM130924:HBM131072 HLI130924:HLI131072 HVE130924:HVE131072 IFA130924:IFA131072 IOW130924:IOW131072 IYS130924:IYS131072 JIO130924:JIO131072 JSK130924:JSK131072 KCG130924:KCG131072 KMC130924:KMC131072 KVY130924:KVY131072 LFU130924:LFU131072 LPQ130924:LPQ131072 LZM130924:LZM131072 MJI130924:MJI131072 MTE130924:MTE131072 NDA130924:NDA131072 NMW130924:NMW131072 NWS130924:NWS131072 OGO130924:OGO131072 OQK130924:OQK131072 PAG130924:PAG131072 PKC130924:PKC131072 PTY130924:PTY131072 QDU130924:QDU131072 QNQ130924:QNQ131072 QXM130924:QXM131072 RHI130924:RHI131072 RRE130924:RRE131072 SBA130924:SBA131072 SKW130924:SKW131072 SUS130924:SUS131072 TEO130924:TEO131072 TOK130924:TOK131072 TYG130924:TYG131072 UIC130924:UIC131072 URY130924:URY131072 VBU130924:VBU131072 VLQ130924:VLQ131072 VVM130924:VVM131072 WFI130924:WFI131072 WPE130924:WPE131072 C196460:C196608 MO196460:MO196608 WK196460:WK196608 AGG196460:AGG196608 AQC196460:AQC196608 AZY196460:AZY196608 BJU196460:BJU196608 BTQ196460:BTQ196608 CDM196460:CDM196608 CNI196460:CNI196608 CXE196460:CXE196608 DHA196460:DHA196608 DQW196460:DQW196608 EAS196460:EAS196608 EKO196460:EKO196608 EUK196460:EUK196608 FEG196460:FEG196608 FOC196460:FOC196608 FXY196460:FXY196608 GHU196460:GHU196608 GRQ196460:GRQ196608 HBM196460:HBM196608 HLI196460:HLI196608 HVE196460:HVE196608 IFA196460:IFA196608 IOW196460:IOW196608 IYS196460:IYS196608 JIO196460:JIO196608 JSK196460:JSK196608 KCG196460:KCG196608 KMC196460:KMC196608 KVY196460:KVY196608 LFU196460:LFU196608 LPQ196460:LPQ196608 LZM196460:LZM196608 MJI196460:MJI196608 MTE196460:MTE196608 NDA196460:NDA196608 NMW196460:NMW196608 NWS196460:NWS196608 OGO196460:OGO196608 OQK196460:OQK196608 PAG196460:PAG196608 PKC196460:PKC196608 PTY196460:PTY196608 QDU196460:QDU196608 QNQ196460:QNQ196608 QXM196460:QXM196608 RHI196460:RHI196608 RRE196460:RRE196608 SBA196460:SBA196608 SKW196460:SKW196608 SUS196460:SUS196608 TEO196460:TEO196608 TOK196460:TOK196608 TYG196460:TYG196608 UIC196460:UIC196608 URY196460:URY196608 VBU196460:VBU196608 VLQ196460:VLQ196608 VVM196460:VVM196608 WFI196460:WFI196608 WPE196460:WPE196608 C261996:C262144 MO261996:MO262144 WK261996:WK262144 AGG261996:AGG262144 AQC261996:AQC262144 AZY261996:AZY262144 BJU261996:BJU262144 BTQ261996:BTQ262144 CDM261996:CDM262144 CNI261996:CNI262144 CXE261996:CXE262144 DHA261996:DHA262144 DQW261996:DQW262144 EAS261996:EAS262144 EKO261996:EKO262144 EUK261996:EUK262144 FEG261996:FEG262144 FOC261996:FOC262144 FXY261996:FXY262144 GHU261996:GHU262144 GRQ261996:GRQ262144 HBM261996:HBM262144 HLI261996:HLI262144 HVE261996:HVE262144 IFA261996:IFA262144 IOW261996:IOW262144 IYS261996:IYS262144 JIO261996:JIO262144 JSK261996:JSK262144 KCG261996:KCG262144 KMC261996:KMC262144 KVY261996:KVY262144 LFU261996:LFU262144 LPQ261996:LPQ262144 LZM261996:LZM262144 MJI261996:MJI262144 MTE261996:MTE262144 NDA261996:NDA262144 NMW261996:NMW262144 NWS261996:NWS262144 OGO261996:OGO262144 OQK261996:OQK262144 PAG261996:PAG262144 PKC261996:PKC262144 PTY261996:PTY262144 QDU261996:QDU262144 QNQ261996:QNQ262144 QXM261996:QXM262144 RHI261996:RHI262144 RRE261996:RRE262144 SBA261996:SBA262144 SKW261996:SKW262144 SUS261996:SUS262144 TEO261996:TEO262144 TOK261996:TOK262144 TYG261996:TYG262144 UIC261996:UIC262144 URY261996:URY262144 VBU261996:VBU262144 VLQ261996:VLQ262144 VVM261996:VVM262144 WFI261996:WFI262144 WPE261996:WPE262144 C327532:C327680 MO327532:MO327680 WK327532:WK327680 AGG327532:AGG327680 AQC327532:AQC327680 AZY327532:AZY327680 BJU327532:BJU327680 BTQ327532:BTQ327680 CDM327532:CDM327680 CNI327532:CNI327680 CXE327532:CXE327680 DHA327532:DHA327680 DQW327532:DQW327680 EAS327532:EAS327680 EKO327532:EKO327680 EUK327532:EUK327680 FEG327532:FEG327680 FOC327532:FOC327680 FXY327532:FXY327680 GHU327532:GHU327680 GRQ327532:GRQ327680 HBM327532:HBM327680 HLI327532:HLI327680 HVE327532:HVE327680 IFA327532:IFA327680 IOW327532:IOW327680 IYS327532:IYS327680 JIO327532:JIO327680 JSK327532:JSK327680 KCG327532:KCG327680 KMC327532:KMC327680 KVY327532:KVY327680 LFU327532:LFU327680 LPQ327532:LPQ327680 LZM327532:LZM327680 MJI327532:MJI327680 MTE327532:MTE327680 NDA327532:NDA327680 NMW327532:NMW327680 NWS327532:NWS327680 OGO327532:OGO327680 OQK327532:OQK327680 PAG327532:PAG327680 PKC327532:PKC327680 PTY327532:PTY327680 QDU327532:QDU327680 QNQ327532:QNQ327680 QXM327532:QXM327680 RHI327532:RHI327680 RRE327532:RRE327680 SBA327532:SBA327680 SKW327532:SKW327680 SUS327532:SUS327680 TEO327532:TEO327680 TOK327532:TOK327680 TYG327532:TYG327680 UIC327532:UIC327680 URY327532:URY327680 VBU327532:VBU327680 VLQ327532:VLQ327680 VVM327532:VVM327680 WFI327532:WFI327680 WPE327532:WPE327680 C393068:C393216 MO393068:MO393216 WK393068:WK393216 AGG393068:AGG393216 AQC393068:AQC393216 AZY393068:AZY393216 BJU393068:BJU393216 BTQ393068:BTQ393216 CDM393068:CDM393216 CNI393068:CNI393216 CXE393068:CXE393216 DHA393068:DHA393216 DQW393068:DQW393216 EAS393068:EAS393216 EKO393068:EKO393216 EUK393068:EUK393216 FEG393068:FEG393216 FOC393068:FOC393216 FXY393068:FXY393216 GHU393068:GHU393216 GRQ393068:GRQ393216 HBM393068:HBM393216 HLI393068:HLI393216 HVE393068:HVE393216 IFA393068:IFA393216 IOW393068:IOW393216 IYS393068:IYS393216 JIO393068:JIO393216 JSK393068:JSK393216 KCG393068:KCG393216 KMC393068:KMC393216 KVY393068:KVY393216 LFU393068:LFU393216 LPQ393068:LPQ393216 LZM393068:LZM393216 MJI393068:MJI393216 MTE393068:MTE393216 NDA393068:NDA393216 NMW393068:NMW393216 NWS393068:NWS393216 OGO393068:OGO393216 OQK393068:OQK393216 PAG393068:PAG393216 PKC393068:PKC393216 PTY393068:PTY393216 QDU393068:QDU393216 QNQ393068:QNQ393216 QXM393068:QXM393216 RHI393068:RHI393216 RRE393068:RRE393216 SBA393068:SBA393216 SKW393068:SKW393216 SUS393068:SUS393216 TEO393068:TEO393216 TOK393068:TOK393216 TYG393068:TYG393216 UIC393068:UIC393216 URY393068:URY393216 VBU393068:VBU393216 VLQ393068:VLQ393216 VVM393068:VVM393216 WFI393068:WFI393216 WPE393068:WPE393216 C458604:C458752 MO458604:MO458752 WK458604:WK458752 AGG458604:AGG458752 AQC458604:AQC458752 AZY458604:AZY458752 BJU458604:BJU458752 BTQ458604:BTQ458752 CDM458604:CDM458752 CNI458604:CNI458752 CXE458604:CXE458752 DHA458604:DHA458752 DQW458604:DQW458752 EAS458604:EAS458752 EKO458604:EKO458752 EUK458604:EUK458752 FEG458604:FEG458752 FOC458604:FOC458752 FXY458604:FXY458752 GHU458604:GHU458752 GRQ458604:GRQ458752 HBM458604:HBM458752 HLI458604:HLI458752 HVE458604:HVE458752 IFA458604:IFA458752 IOW458604:IOW458752 IYS458604:IYS458752 JIO458604:JIO458752 JSK458604:JSK458752 KCG458604:KCG458752 KMC458604:KMC458752 KVY458604:KVY458752 LFU458604:LFU458752 LPQ458604:LPQ458752 LZM458604:LZM458752 MJI458604:MJI458752 MTE458604:MTE458752 NDA458604:NDA458752 NMW458604:NMW458752 NWS458604:NWS458752 OGO458604:OGO458752 OQK458604:OQK458752 PAG458604:PAG458752 PKC458604:PKC458752 PTY458604:PTY458752 QDU458604:QDU458752 QNQ458604:QNQ458752 QXM458604:QXM458752 RHI458604:RHI458752 RRE458604:RRE458752 SBA458604:SBA458752 SKW458604:SKW458752 SUS458604:SUS458752 TEO458604:TEO458752 TOK458604:TOK458752 TYG458604:TYG458752 UIC458604:UIC458752 URY458604:URY458752 VBU458604:VBU458752 VLQ458604:VLQ458752 VVM458604:VVM458752 WFI458604:WFI458752 WPE458604:WPE458752 C524140:C524288 MO524140:MO524288 WK524140:WK524288 AGG524140:AGG524288 AQC524140:AQC524288 AZY524140:AZY524288 BJU524140:BJU524288 BTQ524140:BTQ524288 CDM524140:CDM524288 CNI524140:CNI524288 CXE524140:CXE524288 DHA524140:DHA524288 DQW524140:DQW524288 EAS524140:EAS524288 EKO524140:EKO524288 EUK524140:EUK524288 FEG524140:FEG524288 FOC524140:FOC524288 FXY524140:FXY524288 GHU524140:GHU524288 GRQ524140:GRQ524288 HBM524140:HBM524288 HLI524140:HLI524288 HVE524140:HVE524288 IFA524140:IFA524288 IOW524140:IOW524288 IYS524140:IYS524288 JIO524140:JIO524288 JSK524140:JSK524288 KCG524140:KCG524288 KMC524140:KMC524288 KVY524140:KVY524288 LFU524140:LFU524288 LPQ524140:LPQ524288 LZM524140:LZM524288 MJI524140:MJI524288 MTE524140:MTE524288 NDA524140:NDA524288 NMW524140:NMW524288 NWS524140:NWS524288 OGO524140:OGO524288 OQK524140:OQK524288 PAG524140:PAG524288 PKC524140:PKC524288 PTY524140:PTY524288 QDU524140:QDU524288 QNQ524140:QNQ524288 QXM524140:QXM524288 RHI524140:RHI524288 RRE524140:RRE524288 SBA524140:SBA524288 SKW524140:SKW524288 SUS524140:SUS524288 TEO524140:TEO524288 TOK524140:TOK524288 TYG524140:TYG524288 UIC524140:UIC524288 URY524140:URY524288 VBU524140:VBU524288 VLQ524140:VLQ524288 VVM524140:VVM524288 WFI524140:WFI524288 WPE524140:WPE524288 C589676:C589824 MO589676:MO589824 WK589676:WK589824 AGG589676:AGG589824 AQC589676:AQC589824 AZY589676:AZY589824 BJU589676:BJU589824 BTQ589676:BTQ589824 CDM589676:CDM589824 CNI589676:CNI589824 CXE589676:CXE589824 DHA589676:DHA589824 DQW589676:DQW589824 EAS589676:EAS589824 EKO589676:EKO589824 EUK589676:EUK589824 FEG589676:FEG589824 FOC589676:FOC589824 FXY589676:FXY589824 GHU589676:GHU589824 GRQ589676:GRQ589824 HBM589676:HBM589824 HLI589676:HLI589824 HVE589676:HVE589824 IFA589676:IFA589824 IOW589676:IOW589824 IYS589676:IYS589824 JIO589676:JIO589824 JSK589676:JSK589824 KCG589676:KCG589824 KMC589676:KMC589824 KVY589676:KVY589824 LFU589676:LFU589824 LPQ589676:LPQ589824 LZM589676:LZM589824 MJI589676:MJI589824 MTE589676:MTE589824 NDA589676:NDA589824 NMW589676:NMW589824 NWS589676:NWS589824 OGO589676:OGO589824 OQK589676:OQK589824 PAG589676:PAG589824 PKC589676:PKC589824 PTY589676:PTY589824 QDU589676:QDU589824 QNQ589676:QNQ589824 QXM589676:QXM589824 RHI589676:RHI589824 RRE589676:RRE589824 SBA589676:SBA589824 SKW589676:SKW589824 SUS589676:SUS589824 TEO589676:TEO589824 TOK589676:TOK589824 TYG589676:TYG589824 UIC589676:UIC589824 URY589676:URY589824 VBU589676:VBU589824 VLQ589676:VLQ589824 VVM589676:VVM589824 WFI589676:WFI589824 WPE589676:WPE589824 C655212:C655360 MO655212:MO655360 WK655212:WK655360 AGG655212:AGG655360 AQC655212:AQC655360 AZY655212:AZY655360 BJU655212:BJU655360 BTQ655212:BTQ655360 CDM655212:CDM655360 CNI655212:CNI655360 CXE655212:CXE655360 DHA655212:DHA655360 DQW655212:DQW655360 EAS655212:EAS655360 EKO655212:EKO655360 EUK655212:EUK655360 FEG655212:FEG655360 FOC655212:FOC655360 FXY655212:FXY655360 GHU655212:GHU655360 GRQ655212:GRQ655360 HBM655212:HBM655360 HLI655212:HLI655360 HVE655212:HVE655360 IFA655212:IFA655360 IOW655212:IOW655360 IYS655212:IYS655360 JIO655212:JIO655360 JSK655212:JSK655360 KCG655212:KCG655360 KMC655212:KMC655360 KVY655212:KVY655360 LFU655212:LFU655360 LPQ655212:LPQ655360 LZM655212:LZM655360 MJI655212:MJI655360 MTE655212:MTE655360 NDA655212:NDA655360 NMW655212:NMW655360 NWS655212:NWS655360 OGO655212:OGO655360 OQK655212:OQK655360 PAG655212:PAG655360 PKC655212:PKC655360 PTY655212:PTY655360 QDU655212:QDU655360 QNQ655212:QNQ655360 QXM655212:QXM655360 RHI655212:RHI655360 RRE655212:RRE655360 SBA655212:SBA655360 SKW655212:SKW655360 SUS655212:SUS655360 TEO655212:TEO655360 TOK655212:TOK655360 TYG655212:TYG655360 UIC655212:UIC655360 URY655212:URY655360 VBU655212:VBU655360 VLQ655212:VLQ655360 VVM655212:VVM655360 WFI655212:WFI655360 WPE655212:WPE655360 C720748:C720896 MO720748:MO720896 WK720748:WK720896 AGG720748:AGG720896 AQC720748:AQC720896 AZY720748:AZY720896 BJU720748:BJU720896 BTQ720748:BTQ720896 CDM720748:CDM720896 CNI720748:CNI720896 CXE720748:CXE720896 DHA720748:DHA720896 DQW720748:DQW720896 EAS720748:EAS720896 EKO720748:EKO720896 EUK720748:EUK720896 FEG720748:FEG720896 FOC720748:FOC720896 FXY720748:FXY720896 GHU720748:GHU720896 GRQ720748:GRQ720896 HBM720748:HBM720896 HLI720748:HLI720896 HVE720748:HVE720896 IFA720748:IFA720896 IOW720748:IOW720896 IYS720748:IYS720896 JIO720748:JIO720896 JSK720748:JSK720896 KCG720748:KCG720896 KMC720748:KMC720896 KVY720748:KVY720896 LFU720748:LFU720896 LPQ720748:LPQ720896 LZM720748:LZM720896 MJI720748:MJI720896 MTE720748:MTE720896 NDA720748:NDA720896 NMW720748:NMW720896 NWS720748:NWS720896 OGO720748:OGO720896 OQK720748:OQK720896 PAG720748:PAG720896 PKC720748:PKC720896 PTY720748:PTY720896 QDU720748:QDU720896 QNQ720748:QNQ720896 QXM720748:QXM720896 RHI720748:RHI720896 RRE720748:RRE720896 SBA720748:SBA720896 SKW720748:SKW720896 SUS720748:SUS720896 TEO720748:TEO720896 TOK720748:TOK720896 TYG720748:TYG720896 UIC720748:UIC720896 URY720748:URY720896 VBU720748:VBU720896 VLQ720748:VLQ720896 VVM720748:VVM720896 WFI720748:WFI720896 WPE720748:WPE720896 C786284:C786432 MO786284:MO786432 WK786284:WK786432 AGG786284:AGG786432 AQC786284:AQC786432 AZY786284:AZY786432 BJU786284:BJU786432 BTQ786284:BTQ786432 CDM786284:CDM786432 CNI786284:CNI786432 CXE786284:CXE786432 DHA786284:DHA786432 DQW786284:DQW786432 EAS786284:EAS786432 EKO786284:EKO786432 EUK786284:EUK786432 FEG786284:FEG786432 FOC786284:FOC786432 FXY786284:FXY786432 GHU786284:GHU786432 GRQ786284:GRQ786432 HBM786284:HBM786432 HLI786284:HLI786432 HVE786284:HVE786432 IFA786284:IFA786432 IOW786284:IOW786432 IYS786284:IYS786432 JIO786284:JIO786432 JSK786284:JSK786432 KCG786284:KCG786432 KMC786284:KMC786432 KVY786284:KVY786432 LFU786284:LFU786432 LPQ786284:LPQ786432 LZM786284:LZM786432 MJI786284:MJI786432 MTE786284:MTE786432 NDA786284:NDA786432 NMW786284:NMW786432 NWS786284:NWS786432 OGO786284:OGO786432 OQK786284:OQK786432 PAG786284:PAG786432 PKC786284:PKC786432 PTY786284:PTY786432 QDU786284:QDU786432 QNQ786284:QNQ786432 QXM786284:QXM786432 RHI786284:RHI786432 RRE786284:RRE786432 SBA786284:SBA786432 SKW786284:SKW786432 SUS786284:SUS786432 TEO786284:TEO786432 TOK786284:TOK786432 TYG786284:TYG786432 UIC786284:UIC786432 URY786284:URY786432 VBU786284:VBU786432 VLQ786284:VLQ786432 VVM786284:VVM786432 WFI786284:WFI786432 WPE786284:WPE786432 C851820:C851968 MO851820:MO851968 WK851820:WK851968 AGG851820:AGG851968 AQC851820:AQC851968 AZY851820:AZY851968 BJU851820:BJU851968 BTQ851820:BTQ851968 CDM851820:CDM851968 CNI851820:CNI851968 CXE851820:CXE851968 DHA851820:DHA851968 DQW851820:DQW851968 EAS851820:EAS851968 EKO851820:EKO851968 EUK851820:EUK851968 FEG851820:FEG851968 FOC851820:FOC851968 FXY851820:FXY851968 GHU851820:GHU851968 GRQ851820:GRQ851968 HBM851820:HBM851968 HLI851820:HLI851968 HVE851820:HVE851968 IFA851820:IFA851968 IOW851820:IOW851968 IYS851820:IYS851968 JIO851820:JIO851968 JSK851820:JSK851968 KCG851820:KCG851968 KMC851820:KMC851968 KVY851820:KVY851968 LFU851820:LFU851968 LPQ851820:LPQ851968 LZM851820:LZM851968 MJI851820:MJI851968 MTE851820:MTE851968 NDA851820:NDA851968 NMW851820:NMW851968 NWS851820:NWS851968 OGO851820:OGO851968 OQK851820:OQK851968 PAG851820:PAG851968 PKC851820:PKC851968 PTY851820:PTY851968 QDU851820:QDU851968 QNQ851820:QNQ851968 QXM851820:QXM851968 RHI851820:RHI851968 RRE851820:RRE851968 SBA851820:SBA851968 SKW851820:SKW851968 SUS851820:SUS851968 TEO851820:TEO851968 TOK851820:TOK851968 TYG851820:TYG851968 UIC851820:UIC851968 URY851820:URY851968 VBU851820:VBU851968 VLQ851820:VLQ851968 VVM851820:VVM851968 WFI851820:WFI851968 WPE851820:WPE851968 C917356:C917504 MO917356:MO917504 WK917356:WK917504 AGG917356:AGG917504 AQC917356:AQC917504 AZY917356:AZY917504 BJU917356:BJU917504 BTQ917356:BTQ917504 CDM917356:CDM917504 CNI917356:CNI917504 CXE917356:CXE917504 DHA917356:DHA917504 DQW917356:DQW917504 EAS917356:EAS917504 EKO917356:EKO917504 EUK917356:EUK917504 FEG917356:FEG917504 FOC917356:FOC917504 FXY917356:FXY917504 GHU917356:GHU917504 GRQ917356:GRQ917504 HBM917356:HBM917504 HLI917356:HLI917504 HVE917356:HVE917504 IFA917356:IFA917504 IOW917356:IOW917504 IYS917356:IYS917504 JIO917356:JIO917504 JSK917356:JSK917504 KCG917356:KCG917504 KMC917356:KMC917504 KVY917356:KVY917504 LFU917356:LFU917504 LPQ917356:LPQ917504 LZM917356:LZM917504 MJI917356:MJI917504 MTE917356:MTE917504 NDA917356:NDA917504 NMW917356:NMW917504 NWS917356:NWS917504 OGO917356:OGO917504 OQK917356:OQK917504 PAG917356:PAG917504 PKC917356:PKC917504 PTY917356:PTY917504 QDU917356:QDU917504 QNQ917356:QNQ917504 QXM917356:QXM917504 RHI917356:RHI917504 RRE917356:RRE917504 SBA917356:SBA917504 SKW917356:SKW917504 SUS917356:SUS917504 TEO917356:TEO917504 TOK917356:TOK917504 TYG917356:TYG917504 UIC917356:UIC917504 URY917356:URY917504 VBU917356:VBU917504 VLQ917356:VLQ917504 VVM917356:VVM917504 WFI917356:WFI917504 WPE917356:WPE917504 C982892:C983040 MO982892:MO983040 WK982892:WK983040 AGG982892:AGG983040 AQC982892:AQC983040 AZY982892:AZY983040 BJU982892:BJU983040 BTQ982892:BTQ983040 CDM982892:CDM983040 CNI982892:CNI983040 CXE982892:CXE983040 DHA982892:DHA983040 DQW982892:DQW983040 EAS982892:EAS983040 EKO982892:EKO983040 EUK982892:EUK983040 FEG982892:FEG983040 FOC982892:FOC983040 FXY982892:FXY983040 GHU982892:GHU983040 GRQ982892:GRQ983040 HBM982892:HBM983040 HLI982892:HLI983040 HVE982892:HVE983040 IFA982892:IFA983040 IOW982892:IOW983040 IYS982892:IYS983040 JIO982892:JIO983040 JSK982892:JSK983040 KCG982892:KCG983040 KMC982892:KMC983040 KVY982892:KVY983040 LFU982892:LFU983040 LPQ982892:LPQ983040 LZM982892:LZM983040 MJI982892:MJI983040 MTE982892:MTE983040 NDA982892:NDA983040 NMW982892:NMW983040 NWS982892:NWS983040 OGO982892:OGO983040 OQK982892:OQK983040 PAG982892:PAG983040 PKC982892:PKC983040 PTY982892:PTY983040 QDU982892:QDU983040 QNQ982892:QNQ983040 QXM982892:QXM983040 RHI982892:RHI983040 RRE982892:RRE983040 SBA982892:SBA983040 SKW982892:SKW983040 SUS982892:SUS983040 TEO982892:TEO983040 TOK982892:TOK983040 TYG982892:TYG983040 UIC982892:UIC983040 URY982892:URY983040 VBU982892:VBU983040 VLQ982892:VLQ983040 VVM982892:VVM983040 PA58:PA62 YW58:YW62 AIS58:AIS62 ASO58:ASO62 BCK58:BCK62 BMG58:BMG62 BWC58:BWC62 CFY58:CFY62 CPU58:CPU62 CZQ58:CZQ62 DJM58:DJM62 DTI58:DTI62 EDE58:EDE62 ENA58:ENA62 EWW58:EWW62 FGS58:FGS62 FQO58:FQO62 GAK58:GAK62 GKG58:GKG62 GUC58:GUC62 HDY58:HDY62 HNU58:HNU62 HXQ58:HXQ62 IHM58:IHM62 IRI58:IRI62 JBE58:JBE62 JLA58:JLA62 JUW58:JUW62 KES58:KES62 KOO58:KOO62 KYK58:KYK62 LIG58:LIG62 LSC58:LSC62 MBY58:MBY62 MLU58:MLU62 MVQ58:MVQ62 NFM58:NFM62 NPI58:NPI62 NZE58:NZE62 OJA58:OJA62 OSW58:OSW62 PCS58:PCS62 PMO58:PMO62 PWK58:PWK62 QGG58:QGG62 QQC58:QQC62 QZY58:QZY62 RJU58:RJU62 RTQ58:RTQ62 SDM58:SDM62 SNI58:SNI62 SXE58:SXE62 THA58:THA62 TQW58:TQW62 UAS58:UAS62 UKO58:UKO62 UUK58:UUK62 VEG58:VEG62 VOC58:VOC62 VXY58:VXY62 WHU58:WHU62 WRQ58:WRQ62 WPK2:WPK57 MU2:MU57 WQ2:WQ57 AGM2:AGM57 AQI2:AQI57 BAE2:BAE57 BKA2:BKA57 BTW2:BTW57 CDS2:CDS57 CNO2:CNO57 CXK2:CXK57 DHG2:DHG57 DRC2:DRC57 EAY2:EAY57 EKU2:EKU57 EUQ2:EUQ57 FEM2:FEM57 FOI2:FOI57 FYE2:FYE57 GIA2:GIA57 GRW2:GRW57 HBS2:HBS57 HLO2:HLO57 HVK2:HVK57 IFG2:IFG57 IPC2:IPC57 IYY2:IYY57 JIU2:JIU57 JSQ2:JSQ57 KCM2:KCM57 KMI2:KMI57 KWE2:KWE57 LGA2:LGA57 LPW2:LPW57 LZS2:LZS57 MJO2:MJO57 MTK2:MTK57 NDG2:NDG57 NNC2:NNC57 NWY2:NWY57 OGU2:OGU57 OQQ2:OQQ57 PAM2:PAM57 PKI2:PKI57 PUE2:PUE57 QEA2:QEA57 QNW2:QNW57 QXS2:QXS57 RHO2:RHO57 RRK2:RRK57 SBG2:SBG57 SLC2:SLC57 SUY2:SUY57 TEU2:TEU57 TOQ2:TOQ57 TYM2:TYM57 UII2:UII57 USE2:USE57 VCA2:VCA57 VLW2:VLW57 VVS2:VVS57 WFO2:WFO57 C2:C124 WPE63:WPE124 WFI63:WFI124 VVM63:VVM124 VLQ63:VLQ124 VBU63:VBU124 URY63:URY124 UIC63:UIC124 TYG63:TYG124 TOK63:TOK124 TEO63:TEO124 SUS63:SUS124 SKW63:SKW124 SBA63:SBA124 RRE63:RRE124 RHI63:RHI124 QXM63:QXM124 QNQ63:QNQ124 QDU63:QDU124 PTY63:PTY124 PKC63:PKC124 PAG63:PAG124 OQK63:OQK124 OGO63:OGO124 NWS63:NWS124 NMW63:NMW124 NDA63:NDA124 MTE63:MTE124 MJI63:MJI124 LZM63:LZM124 LPQ63:LPQ124 LFU63:LFU124 KVY63:KVY124 KMC63:KMC124 KCG63:KCG124 JSK63:JSK124 JIO63:JIO124 IYS63:IYS124 IOW63:IOW124 IFA63:IFA124 HVE63:HVE124 HLI63:HLI124 HBM63:HBM124 GRQ63:GRQ124 GHU63:GHU124 FXY63:FXY124 FOC63:FOC124 FEG63:FEG124 EUK63:EUK124 EKO63:EKO124 EAS63:EAS124 DQW63:DQW124 DHA63:DHA124 CXE63:CXE124 CNI63:CNI124 CDM63:CDM124 BTQ63:BTQ124 BJU63:BJU124 AZY63:AZY124 AQC63:AQC124 AGG63:AGG124 WK63:WK124 MO63:MO124 MO128:MO140">
      <formula1>OrgName</formula1>
    </dataValidation>
    <dataValidation type="list" allowBlank="1" showInputMessage="1" showErrorMessage="1" sqref="WJ128:WJ140 WQU982892:WQU983040 AGF128:AGF140 AQB128:AQB140 AZX128:AZX140 BJT128:BJT140 BTP128:BTP140 CDL128:CDL140 CNH128:CNH140 CXD128:CXD140 DGZ128:DGZ140 DQV128:DQV140 EAR128:EAR140 EKN128:EKN140 EUJ128:EUJ140 FEF128:FEF140 FOB128:FOB140 FXX128:FXX140 GHT128:GHT140 GRP128:GRP140 HBL128:HBL140 HLH128:HLH140 HVD128:HVD140 IEZ128:IEZ140 IOV128:IOV140 IYR128:IYR140 JIN128:JIN140 JSJ128:JSJ140 KCF128:KCF140 KMB128:KMB140 KVX128:KVX140 LFT128:LFT140 LPP128:LPP140 LZL128:LZL140 MJH128:MJH140 MTD128:MTD140 NCZ128:NCZ140 NMV128:NMV140 NWR128:NWR140 OGN128:OGN140 OQJ128:OQJ140 PAF128:PAF140 PKB128:PKB140 PTX128:PTX140 QDT128:QDT140 QNP128:QNP140 QXL128:QXL140 RHH128:RHH140 RRD128:RRD140 SAZ128:SAZ140 SKV128:SKV140 SUR128:SUR140 TEN128:TEN140 TOJ128:TOJ140 TYF128:TYF140 UIB128:UIB140 URX128:URX140 VBT128:VBT140 VLP128:VLP140 VVL128:VVL140 WFH128:WFH140 WPD128:WPD140 MU128:MU140 RJE2:RJE57 MN65388:MN65536 WJ65388:WJ65536 AGF65388:AGF65536 AQB65388:AQB65536 AZX65388:AZX65536 BJT65388:BJT65536 BTP65388:BTP65536 CDL65388:CDL65536 CNH65388:CNH65536 CXD65388:CXD65536 DGZ65388:DGZ65536 DQV65388:DQV65536 EAR65388:EAR65536 EKN65388:EKN65536 EUJ65388:EUJ65536 FEF65388:FEF65536 FOB65388:FOB65536 FXX65388:FXX65536 GHT65388:GHT65536 GRP65388:GRP65536 HBL65388:HBL65536 HLH65388:HLH65536 HVD65388:HVD65536 IEZ65388:IEZ65536 IOV65388:IOV65536 IYR65388:IYR65536 JIN65388:JIN65536 JSJ65388:JSJ65536 KCF65388:KCF65536 KMB65388:KMB65536 KVX65388:KVX65536 LFT65388:LFT65536 LPP65388:LPP65536 LZL65388:LZL65536 MJH65388:MJH65536 MTD65388:MTD65536 NCZ65388:NCZ65536 NMV65388:NMV65536 NWR65388:NWR65536 OGN65388:OGN65536 OQJ65388:OQJ65536 PAF65388:PAF65536 PKB65388:PKB65536 PTX65388:PTX65536 QDT65388:QDT65536 QNP65388:QNP65536 QXL65388:QXL65536 RHH65388:RHH65536 RRD65388:RRD65536 SAZ65388:SAZ65536 SKV65388:SKV65536 SUR65388:SUR65536 TEN65388:TEN65536 TOJ65388:TOJ65536 TYF65388:TYF65536 UIB65388:UIB65536 URX65388:URX65536 VBT65388:VBT65536 VLP65388:VLP65536 VVL65388:VVL65536 WFH65388:WFH65536 WPD65388:WPD65536 RTA2:RTA57 MN130924:MN131072 WJ130924:WJ131072 AGF130924:AGF131072 AQB130924:AQB131072 AZX130924:AZX131072 BJT130924:BJT131072 BTP130924:BTP131072 CDL130924:CDL131072 CNH130924:CNH131072 CXD130924:CXD131072 DGZ130924:DGZ131072 DQV130924:DQV131072 EAR130924:EAR131072 EKN130924:EKN131072 EUJ130924:EUJ131072 FEF130924:FEF131072 FOB130924:FOB131072 FXX130924:FXX131072 GHT130924:GHT131072 GRP130924:GRP131072 HBL130924:HBL131072 HLH130924:HLH131072 HVD130924:HVD131072 IEZ130924:IEZ131072 IOV130924:IOV131072 IYR130924:IYR131072 JIN130924:JIN131072 JSJ130924:JSJ131072 KCF130924:KCF131072 KMB130924:KMB131072 KVX130924:KVX131072 LFT130924:LFT131072 LPP130924:LPP131072 LZL130924:LZL131072 MJH130924:MJH131072 MTD130924:MTD131072 NCZ130924:NCZ131072 NMV130924:NMV131072 NWR130924:NWR131072 OGN130924:OGN131072 OQJ130924:OQJ131072 PAF130924:PAF131072 PKB130924:PKB131072 PTX130924:PTX131072 QDT130924:QDT131072 QNP130924:QNP131072 QXL130924:QXL131072 RHH130924:RHH131072 RRD130924:RRD131072 SAZ130924:SAZ131072 SKV130924:SKV131072 SUR130924:SUR131072 TEN130924:TEN131072 TOJ130924:TOJ131072 TYF130924:TYF131072 UIB130924:UIB131072 URX130924:URX131072 VBT130924:VBT131072 VLP130924:VLP131072 VVL130924:VVL131072 WFH130924:WFH131072 WPD130924:WPD131072 SCW2:SCW57 MN196460:MN196608 WJ196460:WJ196608 AGF196460:AGF196608 AQB196460:AQB196608 AZX196460:AZX196608 BJT196460:BJT196608 BTP196460:BTP196608 CDL196460:CDL196608 CNH196460:CNH196608 CXD196460:CXD196608 DGZ196460:DGZ196608 DQV196460:DQV196608 EAR196460:EAR196608 EKN196460:EKN196608 EUJ196460:EUJ196608 FEF196460:FEF196608 FOB196460:FOB196608 FXX196460:FXX196608 GHT196460:GHT196608 GRP196460:GRP196608 HBL196460:HBL196608 HLH196460:HLH196608 HVD196460:HVD196608 IEZ196460:IEZ196608 IOV196460:IOV196608 IYR196460:IYR196608 JIN196460:JIN196608 JSJ196460:JSJ196608 KCF196460:KCF196608 KMB196460:KMB196608 KVX196460:KVX196608 LFT196460:LFT196608 LPP196460:LPP196608 LZL196460:LZL196608 MJH196460:MJH196608 MTD196460:MTD196608 NCZ196460:NCZ196608 NMV196460:NMV196608 NWR196460:NWR196608 OGN196460:OGN196608 OQJ196460:OQJ196608 PAF196460:PAF196608 PKB196460:PKB196608 PTX196460:PTX196608 QDT196460:QDT196608 QNP196460:QNP196608 QXL196460:QXL196608 RHH196460:RHH196608 RRD196460:RRD196608 SAZ196460:SAZ196608 SKV196460:SKV196608 SUR196460:SUR196608 TEN196460:TEN196608 TOJ196460:TOJ196608 TYF196460:TYF196608 UIB196460:UIB196608 URX196460:URX196608 VBT196460:VBT196608 VLP196460:VLP196608 VVL196460:VVL196608 WFH196460:WFH196608 WPD196460:WPD196608 SMS2:SMS57 MN261996:MN262144 WJ261996:WJ262144 AGF261996:AGF262144 AQB261996:AQB262144 AZX261996:AZX262144 BJT261996:BJT262144 BTP261996:BTP262144 CDL261996:CDL262144 CNH261996:CNH262144 CXD261996:CXD262144 DGZ261996:DGZ262144 DQV261996:DQV262144 EAR261996:EAR262144 EKN261996:EKN262144 EUJ261996:EUJ262144 FEF261996:FEF262144 FOB261996:FOB262144 FXX261996:FXX262144 GHT261996:GHT262144 GRP261996:GRP262144 HBL261996:HBL262144 HLH261996:HLH262144 HVD261996:HVD262144 IEZ261996:IEZ262144 IOV261996:IOV262144 IYR261996:IYR262144 JIN261996:JIN262144 JSJ261996:JSJ262144 KCF261996:KCF262144 KMB261996:KMB262144 KVX261996:KVX262144 LFT261996:LFT262144 LPP261996:LPP262144 LZL261996:LZL262144 MJH261996:MJH262144 MTD261996:MTD262144 NCZ261996:NCZ262144 NMV261996:NMV262144 NWR261996:NWR262144 OGN261996:OGN262144 OQJ261996:OQJ262144 PAF261996:PAF262144 PKB261996:PKB262144 PTX261996:PTX262144 QDT261996:QDT262144 QNP261996:QNP262144 QXL261996:QXL262144 RHH261996:RHH262144 RRD261996:RRD262144 SAZ261996:SAZ262144 SKV261996:SKV262144 SUR261996:SUR262144 TEN261996:TEN262144 TOJ261996:TOJ262144 TYF261996:TYF262144 UIB261996:UIB262144 URX261996:URX262144 VBT261996:VBT262144 VLP261996:VLP262144 VVL261996:VVL262144 WFH261996:WFH262144 WPD261996:WPD262144 SWO2:SWO57 MN327532:MN327680 WJ327532:WJ327680 AGF327532:AGF327680 AQB327532:AQB327680 AZX327532:AZX327680 BJT327532:BJT327680 BTP327532:BTP327680 CDL327532:CDL327680 CNH327532:CNH327680 CXD327532:CXD327680 DGZ327532:DGZ327680 DQV327532:DQV327680 EAR327532:EAR327680 EKN327532:EKN327680 EUJ327532:EUJ327680 FEF327532:FEF327680 FOB327532:FOB327680 FXX327532:FXX327680 GHT327532:GHT327680 GRP327532:GRP327680 HBL327532:HBL327680 HLH327532:HLH327680 HVD327532:HVD327680 IEZ327532:IEZ327680 IOV327532:IOV327680 IYR327532:IYR327680 JIN327532:JIN327680 JSJ327532:JSJ327680 KCF327532:KCF327680 KMB327532:KMB327680 KVX327532:KVX327680 LFT327532:LFT327680 LPP327532:LPP327680 LZL327532:LZL327680 MJH327532:MJH327680 MTD327532:MTD327680 NCZ327532:NCZ327680 NMV327532:NMV327680 NWR327532:NWR327680 OGN327532:OGN327680 OQJ327532:OQJ327680 PAF327532:PAF327680 PKB327532:PKB327680 PTX327532:PTX327680 QDT327532:QDT327680 QNP327532:QNP327680 QXL327532:QXL327680 RHH327532:RHH327680 RRD327532:RRD327680 SAZ327532:SAZ327680 SKV327532:SKV327680 SUR327532:SUR327680 TEN327532:TEN327680 TOJ327532:TOJ327680 TYF327532:TYF327680 UIB327532:UIB327680 URX327532:URX327680 VBT327532:VBT327680 VLP327532:VLP327680 VVL327532:VVL327680 WFH327532:WFH327680 WPD327532:WPD327680 TGK2:TGK57 MN393068:MN393216 WJ393068:WJ393216 AGF393068:AGF393216 AQB393068:AQB393216 AZX393068:AZX393216 BJT393068:BJT393216 BTP393068:BTP393216 CDL393068:CDL393216 CNH393068:CNH393216 CXD393068:CXD393216 DGZ393068:DGZ393216 DQV393068:DQV393216 EAR393068:EAR393216 EKN393068:EKN393216 EUJ393068:EUJ393216 FEF393068:FEF393216 FOB393068:FOB393216 FXX393068:FXX393216 GHT393068:GHT393216 GRP393068:GRP393216 HBL393068:HBL393216 HLH393068:HLH393216 HVD393068:HVD393216 IEZ393068:IEZ393216 IOV393068:IOV393216 IYR393068:IYR393216 JIN393068:JIN393216 JSJ393068:JSJ393216 KCF393068:KCF393216 KMB393068:KMB393216 KVX393068:KVX393216 LFT393068:LFT393216 LPP393068:LPP393216 LZL393068:LZL393216 MJH393068:MJH393216 MTD393068:MTD393216 NCZ393068:NCZ393216 NMV393068:NMV393216 NWR393068:NWR393216 OGN393068:OGN393216 OQJ393068:OQJ393216 PAF393068:PAF393216 PKB393068:PKB393216 PTX393068:PTX393216 QDT393068:QDT393216 QNP393068:QNP393216 QXL393068:QXL393216 RHH393068:RHH393216 RRD393068:RRD393216 SAZ393068:SAZ393216 SKV393068:SKV393216 SUR393068:SUR393216 TEN393068:TEN393216 TOJ393068:TOJ393216 TYF393068:TYF393216 UIB393068:UIB393216 URX393068:URX393216 VBT393068:VBT393216 VLP393068:VLP393216 VVL393068:VVL393216 WFH393068:WFH393216 WPD393068:WPD393216 TQG2:TQG57 MN458604:MN458752 WJ458604:WJ458752 AGF458604:AGF458752 AQB458604:AQB458752 AZX458604:AZX458752 BJT458604:BJT458752 BTP458604:BTP458752 CDL458604:CDL458752 CNH458604:CNH458752 CXD458604:CXD458752 DGZ458604:DGZ458752 DQV458604:DQV458752 EAR458604:EAR458752 EKN458604:EKN458752 EUJ458604:EUJ458752 FEF458604:FEF458752 FOB458604:FOB458752 FXX458604:FXX458752 GHT458604:GHT458752 GRP458604:GRP458752 HBL458604:HBL458752 HLH458604:HLH458752 HVD458604:HVD458752 IEZ458604:IEZ458752 IOV458604:IOV458752 IYR458604:IYR458752 JIN458604:JIN458752 JSJ458604:JSJ458752 KCF458604:KCF458752 KMB458604:KMB458752 KVX458604:KVX458752 LFT458604:LFT458752 LPP458604:LPP458752 LZL458604:LZL458752 MJH458604:MJH458752 MTD458604:MTD458752 NCZ458604:NCZ458752 NMV458604:NMV458752 NWR458604:NWR458752 OGN458604:OGN458752 OQJ458604:OQJ458752 PAF458604:PAF458752 PKB458604:PKB458752 PTX458604:PTX458752 QDT458604:QDT458752 QNP458604:QNP458752 QXL458604:QXL458752 RHH458604:RHH458752 RRD458604:RRD458752 SAZ458604:SAZ458752 SKV458604:SKV458752 SUR458604:SUR458752 TEN458604:TEN458752 TOJ458604:TOJ458752 TYF458604:TYF458752 UIB458604:UIB458752 URX458604:URX458752 VBT458604:VBT458752 VLP458604:VLP458752 VVL458604:VVL458752 WFH458604:WFH458752 WPD458604:WPD458752 UAC2:UAC57 MN524140:MN524288 WJ524140:WJ524288 AGF524140:AGF524288 AQB524140:AQB524288 AZX524140:AZX524288 BJT524140:BJT524288 BTP524140:BTP524288 CDL524140:CDL524288 CNH524140:CNH524288 CXD524140:CXD524288 DGZ524140:DGZ524288 DQV524140:DQV524288 EAR524140:EAR524288 EKN524140:EKN524288 EUJ524140:EUJ524288 FEF524140:FEF524288 FOB524140:FOB524288 FXX524140:FXX524288 GHT524140:GHT524288 GRP524140:GRP524288 HBL524140:HBL524288 HLH524140:HLH524288 HVD524140:HVD524288 IEZ524140:IEZ524288 IOV524140:IOV524288 IYR524140:IYR524288 JIN524140:JIN524288 JSJ524140:JSJ524288 KCF524140:KCF524288 KMB524140:KMB524288 KVX524140:KVX524288 LFT524140:LFT524288 LPP524140:LPP524288 LZL524140:LZL524288 MJH524140:MJH524288 MTD524140:MTD524288 NCZ524140:NCZ524288 NMV524140:NMV524288 NWR524140:NWR524288 OGN524140:OGN524288 OQJ524140:OQJ524288 PAF524140:PAF524288 PKB524140:PKB524288 PTX524140:PTX524288 QDT524140:QDT524288 QNP524140:QNP524288 QXL524140:QXL524288 RHH524140:RHH524288 RRD524140:RRD524288 SAZ524140:SAZ524288 SKV524140:SKV524288 SUR524140:SUR524288 TEN524140:TEN524288 TOJ524140:TOJ524288 TYF524140:TYF524288 UIB524140:UIB524288 URX524140:URX524288 VBT524140:VBT524288 VLP524140:VLP524288 VVL524140:VVL524288 WFH524140:WFH524288 WPD524140:WPD524288 UJY2:UJY57 MN589676:MN589824 WJ589676:WJ589824 AGF589676:AGF589824 AQB589676:AQB589824 AZX589676:AZX589824 BJT589676:BJT589824 BTP589676:BTP589824 CDL589676:CDL589824 CNH589676:CNH589824 CXD589676:CXD589824 DGZ589676:DGZ589824 DQV589676:DQV589824 EAR589676:EAR589824 EKN589676:EKN589824 EUJ589676:EUJ589824 FEF589676:FEF589824 FOB589676:FOB589824 FXX589676:FXX589824 GHT589676:GHT589824 GRP589676:GRP589824 HBL589676:HBL589824 HLH589676:HLH589824 HVD589676:HVD589824 IEZ589676:IEZ589824 IOV589676:IOV589824 IYR589676:IYR589824 JIN589676:JIN589824 JSJ589676:JSJ589824 KCF589676:KCF589824 KMB589676:KMB589824 KVX589676:KVX589824 LFT589676:LFT589824 LPP589676:LPP589824 LZL589676:LZL589824 MJH589676:MJH589824 MTD589676:MTD589824 NCZ589676:NCZ589824 NMV589676:NMV589824 NWR589676:NWR589824 OGN589676:OGN589824 OQJ589676:OQJ589824 PAF589676:PAF589824 PKB589676:PKB589824 PTX589676:PTX589824 QDT589676:QDT589824 QNP589676:QNP589824 QXL589676:QXL589824 RHH589676:RHH589824 RRD589676:RRD589824 SAZ589676:SAZ589824 SKV589676:SKV589824 SUR589676:SUR589824 TEN589676:TEN589824 TOJ589676:TOJ589824 TYF589676:TYF589824 UIB589676:UIB589824 URX589676:URX589824 VBT589676:VBT589824 VLP589676:VLP589824 VVL589676:VVL589824 WFH589676:WFH589824 WPD589676:WPD589824 UTU2:UTU57 MN655212:MN655360 WJ655212:WJ655360 AGF655212:AGF655360 AQB655212:AQB655360 AZX655212:AZX655360 BJT655212:BJT655360 BTP655212:BTP655360 CDL655212:CDL655360 CNH655212:CNH655360 CXD655212:CXD655360 DGZ655212:DGZ655360 DQV655212:DQV655360 EAR655212:EAR655360 EKN655212:EKN655360 EUJ655212:EUJ655360 FEF655212:FEF655360 FOB655212:FOB655360 FXX655212:FXX655360 GHT655212:GHT655360 GRP655212:GRP655360 HBL655212:HBL655360 HLH655212:HLH655360 HVD655212:HVD655360 IEZ655212:IEZ655360 IOV655212:IOV655360 IYR655212:IYR655360 JIN655212:JIN655360 JSJ655212:JSJ655360 KCF655212:KCF655360 KMB655212:KMB655360 KVX655212:KVX655360 LFT655212:LFT655360 LPP655212:LPP655360 LZL655212:LZL655360 MJH655212:MJH655360 MTD655212:MTD655360 NCZ655212:NCZ655360 NMV655212:NMV655360 NWR655212:NWR655360 OGN655212:OGN655360 OQJ655212:OQJ655360 PAF655212:PAF655360 PKB655212:PKB655360 PTX655212:PTX655360 QDT655212:QDT655360 QNP655212:QNP655360 QXL655212:QXL655360 RHH655212:RHH655360 RRD655212:RRD655360 SAZ655212:SAZ655360 SKV655212:SKV655360 SUR655212:SUR655360 TEN655212:TEN655360 TOJ655212:TOJ655360 TYF655212:TYF655360 UIB655212:UIB655360 URX655212:URX655360 VBT655212:VBT655360 VLP655212:VLP655360 VVL655212:VVL655360 WFH655212:WFH655360 WPD655212:WPD655360 VDQ2:VDQ57 MN720748:MN720896 WJ720748:WJ720896 AGF720748:AGF720896 AQB720748:AQB720896 AZX720748:AZX720896 BJT720748:BJT720896 BTP720748:BTP720896 CDL720748:CDL720896 CNH720748:CNH720896 CXD720748:CXD720896 DGZ720748:DGZ720896 DQV720748:DQV720896 EAR720748:EAR720896 EKN720748:EKN720896 EUJ720748:EUJ720896 FEF720748:FEF720896 FOB720748:FOB720896 FXX720748:FXX720896 GHT720748:GHT720896 GRP720748:GRP720896 HBL720748:HBL720896 HLH720748:HLH720896 HVD720748:HVD720896 IEZ720748:IEZ720896 IOV720748:IOV720896 IYR720748:IYR720896 JIN720748:JIN720896 JSJ720748:JSJ720896 KCF720748:KCF720896 KMB720748:KMB720896 KVX720748:KVX720896 LFT720748:LFT720896 LPP720748:LPP720896 LZL720748:LZL720896 MJH720748:MJH720896 MTD720748:MTD720896 NCZ720748:NCZ720896 NMV720748:NMV720896 NWR720748:NWR720896 OGN720748:OGN720896 OQJ720748:OQJ720896 PAF720748:PAF720896 PKB720748:PKB720896 PTX720748:PTX720896 QDT720748:QDT720896 QNP720748:QNP720896 QXL720748:QXL720896 RHH720748:RHH720896 RRD720748:RRD720896 SAZ720748:SAZ720896 SKV720748:SKV720896 SUR720748:SUR720896 TEN720748:TEN720896 TOJ720748:TOJ720896 TYF720748:TYF720896 UIB720748:UIB720896 URX720748:URX720896 VBT720748:VBT720896 VLP720748:VLP720896 VVL720748:VVL720896 WFH720748:WFH720896 WPD720748:WPD720896 VNM2:VNM57 MN786284:MN786432 WJ786284:WJ786432 AGF786284:AGF786432 AQB786284:AQB786432 AZX786284:AZX786432 BJT786284:BJT786432 BTP786284:BTP786432 CDL786284:CDL786432 CNH786284:CNH786432 CXD786284:CXD786432 DGZ786284:DGZ786432 DQV786284:DQV786432 EAR786284:EAR786432 EKN786284:EKN786432 EUJ786284:EUJ786432 FEF786284:FEF786432 FOB786284:FOB786432 FXX786284:FXX786432 GHT786284:GHT786432 GRP786284:GRP786432 HBL786284:HBL786432 HLH786284:HLH786432 HVD786284:HVD786432 IEZ786284:IEZ786432 IOV786284:IOV786432 IYR786284:IYR786432 JIN786284:JIN786432 JSJ786284:JSJ786432 KCF786284:KCF786432 KMB786284:KMB786432 KVX786284:KVX786432 LFT786284:LFT786432 LPP786284:LPP786432 LZL786284:LZL786432 MJH786284:MJH786432 MTD786284:MTD786432 NCZ786284:NCZ786432 NMV786284:NMV786432 NWR786284:NWR786432 OGN786284:OGN786432 OQJ786284:OQJ786432 PAF786284:PAF786432 PKB786284:PKB786432 PTX786284:PTX786432 QDT786284:QDT786432 QNP786284:QNP786432 QXL786284:QXL786432 RHH786284:RHH786432 RRD786284:RRD786432 SAZ786284:SAZ786432 SKV786284:SKV786432 SUR786284:SUR786432 TEN786284:TEN786432 TOJ786284:TOJ786432 TYF786284:TYF786432 UIB786284:UIB786432 URX786284:URX786432 VBT786284:VBT786432 VLP786284:VLP786432 VVL786284:VVL786432 WFH786284:WFH786432 WPD786284:WPD786432 VXI2:VXI57 MN851820:MN851968 WJ851820:WJ851968 AGF851820:AGF851968 AQB851820:AQB851968 AZX851820:AZX851968 BJT851820:BJT851968 BTP851820:BTP851968 CDL851820:CDL851968 CNH851820:CNH851968 CXD851820:CXD851968 DGZ851820:DGZ851968 DQV851820:DQV851968 EAR851820:EAR851968 EKN851820:EKN851968 EUJ851820:EUJ851968 FEF851820:FEF851968 FOB851820:FOB851968 FXX851820:FXX851968 GHT851820:GHT851968 GRP851820:GRP851968 HBL851820:HBL851968 HLH851820:HLH851968 HVD851820:HVD851968 IEZ851820:IEZ851968 IOV851820:IOV851968 IYR851820:IYR851968 JIN851820:JIN851968 JSJ851820:JSJ851968 KCF851820:KCF851968 KMB851820:KMB851968 KVX851820:KVX851968 LFT851820:LFT851968 LPP851820:LPP851968 LZL851820:LZL851968 MJH851820:MJH851968 MTD851820:MTD851968 NCZ851820:NCZ851968 NMV851820:NMV851968 NWR851820:NWR851968 OGN851820:OGN851968 OQJ851820:OQJ851968 PAF851820:PAF851968 PKB851820:PKB851968 PTX851820:PTX851968 QDT851820:QDT851968 QNP851820:QNP851968 QXL851820:QXL851968 RHH851820:RHH851968 RRD851820:RRD851968 SAZ851820:SAZ851968 SKV851820:SKV851968 SUR851820:SUR851968 TEN851820:TEN851968 TOJ851820:TOJ851968 TYF851820:TYF851968 UIB851820:UIB851968 URX851820:URX851968 VBT851820:VBT851968 VLP851820:VLP851968 VVL851820:VVL851968 WFH851820:WFH851968 WPD851820:WPD851968 WHE2:WHE57 MN917356:MN917504 WJ917356:WJ917504 AGF917356:AGF917504 AQB917356:AQB917504 AZX917356:AZX917504 BJT917356:BJT917504 BTP917356:BTP917504 CDL917356:CDL917504 CNH917356:CNH917504 CXD917356:CXD917504 DGZ917356:DGZ917504 DQV917356:DQV917504 EAR917356:EAR917504 EKN917356:EKN917504 EUJ917356:EUJ917504 FEF917356:FEF917504 FOB917356:FOB917504 FXX917356:FXX917504 GHT917356:GHT917504 GRP917356:GRP917504 HBL917356:HBL917504 HLH917356:HLH917504 HVD917356:HVD917504 IEZ917356:IEZ917504 IOV917356:IOV917504 IYR917356:IYR917504 JIN917356:JIN917504 JSJ917356:JSJ917504 KCF917356:KCF917504 KMB917356:KMB917504 KVX917356:KVX917504 LFT917356:LFT917504 LPP917356:LPP917504 LZL917356:LZL917504 MJH917356:MJH917504 MTD917356:MTD917504 NCZ917356:NCZ917504 NMV917356:NMV917504 NWR917356:NWR917504 OGN917356:OGN917504 OQJ917356:OQJ917504 PAF917356:PAF917504 PKB917356:PKB917504 PTX917356:PTX917504 QDT917356:QDT917504 QNP917356:QNP917504 QXL917356:QXL917504 RHH917356:RHH917504 RRD917356:RRD917504 SAZ917356:SAZ917504 SKV917356:SKV917504 SUR917356:SUR917504 TEN917356:TEN917504 TOJ917356:TOJ917504 TYF917356:TYF917504 UIB917356:UIB917504 URX917356:URX917504 VBT917356:VBT917504 VLP917356:VLP917504 VVL917356:VVL917504 WFH917356:WFH917504 WPD917356:WPD917504 WRA2:WRA57 MN982892:MN983040 WJ982892:WJ983040 AGF982892:AGF983040 AQB982892:AQB983040 AZX982892:AZX983040 BJT982892:BJT983040 BTP982892:BTP983040 CDL982892:CDL983040 CNH982892:CNH983040 CXD982892:CXD983040 DGZ982892:DGZ983040 DQV982892:DQV983040 EAR982892:EAR983040 EKN982892:EKN983040 EUJ982892:EUJ983040 FEF982892:FEF983040 FOB982892:FOB983040 FXX982892:FXX983040 GHT982892:GHT983040 GRP982892:GRP983040 HBL982892:HBL983040 HLH982892:HLH983040 HVD982892:HVD983040 IEZ982892:IEZ983040 IOV982892:IOV983040 IYR982892:IYR983040 JIN982892:JIN983040 JSJ982892:JSJ983040 KCF982892:KCF983040 KMB982892:KMB983040 KVX982892:KVX983040 LFT982892:LFT983040 LPP982892:LPP983040 LZL982892:LZL983040 MJH982892:MJH983040 MTD982892:MTD983040 NCZ982892:NCZ983040 NMV982892:NMV983040 NWR982892:NWR983040 OGN982892:OGN983040 OQJ982892:OQJ983040 PAF982892:PAF983040 PKB982892:PKB983040 PTX982892:PTX983040 QDT982892:QDT983040 QNP982892:QNP983040 QXL982892:QXL983040 RHH982892:RHH983040 RRD982892:RRD983040 SAZ982892:SAZ983040 SKV982892:SKV983040 SUR982892:SUR983040 TEN982892:TEN983040 TOJ982892:TOJ983040 TYF982892:TYF983040 UIB982892:UIB983040 URX982892:URX983040 VBT982892:VBT983040 VLP982892:VLP983040 VVL982892:VVL983040 WFH982892:WFH983040 WPD982892:WPD983040 WQ128:WQ140 AGM128:AGM140 AQI128:AQI140 BAE128:BAE140 BKA128:BKA140 BTW128:BTW140 CDS128:CDS140 CNO128:CNO140 CXK128:CXK140 DHG128:DHG140 DRC128:DRC140 EAY128:EAY140 EKU128:EKU140 EUQ128:EUQ140 FEM128:FEM140 FOI128:FOI140 FYE128:FYE140 GIA128:GIA140 GRW128:GRW140 HBS128:HBS140 HLO128:HLO140 HVK128:HVK140 IFG128:IFG140 IPC128:IPC140 IYY128:IYY140 JIU128:JIU140 JSQ128:JSQ140 KCM128:KCM140 KMI128:KMI140 KWE128:KWE140 LGA128:LGA140 LPW128:LPW140 LZS128:LZS140 MJO128:MJO140 MTK128:MTK140 NDG128:NDG140 NNC128:NNC140 NWY128:NWY140 OGU128:OGU140 OQQ128:OQQ140 PAM128:PAM140 PKI128:PKI140 PUE128:PUE140 QEA128:QEA140 QNW128:QNW140 QXS128:QXS140 RHO128:RHO140 RRK128:RRK140 SBG128:SBG140 SLC128:SLC140 SUY128:SUY140 TEU128:TEU140 TOQ128:TOQ140 TYM128:TYM140 UII128:UII140 USE128:USE140 VCA128:VCA140 VLW128:VLW140 VVS128:VVS140 WFO128:WFO140 WPK128:WPK140 MX128:MX140 MU65388:MU65536 WQ65388:WQ65536 AGM65388:AGM65536 AQI65388:AQI65536 BAE65388:BAE65536 BKA65388:BKA65536 BTW65388:BTW65536 CDS65388:CDS65536 CNO65388:CNO65536 CXK65388:CXK65536 DHG65388:DHG65536 DRC65388:DRC65536 EAY65388:EAY65536 EKU65388:EKU65536 EUQ65388:EUQ65536 FEM65388:FEM65536 FOI65388:FOI65536 FYE65388:FYE65536 GIA65388:GIA65536 GRW65388:GRW65536 HBS65388:HBS65536 HLO65388:HLO65536 HVK65388:HVK65536 IFG65388:IFG65536 IPC65388:IPC65536 IYY65388:IYY65536 JIU65388:JIU65536 JSQ65388:JSQ65536 KCM65388:KCM65536 KMI65388:KMI65536 KWE65388:KWE65536 LGA65388:LGA65536 LPW65388:LPW65536 LZS65388:LZS65536 MJO65388:MJO65536 MTK65388:MTK65536 NDG65388:NDG65536 NNC65388:NNC65536 NWY65388:NWY65536 OGU65388:OGU65536 OQQ65388:OQQ65536 PAM65388:PAM65536 PKI65388:PKI65536 PUE65388:PUE65536 QEA65388:QEA65536 QNW65388:QNW65536 QXS65388:QXS65536 RHO65388:RHO65536 RRK65388:RRK65536 SBG65388:SBG65536 SLC65388:SLC65536 SUY65388:SUY65536 TEU65388:TEU65536 TOQ65388:TOQ65536 TYM65388:TYM65536 UII65388:UII65536 USE65388:USE65536 VCA65388:VCA65536 VLW65388:VLW65536 VVS65388:VVS65536 WFO65388:WFO65536 WPK65388:WPK65536 MU130924:MU131072 WQ130924:WQ131072 AGM130924:AGM131072 AQI130924:AQI131072 BAE130924:BAE131072 BKA130924:BKA131072 BTW130924:BTW131072 CDS130924:CDS131072 CNO130924:CNO131072 CXK130924:CXK131072 DHG130924:DHG131072 DRC130924:DRC131072 EAY130924:EAY131072 EKU130924:EKU131072 EUQ130924:EUQ131072 FEM130924:FEM131072 FOI130924:FOI131072 FYE130924:FYE131072 GIA130924:GIA131072 GRW130924:GRW131072 HBS130924:HBS131072 HLO130924:HLO131072 HVK130924:HVK131072 IFG130924:IFG131072 IPC130924:IPC131072 IYY130924:IYY131072 JIU130924:JIU131072 JSQ130924:JSQ131072 KCM130924:KCM131072 KMI130924:KMI131072 KWE130924:KWE131072 LGA130924:LGA131072 LPW130924:LPW131072 LZS130924:LZS131072 MJO130924:MJO131072 MTK130924:MTK131072 NDG130924:NDG131072 NNC130924:NNC131072 NWY130924:NWY131072 OGU130924:OGU131072 OQQ130924:OQQ131072 PAM130924:PAM131072 PKI130924:PKI131072 PUE130924:PUE131072 QEA130924:QEA131072 QNW130924:QNW131072 QXS130924:QXS131072 RHO130924:RHO131072 RRK130924:RRK131072 SBG130924:SBG131072 SLC130924:SLC131072 SUY130924:SUY131072 TEU130924:TEU131072 TOQ130924:TOQ131072 TYM130924:TYM131072 UII130924:UII131072 USE130924:USE131072 VCA130924:VCA131072 VLW130924:VLW131072 VVS130924:VVS131072 WFO130924:WFO131072 WPK130924:WPK131072 MU196460:MU196608 WQ196460:WQ196608 AGM196460:AGM196608 AQI196460:AQI196608 BAE196460:BAE196608 BKA196460:BKA196608 BTW196460:BTW196608 CDS196460:CDS196608 CNO196460:CNO196608 CXK196460:CXK196608 DHG196460:DHG196608 DRC196460:DRC196608 EAY196460:EAY196608 EKU196460:EKU196608 EUQ196460:EUQ196608 FEM196460:FEM196608 FOI196460:FOI196608 FYE196460:FYE196608 GIA196460:GIA196608 GRW196460:GRW196608 HBS196460:HBS196608 HLO196460:HLO196608 HVK196460:HVK196608 IFG196460:IFG196608 IPC196460:IPC196608 IYY196460:IYY196608 JIU196460:JIU196608 JSQ196460:JSQ196608 KCM196460:KCM196608 KMI196460:KMI196608 KWE196460:KWE196608 LGA196460:LGA196608 LPW196460:LPW196608 LZS196460:LZS196608 MJO196460:MJO196608 MTK196460:MTK196608 NDG196460:NDG196608 NNC196460:NNC196608 NWY196460:NWY196608 OGU196460:OGU196608 OQQ196460:OQQ196608 PAM196460:PAM196608 PKI196460:PKI196608 PUE196460:PUE196608 QEA196460:QEA196608 QNW196460:QNW196608 QXS196460:QXS196608 RHO196460:RHO196608 RRK196460:RRK196608 SBG196460:SBG196608 SLC196460:SLC196608 SUY196460:SUY196608 TEU196460:TEU196608 TOQ196460:TOQ196608 TYM196460:TYM196608 UII196460:UII196608 USE196460:USE196608 VCA196460:VCA196608 VLW196460:VLW196608 VVS196460:VVS196608 WFO196460:WFO196608 WPK196460:WPK196608 MU261996:MU262144 WQ261996:WQ262144 AGM261996:AGM262144 AQI261996:AQI262144 BAE261996:BAE262144 BKA261996:BKA262144 BTW261996:BTW262144 CDS261996:CDS262144 CNO261996:CNO262144 CXK261996:CXK262144 DHG261996:DHG262144 DRC261996:DRC262144 EAY261996:EAY262144 EKU261996:EKU262144 EUQ261996:EUQ262144 FEM261996:FEM262144 FOI261996:FOI262144 FYE261996:FYE262144 GIA261996:GIA262144 GRW261996:GRW262144 HBS261996:HBS262144 HLO261996:HLO262144 HVK261996:HVK262144 IFG261996:IFG262144 IPC261996:IPC262144 IYY261996:IYY262144 JIU261996:JIU262144 JSQ261996:JSQ262144 KCM261996:KCM262144 KMI261996:KMI262144 KWE261996:KWE262144 LGA261996:LGA262144 LPW261996:LPW262144 LZS261996:LZS262144 MJO261996:MJO262144 MTK261996:MTK262144 NDG261996:NDG262144 NNC261996:NNC262144 NWY261996:NWY262144 OGU261996:OGU262144 OQQ261996:OQQ262144 PAM261996:PAM262144 PKI261996:PKI262144 PUE261996:PUE262144 QEA261996:QEA262144 QNW261996:QNW262144 QXS261996:QXS262144 RHO261996:RHO262144 RRK261996:RRK262144 SBG261996:SBG262144 SLC261996:SLC262144 SUY261996:SUY262144 TEU261996:TEU262144 TOQ261996:TOQ262144 TYM261996:TYM262144 UII261996:UII262144 USE261996:USE262144 VCA261996:VCA262144 VLW261996:VLW262144 VVS261996:VVS262144 WFO261996:WFO262144 WPK261996:WPK262144 MU327532:MU327680 WQ327532:WQ327680 AGM327532:AGM327680 AQI327532:AQI327680 BAE327532:BAE327680 BKA327532:BKA327680 BTW327532:BTW327680 CDS327532:CDS327680 CNO327532:CNO327680 CXK327532:CXK327680 DHG327532:DHG327680 DRC327532:DRC327680 EAY327532:EAY327680 EKU327532:EKU327680 EUQ327532:EUQ327680 FEM327532:FEM327680 FOI327532:FOI327680 FYE327532:FYE327680 GIA327532:GIA327680 GRW327532:GRW327680 HBS327532:HBS327680 HLO327532:HLO327680 HVK327532:HVK327680 IFG327532:IFG327680 IPC327532:IPC327680 IYY327532:IYY327680 JIU327532:JIU327680 JSQ327532:JSQ327680 KCM327532:KCM327680 KMI327532:KMI327680 KWE327532:KWE327680 LGA327532:LGA327680 LPW327532:LPW327680 LZS327532:LZS327680 MJO327532:MJO327680 MTK327532:MTK327680 NDG327532:NDG327680 NNC327532:NNC327680 NWY327532:NWY327680 OGU327532:OGU327680 OQQ327532:OQQ327680 PAM327532:PAM327680 PKI327532:PKI327680 PUE327532:PUE327680 QEA327532:QEA327680 QNW327532:QNW327680 QXS327532:QXS327680 RHO327532:RHO327680 RRK327532:RRK327680 SBG327532:SBG327680 SLC327532:SLC327680 SUY327532:SUY327680 TEU327532:TEU327680 TOQ327532:TOQ327680 TYM327532:TYM327680 UII327532:UII327680 USE327532:USE327680 VCA327532:VCA327680 VLW327532:VLW327680 VVS327532:VVS327680 WFO327532:WFO327680 WPK327532:WPK327680 MU393068:MU393216 WQ393068:WQ393216 AGM393068:AGM393216 AQI393068:AQI393216 BAE393068:BAE393216 BKA393068:BKA393216 BTW393068:BTW393216 CDS393068:CDS393216 CNO393068:CNO393216 CXK393068:CXK393216 DHG393068:DHG393216 DRC393068:DRC393216 EAY393068:EAY393216 EKU393068:EKU393216 EUQ393068:EUQ393216 FEM393068:FEM393216 FOI393068:FOI393216 FYE393068:FYE393216 GIA393068:GIA393216 GRW393068:GRW393216 HBS393068:HBS393216 HLO393068:HLO393216 HVK393068:HVK393216 IFG393068:IFG393216 IPC393068:IPC393216 IYY393068:IYY393216 JIU393068:JIU393216 JSQ393068:JSQ393216 KCM393068:KCM393216 KMI393068:KMI393216 KWE393068:KWE393216 LGA393068:LGA393216 LPW393068:LPW393216 LZS393068:LZS393216 MJO393068:MJO393216 MTK393068:MTK393216 NDG393068:NDG393216 NNC393068:NNC393216 NWY393068:NWY393216 OGU393068:OGU393216 OQQ393068:OQQ393216 PAM393068:PAM393216 PKI393068:PKI393216 PUE393068:PUE393216 QEA393068:QEA393216 QNW393068:QNW393216 QXS393068:QXS393216 RHO393068:RHO393216 RRK393068:RRK393216 SBG393068:SBG393216 SLC393068:SLC393216 SUY393068:SUY393216 TEU393068:TEU393216 TOQ393068:TOQ393216 TYM393068:TYM393216 UII393068:UII393216 USE393068:USE393216 VCA393068:VCA393216 VLW393068:VLW393216 VVS393068:VVS393216 WFO393068:WFO393216 WPK393068:WPK393216 MU458604:MU458752 WQ458604:WQ458752 AGM458604:AGM458752 AQI458604:AQI458752 BAE458604:BAE458752 BKA458604:BKA458752 BTW458604:BTW458752 CDS458604:CDS458752 CNO458604:CNO458752 CXK458604:CXK458752 DHG458604:DHG458752 DRC458604:DRC458752 EAY458604:EAY458752 EKU458604:EKU458752 EUQ458604:EUQ458752 FEM458604:FEM458752 FOI458604:FOI458752 FYE458604:FYE458752 GIA458604:GIA458752 GRW458604:GRW458752 HBS458604:HBS458752 HLO458604:HLO458752 HVK458604:HVK458752 IFG458604:IFG458752 IPC458604:IPC458752 IYY458604:IYY458752 JIU458604:JIU458752 JSQ458604:JSQ458752 KCM458604:KCM458752 KMI458604:KMI458752 KWE458604:KWE458752 LGA458604:LGA458752 LPW458604:LPW458752 LZS458604:LZS458752 MJO458604:MJO458752 MTK458604:MTK458752 NDG458604:NDG458752 NNC458604:NNC458752 NWY458604:NWY458752 OGU458604:OGU458752 OQQ458604:OQQ458752 PAM458604:PAM458752 PKI458604:PKI458752 PUE458604:PUE458752 QEA458604:QEA458752 QNW458604:QNW458752 QXS458604:QXS458752 RHO458604:RHO458752 RRK458604:RRK458752 SBG458604:SBG458752 SLC458604:SLC458752 SUY458604:SUY458752 TEU458604:TEU458752 TOQ458604:TOQ458752 TYM458604:TYM458752 UII458604:UII458752 USE458604:USE458752 VCA458604:VCA458752 VLW458604:VLW458752 VVS458604:VVS458752 WFO458604:WFO458752 WPK458604:WPK458752 MU524140:MU524288 WQ524140:WQ524288 AGM524140:AGM524288 AQI524140:AQI524288 BAE524140:BAE524288 BKA524140:BKA524288 BTW524140:BTW524288 CDS524140:CDS524288 CNO524140:CNO524288 CXK524140:CXK524288 DHG524140:DHG524288 DRC524140:DRC524288 EAY524140:EAY524288 EKU524140:EKU524288 EUQ524140:EUQ524288 FEM524140:FEM524288 FOI524140:FOI524288 FYE524140:FYE524288 GIA524140:GIA524288 GRW524140:GRW524288 HBS524140:HBS524288 HLO524140:HLO524288 HVK524140:HVK524288 IFG524140:IFG524288 IPC524140:IPC524288 IYY524140:IYY524288 JIU524140:JIU524288 JSQ524140:JSQ524288 KCM524140:KCM524288 KMI524140:KMI524288 KWE524140:KWE524288 LGA524140:LGA524288 LPW524140:LPW524288 LZS524140:LZS524288 MJO524140:MJO524288 MTK524140:MTK524288 NDG524140:NDG524288 NNC524140:NNC524288 NWY524140:NWY524288 OGU524140:OGU524288 OQQ524140:OQQ524288 PAM524140:PAM524288 PKI524140:PKI524288 PUE524140:PUE524288 QEA524140:QEA524288 QNW524140:QNW524288 QXS524140:QXS524288 RHO524140:RHO524288 RRK524140:RRK524288 SBG524140:SBG524288 SLC524140:SLC524288 SUY524140:SUY524288 TEU524140:TEU524288 TOQ524140:TOQ524288 TYM524140:TYM524288 UII524140:UII524288 USE524140:USE524288 VCA524140:VCA524288 VLW524140:VLW524288 VVS524140:VVS524288 WFO524140:WFO524288 WPK524140:WPK524288 MU589676:MU589824 WQ589676:WQ589824 AGM589676:AGM589824 AQI589676:AQI589824 BAE589676:BAE589824 BKA589676:BKA589824 BTW589676:BTW589824 CDS589676:CDS589824 CNO589676:CNO589824 CXK589676:CXK589824 DHG589676:DHG589824 DRC589676:DRC589824 EAY589676:EAY589824 EKU589676:EKU589824 EUQ589676:EUQ589824 FEM589676:FEM589824 FOI589676:FOI589824 FYE589676:FYE589824 GIA589676:GIA589824 GRW589676:GRW589824 HBS589676:HBS589824 HLO589676:HLO589824 HVK589676:HVK589824 IFG589676:IFG589824 IPC589676:IPC589824 IYY589676:IYY589824 JIU589676:JIU589824 JSQ589676:JSQ589824 KCM589676:KCM589824 KMI589676:KMI589824 KWE589676:KWE589824 LGA589676:LGA589824 LPW589676:LPW589824 LZS589676:LZS589824 MJO589676:MJO589824 MTK589676:MTK589824 NDG589676:NDG589824 NNC589676:NNC589824 NWY589676:NWY589824 OGU589676:OGU589824 OQQ589676:OQQ589824 PAM589676:PAM589824 PKI589676:PKI589824 PUE589676:PUE589824 QEA589676:QEA589824 QNW589676:QNW589824 QXS589676:QXS589824 RHO589676:RHO589824 RRK589676:RRK589824 SBG589676:SBG589824 SLC589676:SLC589824 SUY589676:SUY589824 TEU589676:TEU589824 TOQ589676:TOQ589824 TYM589676:TYM589824 UII589676:UII589824 USE589676:USE589824 VCA589676:VCA589824 VLW589676:VLW589824 VVS589676:VVS589824 WFO589676:WFO589824 WPK589676:WPK589824 MU655212:MU655360 WQ655212:WQ655360 AGM655212:AGM655360 AQI655212:AQI655360 BAE655212:BAE655360 BKA655212:BKA655360 BTW655212:BTW655360 CDS655212:CDS655360 CNO655212:CNO655360 CXK655212:CXK655360 DHG655212:DHG655360 DRC655212:DRC655360 EAY655212:EAY655360 EKU655212:EKU655360 EUQ655212:EUQ655360 FEM655212:FEM655360 FOI655212:FOI655360 FYE655212:FYE655360 GIA655212:GIA655360 GRW655212:GRW655360 HBS655212:HBS655360 HLO655212:HLO655360 HVK655212:HVK655360 IFG655212:IFG655360 IPC655212:IPC655360 IYY655212:IYY655360 JIU655212:JIU655360 JSQ655212:JSQ655360 KCM655212:KCM655360 KMI655212:KMI655360 KWE655212:KWE655360 LGA655212:LGA655360 LPW655212:LPW655360 LZS655212:LZS655360 MJO655212:MJO655360 MTK655212:MTK655360 NDG655212:NDG655360 NNC655212:NNC655360 NWY655212:NWY655360 OGU655212:OGU655360 OQQ655212:OQQ655360 PAM655212:PAM655360 PKI655212:PKI655360 PUE655212:PUE655360 QEA655212:QEA655360 QNW655212:QNW655360 QXS655212:QXS655360 RHO655212:RHO655360 RRK655212:RRK655360 SBG655212:SBG655360 SLC655212:SLC655360 SUY655212:SUY655360 TEU655212:TEU655360 TOQ655212:TOQ655360 TYM655212:TYM655360 UII655212:UII655360 USE655212:USE655360 VCA655212:VCA655360 VLW655212:VLW655360 VVS655212:VVS655360 WFO655212:WFO655360 WPK655212:WPK655360 MU720748:MU720896 WQ720748:WQ720896 AGM720748:AGM720896 AQI720748:AQI720896 BAE720748:BAE720896 BKA720748:BKA720896 BTW720748:BTW720896 CDS720748:CDS720896 CNO720748:CNO720896 CXK720748:CXK720896 DHG720748:DHG720896 DRC720748:DRC720896 EAY720748:EAY720896 EKU720748:EKU720896 EUQ720748:EUQ720896 FEM720748:FEM720896 FOI720748:FOI720896 FYE720748:FYE720896 GIA720748:GIA720896 GRW720748:GRW720896 HBS720748:HBS720896 HLO720748:HLO720896 HVK720748:HVK720896 IFG720748:IFG720896 IPC720748:IPC720896 IYY720748:IYY720896 JIU720748:JIU720896 JSQ720748:JSQ720896 KCM720748:KCM720896 KMI720748:KMI720896 KWE720748:KWE720896 LGA720748:LGA720896 LPW720748:LPW720896 LZS720748:LZS720896 MJO720748:MJO720896 MTK720748:MTK720896 NDG720748:NDG720896 NNC720748:NNC720896 NWY720748:NWY720896 OGU720748:OGU720896 OQQ720748:OQQ720896 PAM720748:PAM720896 PKI720748:PKI720896 PUE720748:PUE720896 QEA720748:QEA720896 QNW720748:QNW720896 QXS720748:QXS720896 RHO720748:RHO720896 RRK720748:RRK720896 SBG720748:SBG720896 SLC720748:SLC720896 SUY720748:SUY720896 TEU720748:TEU720896 TOQ720748:TOQ720896 TYM720748:TYM720896 UII720748:UII720896 USE720748:USE720896 VCA720748:VCA720896 VLW720748:VLW720896 VVS720748:VVS720896 WFO720748:WFO720896 WPK720748:WPK720896 MU786284:MU786432 WQ786284:WQ786432 AGM786284:AGM786432 AQI786284:AQI786432 BAE786284:BAE786432 BKA786284:BKA786432 BTW786284:BTW786432 CDS786284:CDS786432 CNO786284:CNO786432 CXK786284:CXK786432 DHG786284:DHG786432 DRC786284:DRC786432 EAY786284:EAY786432 EKU786284:EKU786432 EUQ786284:EUQ786432 FEM786284:FEM786432 FOI786284:FOI786432 FYE786284:FYE786432 GIA786284:GIA786432 GRW786284:GRW786432 HBS786284:HBS786432 HLO786284:HLO786432 HVK786284:HVK786432 IFG786284:IFG786432 IPC786284:IPC786432 IYY786284:IYY786432 JIU786284:JIU786432 JSQ786284:JSQ786432 KCM786284:KCM786432 KMI786284:KMI786432 KWE786284:KWE786432 LGA786284:LGA786432 LPW786284:LPW786432 LZS786284:LZS786432 MJO786284:MJO786432 MTK786284:MTK786432 NDG786284:NDG786432 NNC786284:NNC786432 NWY786284:NWY786432 OGU786284:OGU786432 OQQ786284:OQQ786432 PAM786284:PAM786432 PKI786284:PKI786432 PUE786284:PUE786432 QEA786284:QEA786432 QNW786284:QNW786432 QXS786284:QXS786432 RHO786284:RHO786432 RRK786284:RRK786432 SBG786284:SBG786432 SLC786284:SLC786432 SUY786284:SUY786432 TEU786284:TEU786432 TOQ786284:TOQ786432 TYM786284:TYM786432 UII786284:UII786432 USE786284:USE786432 VCA786284:VCA786432 VLW786284:VLW786432 VVS786284:VVS786432 WFO786284:WFO786432 WPK786284:WPK786432 MU851820:MU851968 WQ851820:WQ851968 AGM851820:AGM851968 AQI851820:AQI851968 BAE851820:BAE851968 BKA851820:BKA851968 BTW851820:BTW851968 CDS851820:CDS851968 CNO851820:CNO851968 CXK851820:CXK851968 DHG851820:DHG851968 DRC851820:DRC851968 EAY851820:EAY851968 EKU851820:EKU851968 EUQ851820:EUQ851968 FEM851820:FEM851968 FOI851820:FOI851968 FYE851820:FYE851968 GIA851820:GIA851968 GRW851820:GRW851968 HBS851820:HBS851968 HLO851820:HLO851968 HVK851820:HVK851968 IFG851820:IFG851968 IPC851820:IPC851968 IYY851820:IYY851968 JIU851820:JIU851968 JSQ851820:JSQ851968 KCM851820:KCM851968 KMI851820:KMI851968 KWE851820:KWE851968 LGA851820:LGA851968 LPW851820:LPW851968 LZS851820:LZS851968 MJO851820:MJO851968 MTK851820:MTK851968 NDG851820:NDG851968 NNC851820:NNC851968 NWY851820:NWY851968 OGU851820:OGU851968 OQQ851820:OQQ851968 PAM851820:PAM851968 PKI851820:PKI851968 PUE851820:PUE851968 QEA851820:QEA851968 QNW851820:QNW851968 QXS851820:QXS851968 RHO851820:RHO851968 RRK851820:RRK851968 SBG851820:SBG851968 SLC851820:SLC851968 SUY851820:SUY851968 TEU851820:TEU851968 TOQ851820:TOQ851968 TYM851820:TYM851968 UII851820:UII851968 USE851820:USE851968 VCA851820:VCA851968 VLW851820:VLW851968 VVS851820:VVS851968 WFO851820:WFO851968 WPK851820:WPK851968 MU917356:MU917504 WQ917356:WQ917504 AGM917356:AGM917504 AQI917356:AQI917504 BAE917356:BAE917504 BKA917356:BKA917504 BTW917356:BTW917504 CDS917356:CDS917504 CNO917356:CNO917504 CXK917356:CXK917504 DHG917356:DHG917504 DRC917356:DRC917504 EAY917356:EAY917504 EKU917356:EKU917504 EUQ917356:EUQ917504 FEM917356:FEM917504 FOI917356:FOI917504 FYE917356:FYE917504 GIA917356:GIA917504 GRW917356:GRW917504 HBS917356:HBS917504 HLO917356:HLO917504 HVK917356:HVK917504 IFG917356:IFG917504 IPC917356:IPC917504 IYY917356:IYY917504 JIU917356:JIU917504 JSQ917356:JSQ917504 KCM917356:KCM917504 KMI917356:KMI917504 KWE917356:KWE917504 LGA917356:LGA917504 LPW917356:LPW917504 LZS917356:LZS917504 MJO917356:MJO917504 MTK917356:MTK917504 NDG917356:NDG917504 NNC917356:NNC917504 NWY917356:NWY917504 OGU917356:OGU917504 OQQ917356:OQQ917504 PAM917356:PAM917504 PKI917356:PKI917504 PUE917356:PUE917504 QEA917356:QEA917504 QNW917356:QNW917504 QXS917356:QXS917504 RHO917356:RHO917504 RRK917356:RRK917504 SBG917356:SBG917504 SLC917356:SLC917504 SUY917356:SUY917504 TEU917356:TEU917504 TOQ917356:TOQ917504 TYM917356:TYM917504 UII917356:UII917504 USE917356:USE917504 VCA917356:VCA917504 VLW917356:VLW917504 VVS917356:VVS917504 WFO917356:WFO917504 WPK917356:WPK917504 MU982892:MU983040 WQ982892:WQ983040 AGM982892:AGM983040 AQI982892:AQI983040 BAE982892:BAE983040 BKA982892:BKA983040 BTW982892:BTW983040 CDS982892:CDS983040 CNO982892:CNO983040 CXK982892:CXK983040 DHG982892:DHG983040 DRC982892:DRC983040 EAY982892:EAY983040 EKU982892:EKU983040 EUQ982892:EUQ983040 FEM982892:FEM983040 FOI982892:FOI983040 FYE982892:FYE983040 GIA982892:GIA983040 GRW982892:GRW983040 HBS982892:HBS983040 HLO982892:HLO983040 HVK982892:HVK983040 IFG982892:IFG983040 IPC982892:IPC983040 IYY982892:IYY983040 JIU982892:JIU983040 JSQ982892:JSQ983040 KCM982892:KCM983040 KMI982892:KMI983040 KWE982892:KWE983040 LGA982892:LGA983040 LPW982892:LPW983040 LZS982892:LZS983040 MJO982892:MJO983040 MTK982892:MTK983040 NDG982892:NDG983040 NNC982892:NNC983040 NWY982892:NWY983040 OGU982892:OGU983040 OQQ982892:OQQ983040 PAM982892:PAM983040 PKI982892:PKI983040 PUE982892:PUE983040 QEA982892:QEA983040 QNW982892:QNW983040 QXS982892:QXS983040 RHO982892:RHO983040 RRK982892:RRK983040 SBG982892:SBG983040 SLC982892:SLC983040 SUY982892:SUY983040 TEU982892:TEU983040 TOQ982892:TOQ983040 TYM982892:TYM983040 UII982892:UII983040 USE982892:USE983040 VCA982892:VCA983040 VLW982892:VLW983040 VVS982892:VVS983040 WFO982892:WFO983040 WPK982892:WPK983040 WT128:WT140 AGP128:AGP140 AQL128:AQL140 BAH128:BAH140 BKD128:BKD140 BTZ128:BTZ140 CDV128:CDV140 CNR128:CNR140 CXN128:CXN140 DHJ128:DHJ140 DRF128:DRF140 EBB128:EBB140 EKX128:EKX140 EUT128:EUT140 FEP128:FEP140 FOL128:FOL140 FYH128:FYH140 GID128:GID140 GRZ128:GRZ140 HBV128:HBV140 HLR128:HLR140 HVN128:HVN140 IFJ128:IFJ140 IPF128:IPF140 IZB128:IZB140 JIX128:JIX140 JST128:JST140 KCP128:KCP140 KML128:KML140 KWH128:KWH140 LGD128:LGD140 LPZ128:LPZ140 LZV128:LZV140 MJR128:MJR140 MTN128:MTN140 NDJ128:NDJ140 NNF128:NNF140 NXB128:NXB140 OGX128:OGX140 OQT128:OQT140 PAP128:PAP140 PKL128:PKL140 PUH128:PUH140 QED128:QED140 QNZ128:QNZ140 QXV128:QXV140 RHR128:RHR140 RRN128:RRN140 SBJ128:SBJ140 SLF128:SLF140 SVB128:SVB140 TEX128:TEX140 TOT128:TOT140 TYP128:TYP140 UIL128:UIL140 USH128:USH140 VCD128:VCD140 VLZ128:VLZ140 VVV128:VVV140 WFR128:WFR140 WPN128:WPN140 OE128:OE140 QZC982892:QZC983040 MX65388:MX65536 WT65388:WT65536 AGP65388:AGP65536 AQL65388:AQL65536 BAH65388:BAH65536 BKD65388:BKD65536 BTZ65388:BTZ65536 CDV65388:CDV65536 CNR65388:CNR65536 CXN65388:CXN65536 DHJ65388:DHJ65536 DRF65388:DRF65536 EBB65388:EBB65536 EKX65388:EKX65536 EUT65388:EUT65536 FEP65388:FEP65536 FOL65388:FOL65536 FYH65388:FYH65536 GID65388:GID65536 GRZ65388:GRZ65536 HBV65388:HBV65536 HLR65388:HLR65536 HVN65388:HVN65536 IFJ65388:IFJ65536 IPF65388:IPF65536 IZB65388:IZB65536 JIX65388:JIX65536 JST65388:JST65536 KCP65388:KCP65536 KML65388:KML65536 KWH65388:KWH65536 LGD65388:LGD65536 LPZ65388:LPZ65536 LZV65388:LZV65536 MJR65388:MJR65536 MTN65388:MTN65536 NDJ65388:NDJ65536 NNF65388:NNF65536 NXB65388:NXB65536 OGX65388:OGX65536 OQT65388:OQT65536 PAP65388:PAP65536 PKL65388:PKL65536 PUH65388:PUH65536 QED65388:QED65536 QNZ65388:QNZ65536 QXV65388:QXV65536 RHR65388:RHR65536 RRN65388:RRN65536 SBJ65388:SBJ65536 SLF65388:SLF65536 SVB65388:SVB65536 TEX65388:TEX65536 TOT65388:TOT65536 TYP65388:TYP65536 UIL65388:UIL65536 USH65388:USH65536 VCD65388:VCD65536 VLZ65388:VLZ65536 VVV65388:VVV65536 WFR65388:WFR65536 WPN65388:WPN65536 RIY982892:RIY983040 MX130924:MX131072 WT130924:WT131072 AGP130924:AGP131072 AQL130924:AQL131072 BAH130924:BAH131072 BKD130924:BKD131072 BTZ130924:BTZ131072 CDV130924:CDV131072 CNR130924:CNR131072 CXN130924:CXN131072 DHJ130924:DHJ131072 DRF130924:DRF131072 EBB130924:EBB131072 EKX130924:EKX131072 EUT130924:EUT131072 FEP130924:FEP131072 FOL130924:FOL131072 FYH130924:FYH131072 GID130924:GID131072 GRZ130924:GRZ131072 HBV130924:HBV131072 HLR130924:HLR131072 HVN130924:HVN131072 IFJ130924:IFJ131072 IPF130924:IPF131072 IZB130924:IZB131072 JIX130924:JIX131072 JST130924:JST131072 KCP130924:KCP131072 KML130924:KML131072 KWH130924:KWH131072 LGD130924:LGD131072 LPZ130924:LPZ131072 LZV130924:LZV131072 MJR130924:MJR131072 MTN130924:MTN131072 NDJ130924:NDJ131072 NNF130924:NNF131072 NXB130924:NXB131072 OGX130924:OGX131072 OQT130924:OQT131072 PAP130924:PAP131072 PKL130924:PKL131072 PUH130924:PUH131072 QED130924:QED131072 QNZ130924:QNZ131072 QXV130924:QXV131072 RHR130924:RHR131072 RRN130924:RRN131072 SBJ130924:SBJ131072 SLF130924:SLF131072 SVB130924:SVB131072 TEX130924:TEX131072 TOT130924:TOT131072 TYP130924:TYP131072 UIL130924:UIL131072 USH130924:USH131072 VCD130924:VCD131072 VLZ130924:VLZ131072 VVV130924:VVV131072 WFR130924:WFR131072 WPN130924:WPN131072 RSU982892:RSU983040 MX196460:MX196608 WT196460:WT196608 AGP196460:AGP196608 AQL196460:AQL196608 BAH196460:BAH196608 BKD196460:BKD196608 BTZ196460:BTZ196608 CDV196460:CDV196608 CNR196460:CNR196608 CXN196460:CXN196608 DHJ196460:DHJ196608 DRF196460:DRF196608 EBB196460:EBB196608 EKX196460:EKX196608 EUT196460:EUT196608 FEP196460:FEP196608 FOL196460:FOL196608 FYH196460:FYH196608 GID196460:GID196608 GRZ196460:GRZ196608 HBV196460:HBV196608 HLR196460:HLR196608 HVN196460:HVN196608 IFJ196460:IFJ196608 IPF196460:IPF196608 IZB196460:IZB196608 JIX196460:JIX196608 JST196460:JST196608 KCP196460:KCP196608 KML196460:KML196608 KWH196460:KWH196608 LGD196460:LGD196608 LPZ196460:LPZ196608 LZV196460:LZV196608 MJR196460:MJR196608 MTN196460:MTN196608 NDJ196460:NDJ196608 NNF196460:NNF196608 NXB196460:NXB196608 OGX196460:OGX196608 OQT196460:OQT196608 PAP196460:PAP196608 PKL196460:PKL196608 PUH196460:PUH196608 QED196460:QED196608 QNZ196460:QNZ196608 QXV196460:QXV196608 RHR196460:RHR196608 RRN196460:RRN196608 SBJ196460:SBJ196608 SLF196460:SLF196608 SVB196460:SVB196608 TEX196460:TEX196608 TOT196460:TOT196608 TYP196460:TYP196608 UIL196460:UIL196608 USH196460:USH196608 VCD196460:VCD196608 VLZ196460:VLZ196608 VVV196460:VVV196608 WFR196460:WFR196608 WPN196460:WPN196608 SCQ982892:SCQ983040 MX261996:MX262144 WT261996:WT262144 AGP261996:AGP262144 AQL261996:AQL262144 BAH261996:BAH262144 BKD261996:BKD262144 BTZ261996:BTZ262144 CDV261996:CDV262144 CNR261996:CNR262144 CXN261996:CXN262144 DHJ261996:DHJ262144 DRF261996:DRF262144 EBB261996:EBB262144 EKX261996:EKX262144 EUT261996:EUT262144 FEP261996:FEP262144 FOL261996:FOL262144 FYH261996:FYH262144 GID261996:GID262144 GRZ261996:GRZ262144 HBV261996:HBV262144 HLR261996:HLR262144 HVN261996:HVN262144 IFJ261996:IFJ262144 IPF261996:IPF262144 IZB261996:IZB262144 JIX261996:JIX262144 JST261996:JST262144 KCP261996:KCP262144 KML261996:KML262144 KWH261996:KWH262144 LGD261996:LGD262144 LPZ261996:LPZ262144 LZV261996:LZV262144 MJR261996:MJR262144 MTN261996:MTN262144 NDJ261996:NDJ262144 NNF261996:NNF262144 NXB261996:NXB262144 OGX261996:OGX262144 OQT261996:OQT262144 PAP261996:PAP262144 PKL261996:PKL262144 PUH261996:PUH262144 QED261996:QED262144 QNZ261996:QNZ262144 QXV261996:QXV262144 RHR261996:RHR262144 RRN261996:RRN262144 SBJ261996:SBJ262144 SLF261996:SLF262144 SVB261996:SVB262144 TEX261996:TEX262144 TOT261996:TOT262144 TYP261996:TYP262144 UIL261996:UIL262144 USH261996:USH262144 VCD261996:VCD262144 VLZ261996:VLZ262144 VVV261996:VVV262144 WFR261996:WFR262144 WPN261996:WPN262144 SMM982892:SMM983040 MX327532:MX327680 WT327532:WT327680 AGP327532:AGP327680 AQL327532:AQL327680 BAH327532:BAH327680 BKD327532:BKD327680 BTZ327532:BTZ327680 CDV327532:CDV327680 CNR327532:CNR327680 CXN327532:CXN327680 DHJ327532:DHJ327680 DRF327532:DRF327680 EBB327532:EBB327680 EKX327532:EKX327680 EUT327532:EUT327680 FEP327532:FEP327680 FOL327532:FOL327680 FYH327532:FYH327680 GID327532:GID327680 GRZ327532:GRZ327680 HBV327532:HBV327680 HLR327532:HLR327680 HVN327532:HVN327680 IFJ327532:IFJ327680 IPF327532:IPF327680 IZB327532:IZB327680 JIX327532:JIX327680 JST327532:JST327680 KCP327532:KCP327680 KML327532:KML327680 KWH327532:KWH327680 LGD327532:LGD327680 LPZ327532:LPZ327680 LZV327532:LZV327680 MJR327532:MJR327680 MTN327532:MTN327680 NDJ327532:NDJ327680 NNF327532:NNF327680 NXB327532:NXB327680 OGX327532:OGX327680 OQT327532:OQT327680 PAP327532:PAP327680 PKL327532:PKL327680 PUH327532:PUH327680 QED327532:QED327680 QNZ327532:QNZ327680 QXV327532:QXV327680 RHR327532:RHR327680 RRN327532:RRN327680 SBJ327532:SBJ327680 SLF327532:SLF327680 SVB327532:SVB327680 TEX327532:TEX327680 TOT327532:TOT327680 TYP327532:TYP327680 UIL327532:UIL327680 USH327532:USH327680 VCD327532:VCD327680 VLZ327532:VLZ327680 VVV327532:VVV327680 WFR327532:WFR327680 WPN327532:WPN327680 SWI982892:SWI983040 MX393068:MX393216 WT393068:WT393216 AGP393068:AGP393216 AQL393068:AQL393216 BAH393068:BAH393216 BKD393068:BKD393216 BTZ393068:BTZ393216 CDV393068:CDV393216 CNR393068:CNR393216 CXN393068:CXN393216 DHJ393068:DHJ393216 DRF393068:DRF393216 EBB393068:EBB393216 EKX393068:EKX393216 EUT393068:EUT393216 FEP393068:FEP393216 FOL393068:FOL393216 FYH393068:FYH393216 GID393068:GID393216 GRZ393068:GRZ393216 HBV393068:HBV393216 HLR393068:HLR393216 HVN393068:HVN393216 IFJ393068:IFJ393216 IPF393068:IPF393216 IZB393068:IZB393216 JIX393068:JIX393216 JST393068:JST393216 KCP393068:KCP393216 KML393068:KML393216 KWH393068:KWH393216 LGD393068:LGD393216 LPZ393068:LPZ393216 LZV393068:LZV393216 MJR393068:MJR393216 MTN393068:MTN393216 NDJ393068:NDJ393216 NNF393068:NNF393216 NXB393068:NXB393216 OGX393068:OGX393216 OQT393068:OQT393216 PAP393068:PAP393216 PKL393068:PKL393216 PUH393068:PUH393216 QED393068:QED393216 QNZ393068:QNZ393216 QXV393068:QXV393216 RHR393068:RHR393216 RRN393068:RRN393216 SBJ393068:SBJ393216 SLF393068:SLF393216 SVB393068:SVB393216 TEX393068:TEX393216 TOT393068:TOT393216 TYP393068:TYP393216 UIL393068:UIL393216 USH393068:USH393216 VCD393068:VCD393216 VLZ393068:VLZ393216 VVV393068:VVV393216 WFR393068:WFR393216 WPN393068:WPN393216 TGE982892:TGE983040 MX458604:MX458752 WT458604:WT458752 AGP458604:AGP458752 AQL458604:AQL458752 BAH458604:BAH458752 BKD458604:BKD458752 BTZ458604:BTZ458752 CDV458604:CDV458752 CNR458604:CNR458752 CXN458604:CXN458752 DHJ458604:DHJ458752 DRF458604:DRF458752 EBB458604:EBB458752 EKX458604:EKX458752 EUT458604:EUT458752 FEP458604:FEP458752 FOL458604:FOL458752 FYH458604:FYH458752 GID458604:GID458752 GRZ458604:GRZ458752 HBV458604:HBV458752 HLR458604:HLR458752 HVN458604:HVN458752 IFJ458604:IFJ458752 IPF458604:IPF458752 IZB458604:IZB458752 JIX458604:JIX458752 JST458604:JST458752 KCP458604:KCP458752 KML458604:KML458752 KWH458604:KWH458752 LGD458604:LGD458752 LPZ458604:LPZ458752 LZV458604:LZV458752 MJR458604:MJR458752 MTN458604:MTN458752 NDJ458604:NDJ458752 NNF458604:NNF458752 NXB458604:NXB458752 OGX458604:OGX458752 OQT458604:OQT458752 PAP458604:PAP458752 PKL458604:PKL458752 PUH458604:PUH458752 QED458604:QED458752 QNZ458604:QNZ458752 QXV458604:QXV458752 RHR458604:RHR458752 RRN458604:RRN458752 SBJ458604:SBJ458752 SLF458604:SLF458752 SVB458604:SVB458752 TEX458604:TEX458752 TOT458604:TOT458752 TYP458604:TYP458752 UIL458604:UIL458752 USH458604:USH458752 VCD458604:VCD458752 VLZ458604:VLZ458752 VVV458604:VVV458752 WFR458604:WFR458752 WPN458604:WPN458752 TQA982892:TQA983040 MX524140:MX524288 WT524140:WT524288 AGP524140:AGP524288 AQL524140:AQL524288 BAH524140:BAH524288 BKD524140:BKD524288 BTZ524140:BTZ524288 CDV524140:CDV524288 CNR524140:CNR524288 CXN524140:CXN524288 DHJ524140:DHJ524288 DRF524140:DRF524288 EBB524140:EBB524288 EKX524140:EKX524288 EUT524140:EUT524288 FEP524140:FEP524288 FOL524140:FOL524288 FYH524140:FYH524288 GID524140:GID524288 GRZ524140:GRZ524288 HBV524140:HBV524288 HLR524140:HLR524288 HVN524140:HVN524288 IFJ524140:IFJ524288 IPF524140:IPF524288 IZB524140:IZB524288 JIX524140:JIX524288 JST524140:JST524288 KCP524140:KCP524288 KML524140:KML524288 KWH524140:KWH524288 LGD524140:LGD524288 LPZ524140:LPZ524288 LZV524140:LZV524288 MJR524140:MJR524288 MTN524140:MTN524288 NDJ524140:NDJ524288 NNF524140:NNF524288 NXB524140:NXB524288 OGX524140:OGX524288 OQT524140:OQT524288 PAP524140:PAP524288 PKL524140:PKL524288 PUH524140:PUH524288 QED524140:QED524288 QNZ524140:QNZ524288 QXV524140:QXV524288 RHR524140:RHR524288 RRN524140:RRN524288 SBJ524140:SBJ524288 SLF524140:SLF524288 SVB524140:SVB524288 TEX524140:TEX524288 TOT524140:TOT524288 TYP524140:TYP524288 UIL524140:UIL524288 USH524140:USH524288 VCD524140:VCD524288 VLZ524140:VLZ524288 VVV524140:VVV524288 WFR524140:WFR524288 WPN524140:WPN524288 TZW982892:TZW983040 MX589676:MX589824 WT589676:WT589824 AGP589676:AGP589824 AQL589676:AQL589824 BAH589676:BAH589824 BKD589676:BKD589824 BTZ589676:BTZ589824 CDV589676:CDV589824 CNR589676:CNR589824 CXN589676:CXN589824 DHJ589676:DHJ589824 DRF589676:DRF589824 EBB589676:EBB589824 EKX589676:EKX589824 EUT589676:EUT589824 FEP589676:FEP589824 FOL589676:FOL589824 FYH589676:FYH589824 GID589676:GID589824 GRZ589676:GRZ589824 HBV589676:HBV589824 HLR589676:HLR589824 HVN589676:HVN589824 IFJ589676:IFJ589824 IPF589676:IPF589824 IZB589676:IZB589824 JIX589676:JIX589824 JST589676:JST589824 KCP589676:KCP589824 KML589676:KML589824 KWH589676:KWH589824 LGD589676:LGD589824 LPZ589676:LPZ589824 LZV589676:LZV589824 MJR589676:MJR589824 MTN589676:MTN589824 NDJ589676:NDJ589824 NNF589676:NNF589824 NXB589676:NXB589824 OGX589676:OGX589824 OQT589676:OQT589824 PAP589676:PAP589824 PKL589676:PKL589824 PUH589676:PUH589824 QED589676:QED589824 QNZ589676:QNZ589824 QXV589676:QXV589824 RHR589676:RHR589824 RRN589676:RRN589824 SBJ589676:SBJ589824 SLF589676:SLF589824 SVB589676:SVB589824 TEX589676:TEX589824 TOT589676:TOT589824 TYP589676:TYP589824 UIL589676:UIL589824 USH589676:USH589824 VCD589676:VCD589824 VLZ589676:VLZ589824 VVV589676:VVV589824 WFR589676:WFR589824 WPN589676:WPN589824 UJS982892:UJS983040 MX655212:MX655360 WT655212:WT655360 AGP655212:AGP655360 AQL655212:AQL655360 BAH655212:BAH655360 BKD655212:BKD655360 BTZ655212:BTZ655360 CDV655212:CDV655360 CNR655212:CNR655360 CXN655212:CXN655360 DHJ655212:DHJ655360 DRF655212:DRF655360 EBB655212:EBB655360 EKX655212:EKX655360 EUT655212:EUT655360 FEP655212:FEP655360 FOL655212:FOL655360 FYH655212:FYH655360 GID655212:GID655360 GRZ655212:GRZ655360 HBV655212:HBV655360 HLR655212:HLR655360 HVN655212:HVN655360 IFJ655212:IFJ655360 IPF655212:IPF655360 IZB655212:IZB655360 JIX655212:JIX655360 JST655212:JST655360 KCP655212:KCP655360 KML655212:KML655360 KWH655212:KWH655360 LGD655212:LGD655360 LPZ655212:LPZ655360 LZV655212:LZV655360 MJR655212:MJR655360 MTN655212:MTN655360 NDJ655212:NDJ655360 NNF655212:NNF655360 NXB655212:NXB655360 OGX655212:OGX655360 OQT655212:OQT655360 PAP655212:PAP655360 PKL655212:PKL655360 PUH655212:PUH655360 QED655212:QED655360 QNZ655212:QNZ655360 QXV655212:QXV655360 RHR655212:RHR655360 RRN655212:RRN655360 SBJ655212:SBJ655360 SLF655212:SLF655360 SVB655212:SVB655360 TEX655212:TEX655360 TOT655212:TOT655360 TYP655212:TYP655360 UIL655212:UIL655360 USH655212:USH655360 VCD655212:VCD655360 VLZ655212:VLZ655360 VVV655212:VVV655360 WFR655212:WFR655360 WPN655212:WPN655360 UTO982892:UTO983040 MX720748:MX720896 WT720748:WT720896 AGP720748:AGP720896 AQL720748:AQL720896 BAH720748:BAH720896 BKD720748:BKD720896 BTZ720748:BTZ720896 CDV720748:CDV720896 CNR720748:CNR720896 CXN720748:CXN720896 DHJ720748:DHJ720896 DRF720748:DRF720896 EBB720748:EBB720896 EKX720748:EKX720896 EUT720748:EUT720896 FEP720748:FEP720896 FOL720748:FOL720896 FYH720748:FYH720896 GID720748:GID720896 GRZ720748:GRZ720896 HBV720748:HBV720896 HLR720748:HLR720896 HVN720748:HVN720896 IFJ720748:IFJ720896 IPF720748:IPF720896 IZB720748:IZB720896 JIX720748:JIX720896 JST720748:JST720896 KCP720748:KCP720896 KML720748:KML720896 KWH720748:KWH720896 LGD720748:LGD720896 LPZ720748:LPZ720896 LZV720748:LZV720896 MJR720748:MJR720896 MTN720748:MTN720896 NDJ720748:NDJ720896 NNF720748:NNF720896 NXB720748:NXB720896 OGX720748:OGX720896 OQT720748:OQT720896 PAP720748:PAP720896 PKL720748:PKL720896 PUH720748:PUH720896 QED720748:QED720896 QNZ720748:QNZ720896 QXV720748:QXV720896 RHR720748:RHR720896 RRN720748:RRN720896 SBJ720748:SBJ720896 SLF720748:SLF720896 SVB720748:SVB720896 TEX720748:TEX720896 TOT720748:TOT720896 TYP720748:TYP720896 UIL720748:UIL720896 USH720748:USH720896 VCD720748:VCD720896 VLZ720748:VLZ720896 VVV720748:VVV720896 WFR720748:WFR720896 WPN720748:WPN720896 VDK982892:VDK983040 MX786284:MX786432 WT786284:WT786432 AGP786284:AGP786432 AQL786284:AQL786432 BAH786284:BAH786432 BKD786284:BKD786432 BTZ786284:BTZ786432 CDV786284:CDV786432 CNR786284:CNR786432 CXN786284:CXN786432 DHJ786284:DHJ786432 DRF786284:DRF786432 EBB786284:EBB786432 EKX786284:EKX786432 EUT786284:EUT786432 FEP786284:FEP786432 FOL786284:FOL786432 FYH786284:FYH786432 GID786284:GID786432 GRZ786284:GRZ786432 HBV786284:HBV786432 HLR786284:HLR786432 HVN786284:HVN786432 IFJ786284:IFJ786432 IPF786284:IPF786432 IZB786284:IZB786432 JIX786284:JIX786432 JST786284:JST786432 KCP786284:KCP786432 KML786284:KML786432 KWH786284:KWH786432 LGD786284:LGD786432 LPZ786284:LPZ786432 LZV786284:LZV786432 MJR786284:MJR786432 MTN786284:MTN786432 NDJ786284:NDJ786432 NNF786284:NNF786432 NXB786284:NXB786432 OGX786284:OGX786432 OQT786284:OQT786432 PAP786284:PAP786432 PKL786284:PKL786432 PUH786284:PUH786432 QED786284:QED786432 QNZ786284:QNZ786432 QXV786284:QXV786432 RHR786284:RHR786432 RRN786284:RRN786432 SBJ786284:SBJ786432 SLF786284:SLF786432 SVB786284:SVB786432 TEX786284:TEX786432 TOT786284:TOT786432 TYP786284:TYP786432 UIL786284:UIL786432 USH786284:USH786432 VCD786284:VCD786432 VLZ786284:VLZ786432 VVV786284:VVV786432 WFR786284:WFR786432 WPN786284:WPN786432 VNG982892:VNG983040 MX851820:MX851968 WT851820:WT851968 AGP851820:AGP851968 AQL851820:AQL851968 BAH851820:BAH851968 BKD851820:BKD851968 BTZ851820:BTZ851968 CDV851820:CDV851968 CNR851820:CNR851968 CXN851820:CXN851968 DHJ851820:DHJ851968 DRF851820:DRF851968 EBB851820:EBB851968 EKX851820:EKX851968 EUT851820:EUT851968 FEP851820:FEP851968 FOL851820:FOL851968 FYH851820:FYH851968 GID851820:GID851968 GRZ851820:GRZ851968 HBV851820:HBV851968 HLR851820:HLR851968 HVN851820:HVN851968 IFJ851820:IFJ851968 IPF851820:IPF851968 IZB851820:IZB851968 JIX851820:JIX851968 JST851820:JST851968 KCP851820:KCP851968 KML851820:KML851968 KWH851820:KWH851968 LGD851820:LGD851968 LPZ851820:LPZ851968 LZV851820:LZV851968 MJR851820:MJR851968 MTN851820:MTN851968 NDJ851820:NDJ851968 NNF851820:NNF851968 NXB851820:NXB851968 OGX851820:OGX851968 OQT851820:OQT851968 PAP851820:PAP851968 PKL851820:PKL851968 PUH851820:PUH851968 QED851820:QED851968 QNZ851820:QNZ851968 QXV851820:QXV851968 RHR851820:RHR851968 RRN851820:RRN851968 SBJ851820:SBJ851968 SLF851820:SLF851968 SVB851820:SVB851968 TEX851820:TEX851968 TOT851820:TOT851968 TYP851820:TYP851968 UIL851820:UIL851968 USH851820:USH851968 VCD851820:VCD851968 VLZ851820:VLZ851968 VVV851820:VVV851968 WFR851820:WFR851968 WPN851820:WPN851968 VXC982892:VXC983040 MX917356:MX917504 WT917356:WT917504 AGP917356:AGP917504 AQL917356:AQL917504 BAH917356:BAH917504 BKD917356:BKD917504 BTZ917356:BTZ917504 CDV917356:CDV917504 CNR917356:CNR917504 CXN917356:CXN917504 DHJ917356:DHJ917504 DRF917356:DRF917504 EBB917356:EBB917504 EKX917356:EKX917504 EUT917356:EUT917504 FEP917356:FEP917504 FOL917356:FOL917504 FYH917356:FYH917504 GID917356:GID917504 GRZ917356:GRZ917504 HBV917356:HBV917504 HLR917356:HLR917504 HVN917356:HVN917504 IFJ917356:IFJ917504 IPF917356:IPF917504 IZB917356:IZB917504 JIX917356:JIX917504 JST917356:JST917504 KCP917356:KCP917504 KML917356:KML917504 KWH917356:KWH917504 LGD917356:LGD917504 LPZ917356:LPZ917504 LZV917356:LZV917504 MJR917356:MJR917504 MTN917356:MTN917504 NDJ917356:NDJ917504 NNF917356:NNF917504 NXB917356:NXB917504 OGX917356:OGX917504 OQT917356:OQT917504 PAP917356:PAP917504 PKL917356:PKL917504 PUH917356:PUH917504 QED917356:QED917504 QNZ917356:QNZ917504 QXV917356:QXV917504 RHR917356:RHR917504 RRN917356:RRN917504 SBJ917356:SBJ917504 SLF917356:SLF917504 SVB917356:SVB917504 TEX917356:TEX917504 TOT917356:TOT917504 TYP917356:TYP917504 UIL917356:UIL917504 USH917356:USH917504 VCD917356:VCD917504 VLZ917356:VLZ917504 VVV917356:VVV917504 WFR917356:WFR917504 WPN917356:WPN917504 WGY982892:WGY983040 MX982892:MX983040 WT982892:WT983040 AGP982892:AGP983040 AQL982892:AQL983040 BAH982892:BAH983040 BKD982892:BKD983040 BTZ982892:BTZ983040 CDV982892:CDV983040 CNR982892:CNR983040 CXN982892:CXN983040 DHJ982892:DHJ983040 DRF982892:DRF983040 EBB982892:EBB983040 EKX982892:EKX983040 EUT982892:EUT983040 FEP982892:FEP983040 FOL982892:FOL983040 FYH982892:FYH983040 GID982892:GID983040 GRZ982892:GRZ983040 HBV982892:HBV983040 HLR982892:HLR983040 HVN982892:HVN983040 IFJ982892:IFJ983040 IPF982892:IPF983040 IZB982892:IZB983040 JIX982892:JIX983040 JST982892:JST983040 KCP982892:KCP983040 KML982892:KML983040 KWH982892:KWH983040 LGD982892:LGD983040 LPZ982892:LPZ983040 LZV982892:LZV983040 MJR982892:MJR983040 MTN982892:MTN983040 NDJ982892:NDJ983040 NNF982892:NNF983040 NXB982892:NXB983040 OGX982892:OGX983040 OQT982892:OQT983040 PAP982892:PAP983040 PKL982892:PKL983040 PUH982892:PUH983040 QED982892:QED983040 QNZ982892:QNZ983040 QXV982892:QXV983040 RHR982892:RHR983040 RRN982892:RRN983040 SBJ982892:SBJ983040 SLF982892:SLF983040 SVB982892:SVB983040 TEX982892:TEX983040 TOT982892:TOT983040 TYP982892:TYP983040 UIL982892:UIL983040 USH982892:USH983040 VCD982892:VCD983040 VLZ982892:VLZ983040 VVV982892:VVV983040 WFR982892:WFR983040 WPN982892:WPN983040 YA128:YA140 AHW128:AHW140 ARS128:ARS140 BBO128:BBO140 BLK128:BLK140 BVG128:BVG140 CFC128:CFC140 COY128:COY140 CYU128:CYU140 DIQ128:DIQ140 DSM128:DSM140 ECI128:ECI140 EME128:EME140 EWA128:EWA140 FFW128:FFW140 FPS128:FPS140 FZO128:FZO140 GJK128:GJK140 GTG128:GTG140 HDC128:HDC140 HMY128:HMY140 HWU128:HWU140 IGQ128:IGQ140 IQM128:IQM140 JAI128:JAI140 JKE128:JKE140 JUA128:JUA140 KDW128:KDW140 KNS128:KNS140 KXO128:KXO140 LHK128:LHK140 LRG128:LRG140 MBC128:MBC140 MKY128:MKY140 MUU128:MUU140 NEQ128:NEQ140 NOM128:NOM140 NYI128:NYI140 OIE128:OIE140 OSA128:OSA140 PBW128:PBW140 PLS128:PLS140 PVO128:PVO140 QFK128:QFK140 QPG128:QPG140 QZC128:QZC140 RIY128:RIY140 RSU128:RSU140 SCQ128:SCQ140 SMM128:SMM140 SWI128:SWI140 TGE128:TGE140 TQA128:TQA140 TZW128:TZW140 UJS128:UJS140 UTO128:UTO140 VDK128:VDK140 VNG128:VNG140 VXC128:VXC140 WGY128:WGY140 WQU128:WQU140 AA128:AA140 QPG982892:QPG983040 AA65388:AA65536 OE65388:OE65536 YA65388:YA65536 AHW65388:AHW65536 ARS65388:ARS65536 BBO65388:BBO65536 BLK65388:BLK65536 BVG65388:BVG65536 CFC65388:CFC65536 COY65388:COY65536 CYU65388:CYU65536 DIQ65388:DIQ65536 DSM65388:DSM65536 ECI65388:ECI65536 EME65388:EME65536 EWA65388:EWA65536 FFW65388:FFW65536 FPS65388:FPS65536 FZO65388:FZO65536 GJK65388:GJK65536 GTG65388:GTG65536 HDC65388:HDC65536 HMY65388:HMY65536 HWU65388:HWU65536 IGQ65388:IGQ65536 IQM65388:IQM65536 JAI65388:JAI65536 JKE65388:JKE65536 JUA65388:JUA65536 KDW65388:KDW65536 KNS65388:KNS65536 KXO65388:KXO65536 LHK65388:LHK65536 LRG65388:LRG65536 MBC65388:MBC65536 MKY65388:MKY65536 MUU65388:MUU65536 NEQ65388:NEQ65536 NOM65388:NOM65536 NYI65388:NYI65536 OIE65388:OIE65536 OSA65388:OSA65536 PBW65388:PBW65536 PLS65388:PLS65536 PVO65388:PVO65536 QFK65388:QFK65536 QPG65388:QPG65536 QZC65388:QZC65536 RIY65388:RIY65536 RSU65388:RSU65536 SCQ65388:SCQ65536 SMM65388:SMM65536 SWI65388:SWI65536 TGE65388:TGE65536 TQA65388:TQA65536 TZW65388:TZW65536 UJS65388:UJS65536 UTO65388:UTO65536 VDK65388:VDK65536 VNG65388:VNG65536 VXC65388:VXC65536 WGY65388:WGY65536 WQU65388:WQU65536 AA130924:AA131072 OE130924:OE131072 YA130924:YA131072 AHW130924:AHW131072 ARS130924:ARS131072 BBO130924:BBO131072 BLK130924:BLK131072 BVG130924:BVG131072 CFC130924:CFC131072 COY130924:COY131072 CYU130924:CYU131072 DIQ130924:DIQ131072 DSM130924:DSM131072 ECI130924:ECI131072 EME130924:EME131072 EWA130924:EWA131072 FFW130924:FFW131072 FPS130924:FPS131072 FZO130924:FZO131072 GJK130924:GJK131072 GTG130924:GTG131072 HDC130924:HDC131072 HMY130924:HMY131072 HWU130924:HWU131072 IGQ130924:IGQ131072 IQM130924:IQM131072 JAI130924:JAI131072 JKE130924:JKE131072 JUA130924:JUA131072 KDW130924:KDW131072 KNS130924:KNS131072 KXO130924:KXO131072 LHK130924:LHK131072 LRG130924:LRG131072 MBC130924:MBC131072 MKY130924:MKY131072 MUU130924:MUU131072 NEQ130924:NEQ131072 NOM130924:NOM131072 NYI130924:NYI131072 OIE130924:OIE131072 OSA130924:OSA131072 PBW130924:PBW131072 PLS130924:PLS131072 PVO130924:PVO131072 QFK130924:QFK131072 QPG130924:QPG131072 QZC130924:QZC131072 RIY130924:RIY131072 RSU130924:RSU131072 SCQ130924:SCQ131072 SMM130924:SMM131072 SWI130924:SWI131072 TGE130924:TGE131072 TQA130924:TQA131072 TZW130924:TZW131072 UJS130924:UJS131072 UTO130924:UTO131072 VDK130924:VDK131072 VNG130924:VNG131072 VXC130924:VXC131072 WGY130924:WGY131072 WQU130924:WQU131072 AA196460:AA196608 OE196460:OE196608 YA196460:YA196608 AHW196460:AHW196608 ARS196460:ARS196608 BBO196460:BBO196608 BLK196460:BLK196608 BVG196460:BVG196608 CFC196460:CFC196608 COY196460:COY196608 CYU196460:CYU196608 DIQ196460:DIQ196608 DSM196460:DSM196608 ECI196460:ECI196608 EME196460:EME196608 EWA196460:EWA196608 FFW196460:FFW196608 FPS196460:FPS196608 FZO196460:FZO196608 GJK196460:GJK196608 GTG196460:GTG196608 HDC196460:HDC196608 HMY196460:HMY196608 HWU196460:HWU196608 IGQ196460:IGQ196608 IQM196460:IQM196608 JAI196460:JAI196608 JKE196460:JKE196608 JUA196460:JUA196608 KDW196460:KDW196608 KNS196460:KNS196608 KXO196460:KXO196608 LHK196460:LHK196608 LRG196460:LRG196608 MBC196460:MBC196608 MKY196460:MKY196608 MUU196460:MUU196608 NEQ196460:NEQ196608 NOM196460:NOM196608 NYI196460:NYI196608 OIE196460:OIE196608 OSA196460:OSA196608 PBW196460:PBW196608 PLS196460:PLS196608 PVO196460:PVO196608 QFK196460:QFK196608 QPG196460:QPG196608 QZC196460:QZC196608 RIY196460:RIY196608 RSU196460:RSU196608 SCQ196460:SCQ196608 SMM196460:SMM196608 SWI196460:SWI196608 TGE196460:TGE196608 TQA196460:TQA196608 TZW196460:TZW196608 UJS196460:UJS196608 UTO196460:UTO196608 VDK196460:VDK196608 VNG196460:VNG196608 VXC196460:VXC196608 WGY196460:WGY196608 WQU196460:WQU196608 AA261996:AA262144 OE261996:OE262144 YA261996:YA262144 AHW261996:AHW262144 ARS261996:ARS262144 BBO261996:BBO262144 BLK261996:BLK262144 BVG261996:BVG262144 CFC261996:CFC262144 COY261996:COY262144 CYU261996:CYU262144 DIQ261996:DIQ262144 DSM261996:DSM262144 ECI261996:ECI262144 EME261996:EME262144 EWA261996:EWA262144 FFW261996:FFW262144 FPS261996:FPS262144 FZO261996:FZO262144 GJK261996:GJK262144 GTG261996:GTG262144 HDC261996:HDC262144 HMY261996:HMY262144 HWU261996:HWU262144 IGQ261996:IGQ262144 IQM261996:IQM262144 JAI261996:JAI262144 JKE261996:JKE262144 JUA261996:JUA262144 KDW261996:KDW262144 KNS261996:KNS262144 KXO261996:KXO262144 LHK261996:LHK262144 LRG261996:LRG262144 MBC261996:MBC262144 MKY261996:MKY262144 MUU261996:MUU262144 NEQ261996:NEQ262144 NOM261996:NOM262144 NYI261996:NYI262144 OIE261996:OIE262144 OSA261996:OSA262144 PBW261996:PBW262144 PLS261996:PLS262144 PVO261996:PVO262144 QFK261996:QFK262144 QPG261996:QPG262144 QZC261996:QZC262144 RIY261996:RIY262144 RSU261996:RSU262144 SCQ261996:SCQ262144 SMM261996:SMM262144 SWI261996:SWI262144 TGE261996:TGE262144 TQA261996:TQA262144 TZW261996:TZW262144 UJS261996:UJS262144 UTO261996:UTO262144 VDK261996:VDK262144 VNG261996:VNG262144 VXC261996:VXC262144 WGY261996:WGY262144 WQU261996:WQU262144 AA327532:AA327680 OE327532:OE327680 YA327532:YA327680 AHW327532:AHW327680 ARS327532:ARS327680 BBO327532:BBO327680 BLK327532:BLK327680 BVG327532:BVG327680 CFC327532:CFC327680 COY327532:COY327680 CYU327532:CYU327680 DIQ327532:DIQ327680 DSM327532:DSM327680 ECI327532:ECI327680 EME327532:EME327680 EWA327532:EWA327680 FFW327532:FFW327680 FPS327532:FPS327680 FZO327532:FZO327680 GJK327532:GJK327680 GTG327532:GTG327680 HDC327532:HDC327680 HMY327532:HMY327680 HWU327532:HWU327680 IGQ327532:IGQ327680 IQM327532:IQM327680 JAI327532:JAI327680 JKE327532:JKE327680 JUA327532:JUA327680 KDW327532:KDW327680 KNS327532:KNS327680 KXO327532:KXO327680 LHK327532:LHK327680 LRG327532:LRG327680 MBC327532:MBC327680 MKY327532:MKY327680 MUU327532:MUU327680 NEQ327532:NEQ327680 NOM327532:NOM327680 NYI327532:NYI327680 OIE327532:OIE327680 OSA327532:OSA327680 PBW327532:PBW327680 PLS327532:PLS327680 PVO327532:PVO327680 QFK327532:QFK327680 QPG327532:QPG327680 QZC327532:QZC327680 RIY327532:RIY327680 RSU327532:RSU327680 SCQ327532:SCQ327680 SMM327532:SMM327680 SWI327532:SWI327680 TGE327532:TGE327680 TQA327532:TQA327680 TZW327532:TZW327680 UJS327532:UJS327680 UTO327532:UTO327680 VDK327532:VDK327680 VNG327532:VNG327680 VXC327532:VXC327680 WGY327532:WGY327680 WQU327532:WQU327680 AA393068:AA393216 OE393068:OE393216 YA393068:YA393216 AHW393068:AHW393216 ARS393068:ARS393216 BBO393068:BBO393216 BLK393068:BLK393216 BVG393068:BVG393216 CFC393068:CFC393216 COY393068:COY393216 CYU393068:CYU393216 DIQ393068:DIQ393216 DSM393068:DSM393216 ECI393068:ECI393216 EME393068:EME393216 EWA393068:EWA393216 FFW393068:FFW393216 FPS393068:FPS393216 FZO393068:FZO393216 GJK393068:GJK393216 GTG393068:GTG393216 HDC393068:HDC393216 HMY393068:HMY393216 HWU393068:HWU393216 IGQ393068:IGQ393216 IQM393068:IQM393216 JAI393068:JAI393216 JKE393068:JKE393216 JUA393068:JUA393216 KDW393068:KDW393216 KNS393068:KNS393216 KXO393068:KXO393216 LHK393068:LHK393216 LRG393068:LRG393216 MBC393068:MBC393216 MKY393068:MKY393216 MUU393068:MUU393216 NEQ393068:NEQ393216 NOM393068:NOM393216 NYI393068:NYI393216 OIE393068:OIE393216 OSA393068:OSA393216 PBW393068:PBW393216 PLS393068:PLS393216 PVO393068:PVO393216 QFK393068:QFK393216 QPG393068:QPG393216 QZC393068:QZC393216 RIY393068:RIY393216 RSU393068:RSU393216 SCQ393068:SCQ393216 SMM393068:SMM393216 SWI393068:SWI393216 TGE393068:TGE393216 TQA393068:TQA393216 TZW393068:TZW393216 UJS393068:UJS393216 UTO393068:UTO393216 VDK393068:VDK393216 VNG393068:VNG393216 VXC393068:VXC393216 WGY393068:WGY393216 WQU393068:WQU393216 AA458604:AA458752 OE458604:OE458752 YA458604:YA458752 AHW458604:AHW458752 ARS458604:ARS458752 BBO458604:BBO458752 BLK458604:BLK458752 BVG458604:BVG458752 CFC458604:CFC458752 COY458604:COY458752 CYU458604:CYU458752 DIQ458604:DIQ458752 DSM458604:DSM458752 ECI458604:ECI458752 EME458604:EME458752 EWA458604:EWA458752 FFW458604:FFW458752 FPS458604:FPS458752 FZO458604:FZO458752 GJK458604:GJK458752 GTG458604:GTG458752 HDC458604:HDC458752 HMY458604:HMY458752 HWU458604:HWU458752 IGQ458604:IGQ458752 IQM458604:IQM458752 JAI458604:JAI458752 JKE458604:JKE458752 JUA458604:JUA458752 KDW458604:KDW458752 KNS458604:KNS458752 KXO458604:KXO458752 LHK458604:LHK458752 LRG458604:LRG458752 MBC458604:MBC458752 MKY458604:MKY458752 MUU458604:MUU458752 NEQ458604:NEQ458752 NOM458604:NOM458752 NYI458604:NYI458752 OIE458604:OIE458752 OSA458604:OSA458752 PBW458604:PBW458752 PLS458604:PLS458752 PVO458604:PVO458752 QFK458604:QFK458752 QPG458604:QPG458752 QZC458604:QZC458752 RIY458604:RIY458752 RSU458604:RSU458752 SCQ458604:SCQ458752 SMM458604:SMM458752 SWI458604:SWI458752 TGE458604:TGE458752 TQA458604:TQA458752 TZW458604:TZW458752 UJS458604:UJS458752 UTO458604:UTO458752 VDK458604:VDK458752 VNG458604:VNG458752 VXC458604:VXC458752 WGY458604:WGY458752 WQU458604:WQU458752 AA524140:AA524288 OE524140:OE524288 YA524140:YA524288 AHW524140:AHW524288 ARS524140:ARS524288 BBO524140:BBO524288 BLK524140:BLK524288 BVG524140:BVG524288 CFC524140:CFC524288 COY524140:COY524288 CYU524140:CYU524288 DIQ524140:DIQ524288 DSM524140:DSM524288 ECI524140:ECI524288 EME524140:EME524288 EWA524140:EWA524288 FFW524140:FFW524288 FPS524140:FPS524288 FZO524140:FZO524288 GJK524140:GJK524288 GTG524140:GTG524288 HDC524140:HDC524288 HMY524140:HMY524288 HWU524140:HWU524288 IGQ524140:IGQ524288 IQM524140:IQM524288 JAI524140:JAI524288 JKE524140:JKE524288 JUA524140:JUA524288 KDW524140:KDW524288 KNS524140:KNS524288 KXO524140:KXO524288 LHK524140:LHK524288 LRG524140:LRG524288 MBC524140:MBC524288 MKY524140:MKY524288 MUU524140:MUU524288 NEQ524140:NEQ524288 NOM524140:NOM524288 NYI524140:NYI524288 OIE524140:OIE524288 OSA524140:OSA524288 PBW524140:PBW524288 PLS524140:PLS524288 PVO524140:PVO524288 QFK524140:QFK524288 QPG524140:QPG524288 QZC524140:QZC524288 RIY524140:RIY524288 RSU524140:RSU524288 SCQ524140:SCQ524288 SMM524140:SMM524288 SWI524140:SWI524288 TGE524140:TGE524288 TQA524140:TQA524288 TZW524140:TZW524288 UJS524140:UJS524288 UTO524140:UTO524288 VDK524140:VDK524288 VNG524140:VNG524288 VXC524140:VXC524288 WGY524140:WGY524288 WQU524140:WQU524288 AA589676:AA589824 OE589676:OE589824 YA589676:YA589824 AHW589676:AHW589824 ARS589676:ARS589824 BBO589676:BBO589824 BLK589676:BLK589824 BVG589676:BVG589824 CFC589676:CFC589824 COY589676:COY589824 CYU589676:CYU589824 DIQ589676:DIQ589824 DSM589676:DSM589824 ECI589676:ECI589824 EME589676:EME589824 EWA589676:EWA589824 FFW589676:FFW589824 FPS589676:FPS589824 FZO589676:FZO589824 GJK589676:GJK589824 GTG589676:GTG589824 HDC589676:HDC589824 HMY589676:HMY589824 HWU589676:HWU589824 IGQ589676:IGQ589824 IQM589676:IQM589824 JAI589676:JAI589824 JKE589676:JKE589824 JUA589676:JUA589824 KDW589676:KDW589824 KNS589676:KNS589824 KXO589676:KXO589824 LHK589676:LHK589824 LRG589676:LRG589824 MBC589676:MBC589824 MKY589676:MKY589824 MUU589676:MUU589824 NEQ589676:NEQ589824 NOM589676:NOM589824 NYI589676:NYI589824 OIE589676:OIE589824 OSA589676:OSA589824 PBW589676:PBW589824 PLS589676:PLS589824 PVO589676:PVO589824 QFK589676:QFK589824 QPG589676:QPG589824 QZC589676:QZC589824 RIY589676:RIY589824 RSU589676:RSU589824 SCQ589676:SCQ589824 SMM589676:SMM589824 SWI589676:SWI589824 TGE589676:TGE589824 TQA589676:TQA589824 TZW589676:TZW589824 UJS589676:UJS589824 UTO589676:UTO589824 VDK589676:VDK589824 VNG589676:VNG589824 VXC589676:VXC589824 WGY589676:WGY589824 WQU589676:WQU589824 AA655212:AA655360 OE655212:OE655360 YA655212:YA655360 AHW655212:AHW655360 ARS655212:ARS655360 BBO655212:BBO655360 BLK655212:BLK655360 BVG655212:BVG655360 CFC655212:CFC655360 COY655212:COY655360 CYU655212:CYU655360 DIQ655212:DIQ655360 DSM655212:DSM655360 ECI655212:ECI655360 EME655212:EME655360 EWA655212:EWA655360 FFW655212:FFW655360 FPS655212:FPS655360 FZO655212:FZO655360 GJK655212:GJK655360 GTG655212:GTG655360 HDC655212:HDC655360 HMY655212:HMY655360 HWU655212:HWU655360 IGQ655212:IGQ655360 IQM655212:IQM655360 JAI655212:JAI655360 JKE655212:JKE655360 JUA655212:JUA655360 KDW655212:KDW655360 KNS655212:KNS655360 KXO655212:KXO655360 LHK655212:LHK655360 LRG655212:LRG655360 MBC655212:MBC655360 MKY655212:MKY655360 MUU655212:MUU655360 NEQ655212:NEQ655360 NOM655212:NOM655360 NYI655212:NYI655360 OIE655212:OIE655360 OSA655212:OSA655360 PBW655212:PBW655360 PLS655212:PLS655360 PVO655212:PVO655360 QFK655212:QFK655360 QPG655212:QPG655360 QZC655212:QZC655360 RIY655212:RIY655360 RSU655212:RSU655360 SCQ655212:SCQ655360 SMM655212:SMM655360 SWI655212:SWI655360 TGE655212:TGE655360 TQA655212:TQA655360 TZW655212:TZW655360 UJS655212:UJS655360 UTO655212:UTO655360 VDK655212:VDK655360 VNG655212:VNG655360 VXC655212:VXC655360 WGY655212:WGY655360 WQU655212:WQU655360 AA720748:AA720896 OE720748:OE720896 YA720748:YA720896 AHW720748:AHW720896 ARS720748:ARS720896 BBO720748:BBO720896 BLK720748:BLK720896 BVG720748:BVG720896 CFC720748:CFC720896 COY720748:COY720896 CYU720748:CYU720896 DIQ720748:DIQ720896 DSM720748:DSM720896 ECI720748:ECI720896 EME720748:EME720896 EWA720748:EWA720896 FFW720748:FFW720896 FPS720748:FPS720896 FZO720748:FZO720896 GJK720748:GJK720896 GTG720748:GTG720896 HDC720748:HDC720896 HMY720748:HMY720896 HWU720748:HWU720896 IGQ720748:IGQ720896 IQM720748:IQM720896 JAI720748:JAI720896 JKE720748:JKE720896 JUA720748:JUA720896 KDW720748:KDW720896 KNS720748:KNS720896 KXO720748:KXO720896 LHK720748:LHK720896 LRG720748:LRG720896 MBC720748:MBC720896 MKY720748:MKY720896 MUU720748:MUU720896 NEQ720748:NEQ720896 NOM720748:NOM720896 NYI720748:NYI720896 OIE720748:OIE720896 OSA720748:OSA720896 PBW720748:PBW720896 PLS720748:PLS720896 PVO720748:PVO720896 QFK720748:QFK720896 QPG720748:QPG720896 QZC720748:QZC720896 RIY720748:RIY720896 RSU720748:RSU720896 SCQ720748:SCQ720896 SMM720748:SMM720896 SWI720748:SWI720896 TGE720748:TGE720896 TQA720748:TQA720896 TZW720748:TZW720896 UJS720748:UJS720896 UTO720748:UTO720896 VDK720748:VDK720896 VNG720748:VNG720896 VXC720748:VXC720896 WGY720748:WGY720896 WQU720748:WQU720896 AA786284:AA786432 OE786284:OE786432 YA786284:YA786432 AHW786284:AHW786432 ARS786284:ARS786432 BBO786284:BBO786432 BLK786284:BLK786432 BVG786284:BVG786432 CFC786284:CFC786432 COY786284:COY786432 CYU786284:CYU786432 DIQ786284:DIQ786432 DSM786284:DSM786432 ECI786284:ECI786432 EME786284:EME786432 EWA786284:EWA786432 FFW786284:FFW786432 FPS786284:FPS786432 FZO786284:FZO786432 GJK786284:GJK786432 GTG786284:GTG786432 HDC786284:HDC786432 HMY786284:HMY786432 HWU786284:HWU786432 IGQ786284:IGQ786432 IQM786284:IQM786432 JAI786284:JAI786432 JKE786284:JKE786432 JUA786284:JUA786432 KDW786284:KDW786432 KNS786284:KNS786432 KXO786284:KXO786432 LHK786284:LHK786432 LRG786284:LRG786432 MBC786284:MBC786432 MKY786284:MKY786432 MUU786284:MUU786432 NEQ786284:NEQ786432 NOM786284:NOM786432 NYI786284:NYI786432 OIE786284:OIE786432 OSA786284:OSA786432 PBW786284:PBW786432 PLS786284:PLS786432 PVO786284:PVO786432 QFK786284:QFK786432 QPG786284:QPG786432 QZC786284:QZC786432 RIY786284:RIY786432 RSU786284:RSU786432 SCQ786284:SCQ786432 SMM786284:SMM786432 SWI786284:SWI786432 TGE786284:TGE786432 TQA786284:TQA786432 TZW786284:TZW786432 UJS786284:UJS786432 UTO786284:UTO786432 VDK786284:VDK786432 VNG786284:VNG786432 VXC786284:VXC786432 WGY786284:WGY786432 WQU786284:WQU786432 AA851820:AA851968 OE851820:OE851968 YA851820:YA851968 AHW851820:AHW851968 ARS851820:ARS851968 BBO851820:BBO851968 BLK851820:BLK851968 BVG851820:BVG851968 CFC851820:CFC851968 COY851820:COY851968 CYU851820:CYU851968 DIQ851820:DIQ851968 DSM851820:DSM851968 ECI851820:ECI851968 EME851820:EME851968 EWA851820:EWA851968 FFW851820:FFW851968 FPS851820:FPS851968 FZO851820:FZO851968 GJK851820:GJK851968 GTG851820:GTG851968 HDC851820:HDC851968 HMY851820:HMY851968 HWU851820:HWU851968 IGQ851820:IGQ851968 IQM851820:IQM851968 JAI851820:JAI851968 JKE851820:JKE851968 JUA851820:JUA851968 KDW851820:KDW851968 KNS851820:KNS851968 KXO851820:KXO851968 LHK851820:LHK851968 LRG851820:LRG851968 MBC851820:MBC851968 MKY851820:MKY851968 MUU851820:MUU851968 NEQ851820:NEQ851968 NOM851820:NOM851968 NYI851820:NYI851968 OIE851820:OIE851968 OSA851820:OSA851968 PBW851820:PBW851968 PLS851820:PLS851968 PVO851820:PVO851968 QFK851820:QFK851968 QPG851820:QPG851968 QZC851820:QZC851968 RIY851820:RIY851968 RSU851820:RSU851968 SCQ851820:SCQ851968 SMM851820:SMM851968 SWI851820:SWI851968 TGE851820:TGE851968 TQA851820:TQA851968 TZW851820:TZW851968 UJS851820:UJS851968 UTO851820:UTO851968 VDK851820:VDK851968 VNG851820:VNG851968 VXC851820:VXC851968 WGY851820:WGY851968 WQU851820:WQU851968 AA917356:AA917504 OE917356:OE917504 YA917356:YA917504 AHW917356:AHW917504 ARS917356:ARS917504 BBO917356:BBO917504 BLK917356:BLK917504 BVG917356:BVG917504 CFC917356:CFC917504 COY917356:COY917504 CYU917356:CYU917504 DIQ917356:DIQ917504 DSM917356:DSM917504 ECI917356:ECI917504 EME917356:EME917504 EWA917356:EWA917504 FFW917356:FFW917504 FPS917356:FPS917504 FZO917356:FZO917504 GJK917356:GJK917504 GTG917356:GTG917504 HDC917356:HDC917504 HMY917356:HMY917504 HWU917356:HWU917504 IGQ917356:IGQ917504 IQM917356:IQM917504 JAI917356:JAI917504 JKE917356:JKE917504 JUA917356:JUA917504 KDW917356:KDW917504 KNS917356:KNS917504 KXO917356:KXO917504 LHK917356:LHK917504 LRG917356:LRG917504 MBC917356:MBC917504 MKY917356:MKY917504 MUU917356:MUU917504 NEQ917356:NEQ917504 NOM917356:NOM917504 NYI917356:NYI917504 OIE917356:OIE917504 OSA917356:OSA917504 PBW917356:PBW917504 PLS917356:PLS917504 PVO917356:PVO917504 QFK917356:QFK917504 QPG917356:QPG917504 QZC917356:QZC917504 RIY917356:RIY917504 RSU917356:RSU917504 SCQ917356:SCQ917504 SMM917356:SMM917504 SWI917356:SWI917504 TGE917356:TGE917504 TQA917356:TQA917504 TZW917356:TZW917504 UJS917356:UJS917504 UTO917356:UTO917504 VDK917356:VDK917504 VNG917356:VNG917504 VXC917356:VXC917504 WGY917356:WGY917504 WQU917356:WQU917504 AA982892:AA983040 OE982892:OE983040 YA982892:YA983040 AHW982892:AHW983040 ARS982892:ARS983040 BBO982892:BBO983040 BLK982892:BLK983040 BVG982892:BVG983040 CFC982892:CFC983040 COY982892:COY983040 CYU982892:CYU983040 DIQ982892:DIQ983040 DSM982892:DSM983040 ECI982892:ECI983040 EME982892:EME983040 EWA982892:EWA983040 FFW982892:FFW983040 FPS982892:FPS983040 FZO982892:FZO983040 GJK982892:GJK983040 GTG982892:GTG983040 HDC982892:HDC983040 HMY982892:HMY983040 HWU982892:HWU983040 IGQ982892:IGQ983040 IQM982892:IQM983040 JAI982892:JAI983040 JKE982892:JKE983040 JUA982892:JUA983040 KDW982892:KDW983040 KNS982892:KNS983040 KXO982892:KXO983040 LHK982892:LHK983040 LRG982892:LRG983040 MBC982892:MBC983040 MKY982892:MKY983040 MUU982892:MUU983040 NEQ982892:NEQ983040 NOM982892:NOM983040 NYI982892:NYI983040 OIE982892:OIE983040 OSA982892:OSA983040 PBW982892:PBW983040 PLS982892:PLS983040 PVO982892:PVO983040 QFK982892:QFK983040 OZ58:OZ62 YV58:YV62 AIR58:AIR62 ASN58:ASN62 BCJ58:BCJ62 BMF58:BMF62 BWB58:BWB62 CFX58:CFX62 CPT58:CPT62 CZP58:CZP62 DJL58:DJL62 DTH58:DTH62 EDD58:EDD62 EMZ58:EMZ62 EWV58:EWV62 FGR58:FGR62 FQN58:FQN62 GAJ58:GAJ62 GKF58:GKF62 GUB58:GUB62 HDX58:HDX62 HNT58:HNT62 HXP58:HXP62 IHL58:IHL62 IRH58:IRH62 JBD58:JBD62 JKZ58:JKZ62 JUV58:JUV62 KER58:KER62 KON58:KON62 KYJ58:KYJ62 LIF58:LIF62 LSB58:LSB62 MBX58:MBX62 MLT58:MLT62 MVP58:MVP62 NFL58:NFL62 NPH58:NPH62 NZD58:NZD62 OIZ58:OIZ62 OSV58:OSV62 PCR58:PCR62 PMN58:PMN62 PWJ58:PWJ62 QGF58:QGF62 QQB58:QQB62 QZX58:QZX62 RJT58:RJT62 RTP58:RTP62 SDL58:SDL62 SNH58:SNH62 SXD58:SXD62 TGZ58:TGZ62 TQV58:TQV62 UAR58:UAR62 UKN58:UKN62 UUJ58:UUJ62 VEF58:VEF62 VOB58:VOB62 VXX58:VXX62 WHT58:WHT62 WRP58:WRP62 PG58:PG62 ZC58:ZC62 AIY58:AIY62 ASU58:ASU62 BCQ58:BCQ62 BMM58:BMM62 BWI58:BWI62 CGE58:CGE62 CQA58:CQA62 CZW58:CZW62 DJS58:DJS62 DTO58:DTO62 EDK58:EDK62 ENG58:ENG62 EXC58:EXC62 FGY58:FGY62 FQU58:FQU62 GAQ58:GAQ62 GKM58:GKM62 GUI58:GUI62 HEE58:HEE62 HOA58:HOA62 HXW58:HXW62 IHS58:IHS62 IRO58:IRO62 JBK58:JBK62 JLG58:JLG62 JVC58:JVC62 KEY58:KEY62 KOU58:KOU62 KYQ58:KYQ62 LIM58:LIM62 LSI58:LSI62 MCE58:MCE62 MMA58:MMA62 MVW58:MVW62 NFS58:NFS62 NPO58:NPO62 NZK58:NZK62 OJG58:OJG62 OTC58:OTC62 PCY58:PCY62 PMU58:PMU62 PWQ58:PWQ62 QGM58:QGM62 QQI58:QQI62 RAE58:RAE62 RKA58:RKA62 RTW58:RTW62 SDS58:SDS62 SNO58:SNO62 SXK58:SXK62 THG58:THG62 TRC58:TRC62 UAY58:UAY62 UKU58:UKU62 UUQ58:UUQ62 VEM58:VEM62 VOI58:VOI62 VYE58:VYE62 WIA58:WIA62 WRW58:WRW62 PJ58:PJ62 ZF58:ZF62 AJB58:AJB62 ASX58:ASX62 BCT58:BCT62 BMP58:BMP62 BWL58:BWL62 CGH58:CGH62 CQD58:CQD62 CZZ58:CZZ62 DJV58:DJV62 DTR58:DTR62 EDN58:EDN62 ENJ58:ENJ62 EXF58:EXF62 FHB58:FHB62 FQX58:FQX62 GAT58:GAT62 GKP58:GKP62 GUL58:GUL62 HEH58:HEH62 HOD58:HOD62 HXZ58:HXZ62 IHV58:IHV62 IRR58:IRR62 JBN58:JBN62 JLJ58:JLJ62 JVF58:JVF62 KFB58:KFB62 KOX58:KOX62 KYT58:KYT62 LIP58:LIP62 LSL58:LSL62 MCH58:MCH62 MMD58:MMD62 MVZ58:MVZ62 NFV58:NFV62 NPR58:NPR62 NZN58:NZN62 OJJ58:OJJ62 OTF58:OTF62 PDB58:PDB62 PMX58:PMX62 PWT58:PWT62 QGP58:QGP62 QQL58:QQL62 RAH58:RAH62 RKD58:RKD62 RTZ58:RTZ62 SDV58:SDV62 SNR58:SNR62 SXN58:SXN62 THJ58:THJ62 TRF58:TRF62 UBB58:UBB62 UKX58:UKX62 UUT58:UUT62 VEP58:VEP62 VOL58:VOL62 VYH58:VYH62 WID58:WID62 WRZ58:WRZ62 GU58:GU62 QQ58:QQ62 AAM58:AAM62 AKI58:AKI62 AUE58:AUE62 BEA58:BEA62 BNW58:BNW62 BXS58:BXS62 CHO58:CHO62 CRK58:CRK62 DBG58:DBG62 DLC58:DLC62 DUY58:DUY62 EEU58:EEU62 EOQ58:EOQ62 EYM58:EYM62 FII58:FII62 FSE58:FSE62 GCA58:GCA62 GLW58:GLW62 GVS58:GVS62 HFO58:HFO62 HPK58:HPK62 HZG58:HZG62 IJC58:IJC62 ISY58:ISY62 JCU58:JCU62 JMQ58:JMQ62 JWM58:JWM62 KGI58:KGI62 KQE58:KQE62 LAA58:LAA62 LJW58:LJW62 LTS58:LTS62 MDO58:MDO62 MNK58:MNK62 MXG58:MXG62 NHC58:NHC62 NQY58:NQY62 OAU58:OAU62 OKQ58:OKQ62 OUM58:OUM62 PEI58:PEI62 POE58:POE62 PYA58:PYA62 QHW58:QHW62 QRS58:QRS62 RBO58:RBO62 RLK58:RLK62 RVG58:RVG62 SFC58:SFC62 SOY58:SOY62 SYU58:SYU62 TIQ58:TIQ62 TSM58:TSM62 UCI58:UCI62 UME58:UME62 UWA58:UWA62 VFW58:VFW62 VPS58:VPS62 VZO58:VZO62 WJK58:WJK62 WTG58:WTG62 QZI2:QZI57 MT2:MT57 WP2:WP57 AGL2:AGL57 AQH2:AQH57 BAD2:BAD57 BJZ2:BJZ57 BTV2:BTV57 CDR2:CDR57 CNN2:CNN57 CXJ2:CXJ57 DHF2:DHF57 DRB2:DRB57 EAX2:EAX57 EKT2:EKT57 EUP2:EUP57 FEL2:FEL57 FOH2:FOH57 FYD2:FYD57 GHZ2:GHZ57 GRV2:GRV57 HBR2:HBR57 HLN2:HLN57 HVJ2:HVJ57 IFF2:IFF57 IPB2:IPB57 IYX2:IYX57 JIT2:JIT57 JSP2:JSP57 KCL2:KCL57 KMH2:KMH57 KWD2:KWD57 LFZ2:LFZ57 LPV2:LPV57 LZR2:LZR57 MJN2:MJN57 MTJ2:MTJ57 NDF2:NDF57 NNB2:NNB57 NWX2:NWX57 OGT2:OGT57 OQP2:OQP57 PAL2:PAL57 PKH2:PKH57 PUD2:PUD57 QDZ2:QDZ57 QNV2:QNV57 QXR2:QXR57 RHN2:RHN57 RRJ2:RRJ57 SBF2:SBF57 SLB2:SLB57 SUX2:SUX57 TET2:TET57 TOP2:TOP57 TYL2:TYL57 UIH2:UIH57 USD2:USD57 VBZ2:VBZ57 VLV2:VLV57 VVR2:VVR57 WFN2:WFN57 WPJ2:WPJ57 NA2:NA57 WW2:WW57 AGS2:AGS57 AQO2:AQO57 BAK2:BAK57 BKG2:BKG57 BUC2:BUC57 CDY2:CDY57 CNU2:CNU57 CXQ2:CXQ57 DHM2:DHM57 DRI2:DRI57 EBE2:EBE57 ELA2:ELA57 EUW2:EUW57 FES2:FES57 FOO2:FOO57 FYK2:FYK57 GIG2:GIG57 GSC2:GSC57 HBY2:HBY57 HLU2:HLU57 HVQ2:HVQ57 IFM2:IFM57 IPI2:IPI57 IZE2:IZE57 JJA2:JJA57 JSW2:JSW57 KCS2:KCS57 KMO2:KMO57 KWK2:KWK57 LGG2:LGG57 LQC2:LQC57 LZY2:LZY57 MJU2:MJU57 MTQ2:MTQ57 NDM2:NDM57 NNI2:NNI57 NXE2:NXE57 OHA2:OHA57 OQW2:OQW57 PAS2:PAS57 PKO2:PKO57 PUK2:PUK57 QEG2:QEG57 QOC2:QOC57 QXY2:QXY57 RHU2:RHU57 RRQ2:RRQ57 SBM2:SBM57 SLI2:SLI57 SVE2:SVE57 TFA2:TFA57 TOW2:TOW57 TYS2:TYS57 UIO2:UIO57 USK2:USK57 VCG2:VCG57 VMC2:VMC57 VVY2:VVY57 WFU2:WFU57 WPQ2:WPQ57 ND2:ND57 WZ2:WZ57 AGV2:AGV57 AQR2:AQR57 BAN2:BAN57 BKJ2:BKJ57 BUF2:BUF57 CEB2:CEB57 CNX2:CNX57 CXT2:CXT57 DHP2:DHP57 DRL2:DRL57 EBH2:EBH57 ELD2:ELD57 EUZ2:EUZ57 FEV2:FEV57 FOR2:FOR57 FYN2:FYN57 GIJ2:GIJ57 GSF2:GSF57 HCB2:HCB57 HLX2:HLX57 HVT2:HVT57 IFP2:IFP57 IPL2:IPL57 IZH2:IZH57 JJD2:JJD57 JSZ2:JSZ57 KCV2:KCV57 KMR2:KMR57 KWN2:KWN57 LGJ2:LGJ57 LQF2:LQF57 MAB2:MAB57 MJX2:MJX57 MTT2:MTT57 NDP2:NDP57 NNL2:NNL57 NXH2:NXH57 OHD2:OHD57 OQZ2:OQZ57 PAV2:PAV57 PKR2:PKR57 PUN2:PUN57 QEJ2:QEJ57 QOF2:QOF57 QYB2:QYB57 RHX2:RHX57 RRT2:RRT57 SBP2:SBP57 SLL2:SLL57 SVH2:SVH57 TFD2:TFD57 TOZ2:TOZ57 TYV2:TYV57 UIR2:UIR57 USN2:USN57 VCJ2:VCJ57 VMF2:VMF57 VWB2:VWB57 WFX2:WFX57 WPT2:WPT57 OK2:OK57 YG2:YG57 AIC2:AIC57 ARY2:ARY57 BBU2:BBU57 BLQ2:BLQ57 BVM2:BVM57 CFI2:CFI57 CPE2:CPE57 CZA2:CZA57 DIW2:DIW57 DSS2:DSS57 ECO2:ECO57 EMK2:EMK57 EWG2:EWG57 FGC2:FGC57 FPY2:FPY57 FZU2:FZU57 GJQ2:GJQ57 GTM2:GTM57 HDI2:HDI57 HNE2:HNE57 HXA2:HXA57 IGW2:IGW57 IQS2:IQS57 JAO2:JAO57 JKK2:JKK57 JUG2:JUG57 KEC2:KEC57 KNY2:KNY57 KXU2:KXU57 LHQ2:LHQ57 LRM2:LRM57 MBI2:MBI57 MLE2:MLE57 MVA2:MVA57 NEW2:NEW57 NOS2:NOS57 NYO2:NYO57 OIK2:OIK57 OSG2:OSG57 PCC2:PCC57 PLY2:PLY57 PVU2:PVU57 QFQ2:QFQ57 QPM2:QPM57 MN128:MN140 MN63:MN124 AA2:AA124 WQU63:WQU124 WGY63:WGY124 VXC63:VXC124 VNG63:VNG124 VDK63:VDK124 UTO63:UTO124 UJS63:UJS124 TZW63:TZW124 TQA63:TQA124 TGE63:TGE124 SWI63:SWI124 SMM63:SMM124 SCQ63:SCQ124 RSU63:RSU124 RIY63:RIY124 QZC63:QZC124 QPG63:QPG124 QFK63:QFK124 PVO63:PVO124 PLS63:PLS124 PBW63:PBW124 OSA63:OSA124 OIE63:OIE124 NYI63:NYI124 NOM63:NOM124 NEQ63:NEQ124 MUU63:MUU124 MKY63:MKY124 MBC63:MBC124 LRG63:LRG124 LHK63:LHK124 KXO63:KXO124 KNS63:KNS124 KDW63:KDW124 JUA63:JUA124 JKE63:JKE124 JAI63:JAI124 IQM63:IQM124 IGQ63:IGQ124 HWU63:HWU124 HMY63:HMY124 HDC63:HDC124 GTG63:GTG124 GJK63:GJK124 FZO63:FZO124 FPS63:FPS124 FFW63:FFW124 EWA63:EWA124 EME63:EME124 ECI63:ECI124 DSM63:DSM124 DIQ63:DIQ124 CYU63:CYU124 COY63:COY124 CFC63:CFC124 BVG63:BVG124 BLK63:BLK124 BBO63:BBO124 ARS63:ARS124 AHW63:AHW124 YA63:YA124 OE63:OE124 WPN63:WPN124 WFR63:WFR124 VVV63:VVV124 VLZ63:VLZ124 VCD63:VCD124 USH63:USH124 UIL63:UIL124 TYP63:TYP124 TOT63:TOT124 TEX63:TEX124 SVB63:SVB124 SLF63:SLF124 SBJ63:SBJ124 RRN63:RRN124 RHR63:RHR124 QXV63:QXV124 QNZ63:QNZ124 QED63:QED124 PUH63:PUH124 PKL63:PKL124 PAP63:PAP124 OQT63:OQT124 OGX63:OGX124 NXB63:NXB124 NNF63:NNF124 NDJ63:NDJ124 MTN63:MTN124 MJR63:MJR124 LZV63:LZV124 LPZ63:LPZ124 LGD63:LGD124 KWH63:KWH124 KML63:KML124 KCP63:KCP124 JST63:JST124 JIX63:JIX124 IZB63:IZB124 IPF63:IPF124 IFJ63:IFJ124 HVN63:HVN124 HLR63:HLR124 HBV63:HBV124 GRZ63:GRZ124 GID63:GID124 FYH63:FYH124 FOL63:FOL124 FEP63:FEP124 EUT63:EUT124 EKX63:EKX124 EBB63:EBB124 DRF63:DRF124 DHJ63:DHJ124 CXN63:CXN124 CNR63:CNR124 CDV63:CDV124 BTZ63:BTZ124 BKD63:BKD124 BAH63:BAH124 AQL63:AQL124 AGP63:AGP124 WT63:WT124 MX63:MX124 WPK63:WPK124 WFO63:WFO124 VVS63:VVS124 VLW63:VLW124 VCA63:VCA124 USE63:USE124 UII63:UII124 TYM63:TYM124 TOQ63:TOQ124 TEU63:TEU124 SUY63:SUY124 SLC63:SLC124 SBG63:SBG124 RRK63:RRK124 RHO63:RHO124 QXS63:QXS124 QNW63:QNW124 QEA63:QEA124 PUE63:PUE124 PKI63:PKI124 PAM63:PAM124 OQQ63:OQQ124 OGU63:OGU124 NWY63:NWY124 NNC63:NNC124 NDG63:NDG124 MTK63:MTK124 MJO63:MJO124 LZS63:LZS124 LPW63:LPW124 LGA63:LGA124 KWE63:KWE124 KMI63:KMI124 KCM63:KCM124 JSQ63:JSQ124 JIU63:JIU124 IYY63:IYY124 IPC63:IPC124 IFG63:IFG124 HVK63:HVK124 HLO63:HLO124 HBS63:HBS124 GRW63:GRW124 GIA63:GIA124 FYE63:FYE124 FOI63:FOI124 FEM63:FEM124 EUQ63:EUQ124 EKU63:EKU124 EAY63:EAY124 DRC63:DRC124 DHG63:DHG124 CXK63:CXK124 CNO63:CNO124 CDS63:CDS124 BTW63:BTW124 BKA63:BKA124 BAE63:BAE124 AQI63:AQI124 AGM63:AGM124 WQ63:WQ124 MU63:MU124 WPD63:WPD124 WFH63:WFH124 VVL63:VVL124 VLP63:VLP124 VBT63:VBT124 URX63:URX124 UIB63:UIB124 TYF63:TYF124 TOJ63:TOJ124 TEN63:TEN124 SUR63:SUR124 SKV63:SKV124 SAZ63:SAZ124 RRD63:RRD124 RHH63:RHH124 QXL63:QXL124 QNP63:QNP124 QDT63:QDT124 PTX63:PTX124 PKB63:PKB124 PAF63:PAF124 OQJ63:OQJ124 OGN63:OGN124 NWR63:NWR124 NMV63:NMV124 NCZ63:NCZ124 MTD63:MTD124 MJH63:MJH124 LZL63:LZL124 LPP63:LPP124 LFT63:LFT124 KVX63:KVX124 KMB63:KMB124 KCF63:KCF124 JSJ63:JSJ124 JIN63:JIN124 IYR63:IYR124 IOV63:IOV124 IEZ63:IEZ124 HVD63:HVD124 HLH63:HLH124 HBL63:HBL124 GRP63:GRP124 GHT63:GHT124 FXX63:FXX124 FOB63:FOB124 FEF63:FEF124 EUJ63:EUJ124 EKN63:EKN124 EAR63:EAR124 DQV63:DQV124 DGZ63:DGZ124 CXD63:CXD124 CNH63:CNH124 CDL63:CDL124 BTP63:BTP124 BJT63:BJT124 AZX63:AZX124 AQB63:AQB124 AGF63:AGF124 WJ63:WJ124">
      <formula1>Year</formula1>
    </dataValidation>
    <dataValidation type="list" allowBlank="1" showInputMessage="1" showErrorMessage="1" sqref="WI128:WI140 WQT982892:WQT983040 AGE128:AGE140 AQA128:AQA140 AZW128:AZW140 BJS128:BJS140 BTO128:BTO140 CDK128:CDK140 CNG128:CNG140 CXC128:CXC140 DGY128:DGY140 DQU128:DQU140 EAQ128:EAQ140 EKM128:EKM140 EUI128:EUI140 FEE128:FEE140 FOA128:FOA140 FXW128:FXW140 GHS128:GHS140 GRO128:GRO140 HBK128:HBK140 HLG128:HLG140 HVC128:HVC140 IEY128:IEY140 IOU128:IOU140 IYQ128:IYQ140 JIM128:JIM140 JSI128:JSI140 KCE128:KCE140 KMA128:KMA140 KVW128:KVW140 LFS128:LFS140 LPO128:LPO140 LZK128:LZK140 MJG128:MJG140 MTC128:MTC140 NCY128:NCY140 NMU128:NMU140 NWQ128:NWQ140 OGM128:OGM140 OQI128:OQI140 PAE128:PAE140 PKA128:PKA140 PTW128:PTW140 QDS128:QDS140 QNO128:QNO140 QXK128:QXK140 RHG128:RHG140 RRC128:RRC140 SAY128:SAY140 SKU128:SKU140 SUQ128:SUQ140 TEM128:TEM140 TOI128:TOI140 TYE128:TYE140 UIA128:UIA140 URW128:URW140 VBS128:VBS140 VLO128:VLO140 VVK128:VVK140 WFG128:WFG140 WPC128:WPC140 MT128:MT140 WP128:WP140 MM65388:MM65536 WI65388:WI65536 AGE65388:AGE65536 AQA65388:AQA65536 AZW65388:AZW65536 BJS65388:BJS65536 BTO65388:BTO65536 CDK65388:CDK65536 CNG65388:CNG65536 CXC65388:CXC65536 DGY65388:DGY65536 DQU65388:DQU65536 EAQ65388:EAQ65536 EKM65388:EKM65536 EUI65388:EUI65536 FEE65388:FEE65536 FOA65388:FOA65536 FXW65388:FXW65536 GHS65388:GHS65536 GRO65388:GRO65536 HBK65388:HBK65536 HLG65388:HLG65536 HVC65388:HVC65536 IEY65388:IEY65536 IOU65388:IOU65536 IYQ65388:IYQ65536 JIM65388:JIM65536 JSI65388:JSI65536 KCE65388:KCE65536 KMA65388:KMA65536 KVW65388:KVW65536 LFS65388:LFS65536 LPO65388:LPO65536 LZK65388:LZK65536 MJG65388:MJG65536 MTC65388:MTC65536 NCY65388:NCY65536 NMU65388:NMU65536 NWQ65388:NWQ65536 OGM65388:OGM65536 OQI65388:OQI65536 PAE65388:PAE65536 PKA65388:PKA65536 PTW65388:PTW65536 QDS65388:QDS65536 QNO65388:QNO65536 QXK65388:QXK65536 RHG65388:RHG65536 RRC65388:RRC65536 SAY65388:SAY65536 SKU65388:SKU65536 SUQ65388:SUQ65536 TEM65388:TEM65536 TOI65388:TOI65536 TYE65388:TYE65536 UIA65388:UIA65536 URW65388:URW65536 VBS65388:VBS65536 VLO65388:VLO65536 VVK65388:VVK65536 WFG65388:WFG65536 WPC65388:WPC65536 MM130924:MM131072 WI130924:WI131072 AGE130924:AGE131072 AQA130924:AQA131072 AZW130924:AZW131072 BJS130924:BJS131072 BTO130924:BTO131072 CDK130924:CDK131072 CNG130924:CNG131072 CXC130924:CXC131072 DGY130924:DGY131072 DQU130924:DQU131072 EAQ130924:EAQ131072 EKM130924:EKM131072 EUI130924:EUI131072 FEE130924:FEE131072 FOA130924:FOA131072 FXW130924:FXW131072 GHS130924:GHS131072 GRO130924:GRO131072 HBK130924:HBK131072 HLG130924:HLG131072 HVC130924:HVC131072 IEY130924:IEY131072 IOU130924:IOU131072 IYQ130924:IYQ131072 JIM130924:JIM131072 JSI130924:JSI131072 KCE130924:KCE131072 KMA130924:KMA131072 KVW130924:KVW131072 LFS130924:LFS131072 LPO130924:LPO131072 LZK130924:LZK131072 MJG130924:MJG131072 MTC130924:MTC131072 NCY130924:NCY131072 NMU130924:NMU131072 NWQ130924:NWQ131072 OGM130924:OGM131072 OQI130924:OQI131072 PAE130924:PAE131072 PKA130924:PKA131072 PTW130924:PTW131072 QDS130924:QDS131072 QNO130924:QNO131072 QXK130924:QXK131072 RHG130924:RHG131072 RRC130924:RRC131072 SAY130924:SAY131072 SKU130924:SKU131072 SUQ130924:SUQ131072 TEM130924:TEM131072 TOI130924:TOI131072 TYE130924:TYE131072 UIA130924:UIA131072 URW130924:URW131072 VBS130924:VBS131072 VLO130924:VLO131072 VVK130924:VVK131072 WFG130924:WFG131072 WPC130924:WPC131072 MM196460:MM196608 WI196460:WI196608 AGE196460:AGE196608 AQA196460:AQA196608 AZW196460:AZW196608 BJS196460:BJS196608 BTO196460:BTO196608 CDK196460:CDK196608 CNG196460:CNG196608 CXC196460:CXC196608 DGY196460:DGY196608 DQU196460:DQU196608 EAQ196460:EAQ196608 EKM196460:EKM196608 EUI196460:EUI196608 FEE196460:FEE196608 FOA196460:FOA196608 FXW196460:FXW196608 GHS196460:GHS196608 GRO196460:GRO196608 HBK196460:HBK196608 HLG196460:HLG196608 HVC196460:HVC196608 IEY196460:IEY196608 IOU196460:IOU196608 IYQ196460:IYQ196608 JIM196460:JIM196608 JSI196460:JSI196608 KCE196460:KCE196608 KMA196460:KMA196608 KVW196460:KVW196608 LFS196460:LFS196608 LPO196460:LPO196608 LZK196460:LZK196608 MJG196460:MJG196608 MTC196460:MTC196608 NCY196460:NCY196608 NMU196460:NMU196608 NWQ196460:NWQ196608 OGM196460:OGM196608 OQI196460:OQI196608 PAE196460:PAE196608 PKA196460:PKA196608 PTW196460:PTW196608 QDS196460:QDS196608 QNO196460:QNO196608 QXK196460:QXK196608 RHG196460:RHG196608 RRC196460:RRC196608 SAY196460:SAY196608 SKU196460:SKU196608 SUQ196460:SUQ196608 TEM196460:TEM196608 TOI196460:TOI196608 TYE196460:TYE196608 UIA196460:UIA196608 URW196460:URW196608 VBS196460:VBS196608 VLO196460:VLO196608 VVK196460:VVK196608 WFG196460:WFG196608 WPC196460:WPC196608 MM261996:MM262144 WI261996:WI262144 AGE261996:AGE262144 AQA261996:AQA262144 AZW261996:AZW262144 BJS261996:BJS262144 BTO261996:BTO262144 CDK261996:CDK262144 CNG261996:CNG262144 CXC261996:CXC262144 DGY261996:DGY262144 DQU261996:DQU262144 EAQ261996:EAQ262144 EKM261996:EKM262144 EUI261996:EUI262144 FEE261996:FEE262144 FOA261996:FOA262144 FXW261996:FXW262144 GHS261996:GHS262144 GRO261996:GRO262144 HBK261996:HBK262144 HLG261996:HLG262144 HVC261996:HVC262144 IEY261996:IEY262144 IOU261996:IOU262144 IYQ261996:IYQ262144 JIM261996:JIM262144 JSI261996:JSI262144 KCE261996:KCE262144 KMA261996:KMA262144 KVW261996:KVW262144 LFS261996:LFS262144 LPO261996:LPO262144 LZK261996:LZK262144 MJG261996:MJG262144 MTC261996:MTC262144 NCY261996:NCY262144 NMU261996:NMU262144 NWQ261996:NWQ262144 OGM261996:OGM262144 OQI261996:OQI262144 PAE261996:PAE262144 PKA261996:PKA262144 PTW261996:PTW262144 QDS261996:QDS262144 QNO261996:QNO262144 QXK261996:QXK262144 RHG261996:RHG262144 RRC261996:RRC262144 SAY261996:SAY262144 SKU261996:SKU262144 SUQ261996:SUQ262144 TEM261996:TEM262144 TOI261996:TOI262144 TYE261996:TYE262144 UIA261996:UIA262144 URW261996:URW262144 VBS261996:VBS262144 VLO261996:VLO262144 VVK261996:VVK262144 WFG261996:WFG262144 WPC261996:WPC262144 MM327532:MM327680 WI327532:WI327680 AGE327532:AGE327680 AQA327532:AQA327680 AZW327532:AZW327680 BJS327532:BJS327680 BTO327532:BTO327680 CDK327532:CDK327680 CNG327532:CNG327680 CXC327532:CXC327680 DGY327532:DGY327680 DQU327532:DQU327680 EAQ327532:EAQ327680 EKM327532:EKM327680 EUI327532:EUI327680 FEE327532:FEE327680 FOA327532:FOA327680 FXW327532:FXW327680 GHS327532:GHS327680 GRO327532:GRO327680 HBK327532:HBK327680 HLG327532:HLG327680 HVC327532:HVC327680 IEY327532:IEY327680 IOU327532:IOU327680 IYQ327532:IYQ327680 JIM327532:JIM327680 JSI327532:JSI327680 KCE327532:KCE327680 KMA327532:KMA327680 KVW327532:KVW327680 LFS327532:LFS327680 LPO327532:LPO327680 LZK327532:LZK327680 MJG327532:MJG327680 MTC327532:MTC327680 NCY327532:NCY327680 NMU327532:NMU327680 NWQ327532:NWQ327680 OGM327532:OGM327680 OQI327532:OQI327680 PAE327532:PAE327680 PKA327532:PKA327680 PTW327532:PTW327680 QDS327532:QDS327680 QNO327532:QNO327680 QXK327532:QXK327680 RHG327532:RHG327680 RRC327532:RRC327680 SAY327532:SAY327680 SKU327532:SKU327680 SUQ327532:SUQ327680 TEM327532:TEM327680 TOI327532:TOI327680 TYE327532:TYE327680 UIA327532:UIA327680 URW327532:URW327680 VBS327532:VBS327680 VLO327532:VLO327680 VVK327532:VVK327680 WFG327532:WFG327680 WPC327532:WPC327680 MM393068:MM393216 WI393068:WI393216 AGE393068:AGE393216 AQA393068:AQA393216 AZW393068:AZW393216 BJS393068:BJS393216 BTO393068:BTO393216 CDK393068:CDK393216 CNG393068:CNG393216 CXC393068:CXC393216 DGY393068:DGY393216 DQU393068:DQU393216 EAQ393068:EAQ393216 EKM393068:EKM393216 EUI393068:EUI393216 FEE393068:FEE393216 FOA393068:FOA393216 FXW393068:FXW393216 GHS393068:GHS393216 GRO393068:GRO393216 HBK393068:HBK393216 HLG393068:HLG393216 HVC393068:HVC393216 IEY393068:IEY393216 IOU393068:IOU393216 IYQ393068:IYQ393216 JIM393068:JIM393216 JSI393068:JSI393216 KCE393068:KCE393216 KMA393068:KMA393216 KVW393068:KVW393216 LFS393068:LFS393216 LPO393068:LPO393216 LZK393068:LZK393216 MJG393068:MJG393216 MTC393068:MTC393216 NCY393068:NCY393216 NMU393068:NMU393216 NWQ393068:NWQ393216 OGM393068:OGM393216 OQI393068:OQI393216 PAE393068:PAE393216 PKA393068:PKA393216 PTW393068:PTW393216 QDS393068:QDS393216 QNO393068:QNO393216 QXK393068:QXK393216 RHG393068:RHG393216 RRC393068:RRC393216 SAY393068:SAY393216 SKU393068:SKU393216 SUQ393068:SUQ393216 TEM393068:TEM393216 TOI393068:TOI393216 TYE393068:TYE393216 UIA393068:UIA393216 URW393068:URW393216 VBS393068:VBS393216 VLO393068:VLO393216 VVK393068:VVK393216 WFG393068:WFG393216 WPC393068:WPC393216 MM458604:MM458752 WI458604:WI458752 AGE458604:AGE458752 AQA458604:AQA458752 AZW458604:AZW458752 BJS458604:BJS458752 BTO458604:BTO458752 CDK458604:CDK458752 CNG458604:CNG458752 CXC458604:CXC458752 DGY458604:DGY458752 DQU458604:DQU458752 EAQ458604:EAQ458752 EKM458604:EKM458752 EUI458604:EUI458752 FEE458604:FEE458752 FOA458604:FOA458752 FXW458604:FXW458752 GHS458604:GHS458752 GRO458604:GRO458752 HBK458604:HBK458752 HLG458604:HLG458752 HVC458604:HVC458752 IEY458604:IEY458752 IOU458604:IOU458752 IYQ458604:IYQ458752 JIM458604:JIM458752 JSI458604:JSI458752 KCE458604:KCE458752 KMA458604:KMA458752 KVW458604:KVW458752 LFS458604:LFS458752 LPO458604:LPO458752 LZK458604:LZK458752 MJG458604:MJG458752 MTC458604:MTC458752 NCY458604:NCY458752 NMU458604:NMU458752 NWQ458604:NWQ458752 OGM458604:OGM458752 OQI458604:OQI458752 PAE458604:PAE458752 PKA458604:PKA458752 PTW458604:PTW458752 QDS458604:QDS458752 QNO458604:QNO458752 QXK458604:QXK458752 RHG458604:RHG458752 RRC458604:RRC458752 SAY458604:SAY458752 SKU458604:SKU458752 SUQ458604:SUQ458752 TEM458604:TEM458752 TOI458604:TOI458752 TYE458604:TYE458752 UIA458604:UIA458752 URW458604:URW458752 VBS458604:VBS458752 VLO458604:VLO458752 VVK458604:VVK458752 WFG458604:WFG458752 WPC458604:WPC458752 MM524140:MM524288 WI524140:WI524288 AGE524140:AGE524288 AQA524140:AQA524288 AZW524140:AZW524288 BJS524140:BJS524288 BTO524140:BTO524288 CDK524140:CDK524288 CNG524140:CNG524288 CXC524140:CXC524288 DGY524140:DGY524288 DQU524140:DQU524288 EAQ524140:EAQ524288 EKM524140:EKM524288 EUI524140:EUI524288 FEE524140:FEE524288 FOA524140:FOA524288 FXW524140:FXW524288 GHS524140:GHS524288 GRO524140:GRO524288 HBK524140:HBK524288 HLG524140:HLG524288 HVC524140:HVC524288 IEY524140:IEY524288 IOU524140:IOU524288 IYQ524140:IYQ524288 JIM524140:JIM524288 JSI524140:JSI524288 KCE524140:KCE524288 KMA524140:KMA524288 KVW524140:KVW524288 LFS524140:LFS524288 LPO524140:LPO524288 LZK524140:LZK524288 MJG524140:MJG524288 MTC524140:MTC524288 NCY524140:NCY524288 NMU524140:NMU524288 NWQ524140:NWQ524288 OGM524140:OGM524288 OQI524140:OQI524288 PAE524140:PAE524288 PKA524140:PKA524288 PTW524140:PTW524288 QDS524140:QDS524288 QNO524140:QNO524288 QXK524140:QXK524288 RHG524140:RHG524288 RRC524140:RRC524288 SAY524140:SAY524288 SKU524140:SKU524288 SUQ524140:SUQ524288 TEM524140:TEM524288 TOI524140:TOI524288 TYE524140:TYE524288 UIA524140:UIA524288 URW524140:URW524288 VBS524140:VBS524288 VLO524140:VLO524288 VVK524140:VVK524288 WFG524140:WFG524288 WPC524140:WPC524288 MM589676:MM589824 WI589676:WI589824 AGE589676:AGE589824 AQA589676:AQA589824 AZW589676:AZW589824 BJS589676:BJS589824 BTO589676:BTO589824 CDK589676:CDK589824 CNG589676:CNG589824 CXC589676:CXC589824 DGY589676:DGY589824 DQU589676:DQU589824 EAQ589676:EAQ589824 EKM589676:EKM589824 EUI589676:EUI589824 FEE589676:FEE589824 FOA589676:FOA589824 FXW589676:FXW589824 GHS589676:GHS589824 GRO589676:GRO589824 HBK589676:HBK589824 HLG589676:HLG589824 HVC589676:HVC589824 IEY589676:IEY589824 IOU589676:IOU589824 IYQ589676:IYQ589824 JIM589676:JIM589824 JSI589676:JSI589824 KCE589676:KCE589824 KMA589676:KMA589824 KVW589676:KVW589824 LFS589676:LFS589824 LPO589676:LPO589824 LZK589676:LZK589824 MJG589676:MJG589824 MTC589676:MTC589824 NCY589676:NCY589824 NMU589676:NMU589824 NWQ589676:NWQ589824 OGM589676:OGM589824 OQI589676:OQI589824 PAE589676:PAE589824 PKA589676:PKA589824 PTW589676:PTW589824 QDS589676:QDS589824 QNO589676:QNO589824 QXK589676:QXK589824 RHG589676:RHG589824 RRC589676:RRC589824 SAY589676:SAY589824 SKU589676:SKU589824 SUQ589676:SUQ589824 TEM589676:TEM589824 TOI589676:TOI589824 TYE589676:TYE589824 UIA589676:UIA589824 URW589676:URW589824 VBS589676:VBS589824 VLO589676:VLO589824 VVK589676:VVK589824 WFG589676:WFG589824 WPC589676:WPC589824 MM655212:MM655360 WI655212:WI655360 AGE655212:AGE655360 AQA655212:AQA655360 AZW655212:AZW655360 BJS655212:BJS655360 BTO655212:BTO655360 CDK655212:CDK655360 CNG655212:CNG655360 CXC655212:CXC655360 DGY655212:DGY655360 DQU655212:DQU655360 EAQ655212:EAQ655360 EKM655212:EKM655360 EUI655212:EUI655360 FEE655212:FEE655360 FOA655212:FOA655360 FXW655212:FXW655360 GHS655212:GHS655360 GRO655212:GRO655360 HBK655212:HBK655360 HLG655212:HLG655360 HVC655212:HVC655360 IEY655212:IEY655360 IOU655212:IOU655360 IYQ655212:IYQ655360 JIM655212:JIM655360 JSI655212:JSI655360 KCE655212:KCE655360 KMA655212:KMA655360 KVW655212:KVW655360 LFS655212:LFS655360 LPO655212:LPO655360 LZK655212:LZK655360 MJG655212:MJG655360 MTC655212:MTC655360 NCY655212:NCY655360 NMU655212:NMU655360 NWQ655212:NWQ655360 OGM655212:OGM655360 OQI655212:OQI655360 PAE655212:PAE655360 PKA655212:PKA655360 PTW655212:PTW655360 QDS655212:QDS655360 QNO655212:QNO655360 QXK655212:QXK655360 RHG655212:RHG655360 RRC655212:RRC655360 SAY655212:SAY655360 SKU655212:SKU655360 SUQ655212:SUQ655360 TEM655212:TEM655360 TOI655212:TOI655360 TYE655212:TYE655360 UIA655212:UIA655360 URW655212:URW655360 VBS655212:VBS655360 VLO655212:VLO655360 VVK655212:VVK655360 WFG655212:WFG655360 WPC655212:WPC655360 MM720748:MM720896 WI720748:WI720896 AGE720748:AGE720896 AQA720748:AQA720896 AZW720748:AZW720896 BJS720748:BJS720896 BTO720748:BTO720896 CDK720748:CDK720896 CNG720748:CNG720896 CXC720748:CXC720896 DGY720748:DGY720896 DQU720748:DQU720896 EAQ720748:EAQ720896 EKM720748:EKM720896 EUI720748:EUI720896 FEE720748:FEE720896 FOA720748:FOA720896 FXW720748:FXW720896 GHS720748:GHS720896 GRO720748:GRO720896 HBK720748:HBK720896 HLG720748:HLG720896 HVC720748:HVC720896 IEY720748:IEY720896 IOU720748:IOU720896 IYQ720748:IYQ720896 JIM720748:JIM720896 JSI720748:JSI720896 KCE720748:KCE720896 KMA720748:KMA720896 KVW720748:KVW720896 LFS720748:LFS720896 LPO720748:LPO720896 LZK720748:LZK720896 MJG720748:MJG720896 MTC720748:MTC720896 NCY720748:NCY720896 NMU720748:NMU720896 NWQ720748:NWQ720896 OGM720748:OGM720896 OQI720748:OQI720896 PAE720748:PAE720896 PKA720748:PKA720896 PTW720748:PTW720896 QDS720748:QDS720896 QNO720748:QNO720896 QXK720748:QXK720896 RHG720748:RHG720896 RRC720748:RRC720896 SAY720748:SAY720896 SKU720748:SKU720896 SUQ720748:SUQ720896 TEM720748:TEM720896 TOI720748:TOI720896 TYE720748:TYE720896 UIA720748:UIA720896 URW720748:URW720896 VBS720748:VBS720896 VLO720748:VLO720896 VVK720748:VVK720896 WFG720748:WFG720896 WPC720748:WPC720896 MM786284:MM786432 WI786284:WI786432 AGE786284:AGE786432 AQA786284:AQA786432 AZW786284:AZW786432 BJS786284:BJS786432 BTO786284:BTO786432 CDK786284:CDK786432 CNG786284:CNG786432 CXC786284:CXC786432 DGY786284:DGY786432 DQU786284:DQU786432 EAQ786284:EAQ786432 EKM786284:EKM786432 EUI786284:EUI786432 FEE786284:FEE786432 FOA786284:FOA786432 FXW786284:FXW786432 GHS786284:GHS786432 GRO786284:GRO786432 HBK786284:HBK786432 HLG786284:HLG786432 HVC786284:HVC786432 IEY786284:IEY786432 IOU786284:IOU786432 IYQ786284:IYQ786432 JIM786284:JIM786432 JSI786284:JSI786432 KCE786284:KCE786432 KMA786284:KMA786432 KVW786284:KVW786432 LFS786284:LFS786432 LPO786284:LPO786432 LZK786284:LZK786432 MJG786284:MJG786432 MTC786284:MTC786432 NCY786284:NCY786432 NMU786284:NMU786432 NWQ786284:NWQ786432 OGM786284:OGM786432 OQI786284:OQI786432 PAE786284:PAE786432 PKA786284:PKA786432 PTW786284:PTW786432 QDS786284:QDS786432 QNO786284:QNO786432 QXK786284:QXK786432 RHG786284:RHG786432 RRC786284:RRC786432 SAY786284:SAY786432 SKU786284:SKU786432 SUQ786284:SUQ786432 TEM786284:TEM786432 TOI786284:TOI786432 TYE786284:TYE786432 UIA786284:UIA786432 URW786284:URW786432 VBS786284:VBS786432 VLO786284:VLO786432 VVK786284:VVK786432 WFG786284:WFG786432 WPC786284:WPC786432 MM851820:MM851968 WI851820:WI851968 AGE851820:AGE851968 AQA851820:AQA851968 AZW851820:AZW851968 BJS851820:BJS851968 BTO851820:BTO851968 CDK851820:CDK851968 CNG851820:CNG851968 CXC851820:CXC851968 DGY851820:DGY851968 DQU851820:DQU851968 EAQ851820:EAQ851968 EKM851820:EKM851968 EUI851820:EUI851968 FEE851820:FEE851968 FOA851820:FOA851968 FXW851820:FXW851968 GHS851820:GHS851968 GRO851820:GRO851968 HBK851820:HBK851968 HLG851820:HLG851968 HVC851820:HVC851968 IEY851820:IEY851968 IOU851820:IOU851968 IYQ851820:IYQ851968 JIM851820:JIM851968 JSI851820:JSI851968 KCE851820:KCE851968 KMA851820:KMA851968 KVW851820:KVW851968 LFS851820:LFS851968 LPO851820:LPO851968 LZK851820:LZK851968 MJG851820:MJG851968 MTC851820:MTC851968 NCY851820:NCY851968 NMU851820:NMU851968 NWQ851820:NWQ851968 OGM851820:OGM851968 OQI851820:OQI851968 PAE851820:PAE851968 PKA851820:PKA851968 PTW851820:PTW851968 QDS851820:QDS851968 QNO851820:QNO851968 QXK851820:QXK851968 RHG851820:RHG851968 RRC851820:RRC851968 SAY851820:SAY851968 SKU851820:SKU851968 SUQ851820:SUQ851968 TEM851820:TEM851968 TOI851820:TOI851968 TYE851820:TYE851968 UIA851820:UIA851968 URW851820:URW851968 VBS851820:VBS851968 VLO851820:VLO851968 VVK851820:VVK851968 WFG851820:WFG851968 WPC851820:WPC851968 MM917356:MM917504 WI917356:WI917504 AGE917356:AGE917504 AQA917356:AQA917504 AZW917356:AZW917504 BJS917356:BJS917504 BTO917356:BTO917504 CDK917356:CDK917504 CNG917356:CNG917504 CXC917356:CXC917504 DGY917356:DGY917504 DQU917356:DQU917504 EAQ917356:EAQ917504 EKM917356:EKM917504 EUI917356:EUI917504 FEE917356:FEE917504 FOA917356:FOA917504 FXW917356:FXW917504 GHS917356:GHS917504 GRO917356:GRO917504 HBK917356:HBK917504 HLG917356:HLG917504 HVC917356:HVC917504 IEY917356:IEY917504 IOU917356:IOU917504 IYQ917356:IYQ917504 JIM917356:JIM917504 JSI917356:JSI917504 KCE917356:KCE917504 KMA917356:KMA917504 KVW917356:KVW917504 LFS917356:LFS917504 LPO917356:LPO917504 LZK917356:LZK917504 MJG917356:MJG917504 MTC917356:MTC917504 NCY917356:NCY917504 NMU917356:NMU917504 NWQ917356:NWQ917504 OGM917356:OGM917504 OQI917356:OQI917504 PAE917356:PAE917504 PKA917356:PKA917504 PTW917356:PTW917504 QDS917356:QDS917504 QNO917356:QNO917504 QXK917356:QXK917504 RHG917356:RHG917504 RRC917356:RRC917504 SAY917356:SAY917504 SKU917356:SKU917504 SUQ917356:SUQ917504 TEM917356:TEM917504 TOI917356:TOI917504 TYE917356:TYE917504 UIA917356:UIA917504 URW917356:URW917504 VBS917356:VBS917504 VLO917356:VLO917504 VVK917356:VVK917504 WFG917356:WFG917504 WPC917356:WPC917504 MM982892:MM983040 WI982892:WI983040 AGE982892:AGE983040 AQA982892:AQA983040 AZW982892:AZW983040 BJS982892:BJS983040 BTO982892:BTO983040 CDK982892:CDK983040 CNG982892:CNG983040 CXC982892:CXC983040 DGY982892:DGY983040 DQU982892:DQU983040 EAQ982892:EAQ983040 EKM982892:EKM983040 EUI982892:EUI983040 FEE982892:FEE983040 FOA982892:FOA983040 FXW982892:FXW983040 GHS982892:GHS983040 GRO982892:GRO983040 HBK982892:HBK983040 HLG982892:HLG983040 HVC982892:HVC983040 IEY982892:IEY983040 IOU982892:IOU983040 IYQ982892:IYQ983040 JIM982892:JIM983040 JSI982892:JSI983040 KCE982892:KCE983040 KMA982892:KMA983040 KVW982892:KVW983040 LFS982892:LFS983040 LPO982892:LPO983040 LZK982892:LZK983040 MJG982892:MJG983040 MTC982892:MTC983040 NCY982892:NCY983040 NMU982892:NMU983040 NWQ982892:NWQ983040 OGM982892:OGM983040 OQI982892:OQI983040 PAE982892:PAE983040 PKA982892:PKA983040 PTW982892:PTW983040 QDS982892:QDS983040 QNO982892:QNO983040 QXK982892:QXK983040 RHG982892:RHG983040 RRC982892:RRC983040 SAY982892:SAY983040 SKU982892:SKU983040 SUQ982892:SUQ983040 TEM982892:TEM983040 TOI982892:TOI983040 TYE982892:TYE983040 UIA982892:UIA983040 URW982892:URW983040 VBS982892:VBS983040 VLO982892:VLO983040 VVK982892:VVK983040 WFG982892:WFG983040 WPC982892:WPC983040 PLR982892:PLR983040 AGL128:AGL140 AQH128:AQH140 BAD128:BAD140 BJZ128:BJZ140 BTV128:BTV140 CDR128:CDR140 CNN128:CNN140 CXJ128:CXJ140 DHF128:DHF140 DRB128:DRB140 EAX128:EAX140 EKT128:EKT140 EUP128:EUP140 FEL128:FEL140 FOH128:FOH140 FYD128:FYD140 GHZ128:GHZ140 GRV128:GRV140 HBR128:HBR140 HLN128:HLN140 HVJ128:HVJ140 IFF128:IFF140 IPB128:IPB140 IYX128:IYX140 JIT128:JIT140 JSP128:JSP140 KCL128:KCL140 KMH128:KMH140 KWD128:KWD140 LFZ128:LFZ140 LPV128:LPV140 LZR128:LZR140 MJN128:MJN140 MTJ128:MTJ140 NDF128:NDF140 NNB128:NNB140 NWX128:NWX140 OGT128:OGT140 OQP128:OQP140 PAL128:PAL140 PKH128:PKH140 PUD128:PUD140 QDZ128:QDZ140 QNV128:QNV140 QXR128:QXR140 RHN128:RHN140 RRJ128:RRJ140 SBF128:SBF140 SLB128:SLB140 SUX128:SUX140 TET128:TET140 TOP128:TOP140 TYL128:TYL140 UIH128:UIH140 USD128:USD140 VBZ128:VBZ140 VLV128:VLV140 VVR128:VVR140 WFN128:WFN140 WPJ128:WPJ140 MW128:MW140 WS128:WS140 FQ65388:FQ65536 MT65388:MT65536 WP65388:WP65536 AGL65388:AGL65536 AQH65388:AQH65536 BAD65388:BAD65536 BJZ65388:BJZ65536 BTV65388:BTV65536 CDR65388:CDR65536 CNN65388:CNN65536 CXJ65388:CXJ65536 DHF65388:DHF65536 DRB65388:DRB65536 EAX65388:EAX65536 EKT65388:EKT65536 EUP65388:EUP65536 FEL65388:FEL65536 FOH65388:FOH65536 FYD65388:FYD65536 GHZ65388:GHZ65536 GRV65388:GRV65536 HBR65388:HBR65536 HLN65388:HLN65536 HVJ65388:HVJ65536 IFF65388:IFF65536 IPB65388:IPB65536 IYX65388:IYX65536 JIT65388:JIT65536 JSP65388:JSP65536 KCL65388:KCL65536 KMH65388:KMH65536 KWD65388:KWD65536 LFZ65388:LFZ65536 LPV65388:LPV65536 LZR65388:LZR65536 MJN65388:MJN65536 MTJ65388:MTJ65536 NDF65388:NDF65536 NNB65388:NNB65536 NWX65388:NWX65536 OGT65388:OGT65536 OQP65388:OQP65536 PAL65388:PAL65536 PKH65388:PKH65536 PUD65388:PUD65536 QDZ65388:QDZ65536 QNV65388:QNV65536 QXR65388:QXR65536 RHN65388:RHN65536 RRJ65388:RRJ65536 SBF65388:SBF65536 SLB65388:SLB65536 SUX65388:SUX65536 TET65388:TET65536 TOP65388:TOP65536 TYL65388:TYL65536 UIH65388:UIH65536 USD65388:USD65536 VBZ65388:VBZ65536 VLV65388:VLV65536 VVR65388:VVR65536 WFN65388:WFN65536 WPJ65388:WPJ65536 FQ130924:FQ131072 MT130924:MT131072 WP130924:WP131072 AGL130924:AGL131072 AQH130924:AQH131072 BAD130924:BAD131072 BJZ130924:BJZ131072 BTV130924:BTV131072 CDR130924:CDR131072 CNN130924:CNN131072 CXJ130924:CXJ131072 DHF130924:DHF131072 DRB130924:DRB131072 EAX130924:EAX131072 EKT130924:EKT131072 EUP130924:EUP131072 FEL130924:FEL131072 FOH130924:FOH131072 FYD130924:FYD131072 GHZ130924:GHZ131072 GRV130924:GRV131072 HBR130924:HBR131072 HLN130924:HLN131072 HVJ130924:HVJ131072 IFF130924:IFF131072 IPB130924:IPB131072 IYX130924:IYX131072 JIT130924:JIT131072 JSP130924:JSP131072 KCL130924:KCL131072 KMH130924:KMH131072 KWD130924:KWD131072 LFZ130924:LFZ131072 LPV130924:LPV131072 LZR130924:LZR131072 MJN130924:MJN131072 MTJ130924:MTJ131072 NDF130924:NDF131072 NNB130924:NNB131072 NWX130924:NWX131072 OGT130924:OGT131072 OQP130924:OQP131072 PAL130924:PAL131072 PKH130924:PKH131072 PUD130924:PUD131072 QDZ130924:QDZ131072 QNV130924:QNV131072 QXR130924:QXR131072 RHN130924:RHN131072 RRJ130924:RRJ131072 SBF130924:SBF131072 SLB130924:SLB131072 SUX130924:SUX131072 TET130924:TET131072 TOP130924:TOP131072 TYL130924:TYL131072 UIH130924:UIH131072 USD130924:USD131072 VBZ130924:VBZ131072 VLV130924:VLV131072 VVR130924:VVR131072 WFN130924:WFN131072 WPJ130924:WPJ131072 FQ196460:FQ196608 MT196460:MT196608 WP196460:WP196608 AGL196460:AGL196608 AQH196460:AQH196608 BAD196460:BAD196608 BJZ196460:BJZ196608 BTV196460:BTV196608 CDR196460:CDR196608 CNN196460:CNN196608 CXJ196460:CXJ196608 DHF196460:DHF196608 DRB196460:DRB196608 EAX196460:EAX196608 EKT196460:EKT196608 EUP196460:EUP196608 FEL196460:FEL196608 FOH196460:FOH196608 FYD196460:FYD196608 GHZ196460:GHZ196608 GRV196460:GRV196608 HBR196460:HBR196608 HLN196460:HLN196608 HVJ196460:HVJ196608 IFF196460:IFF196608 IPB196460:IPB196608 IYX196460:IYX196608 JIT196460:JIT196608 JSP196460:JSP196608 KCL196460:KCL196608 KMH196460:KMH196608 KWD196460:KWD196608 LFZ196460:LFZ196608 LPV196460:LPV196608 LZR196460:LZR196608 MJN196460:MJN196608 MTJ196460:MTJ196608 NDF196460:NDF196608 NNB196460:NNB196608 NWX196460:NWX196608 OGT196460:OGT196608 OQP196460:OQP196608 PAL196460:PAL196608 PKH196460:PKH196608 PUD196460:PUD196608 QDZ196460:QDZ196608 QNV196460:QNV196608 QXR196460:QXR196608 RHN196460:RHN196608 RRJ196460:RRJ196608 SBF196460:SBF196608 SLB196460:SLB196608 SUX196460:SUX196608 TET196460:TET196608 TOP196460:TOP196608 TYL196460:TYL196608 UIH196460:UIH196608 USD196460:USD196608 VBZ196460:VBZ196608 VLV196460:VLV196608 VVR196460:VVR196608 WFN196460:WFN196608 WPJ196460:WPJ196608 FQ261996:FQ262144 MT261996:MT262144 WP261996:WP262144 AGL261996:AGL262144 AQH261996:AQH262144 BAD261996:BAD262144 BJZ261996:BJZ262144 BTV261996:BTV262144 CDR261996:CDR262144 CNN261996:CNN262144 CXJ261996:CXJ262144 DHF261996:DHF262144 DRB261996:DRB262144 EAX261996:EAX262144 EKT261996:EKT262144 EUP261996:EUP262144 FEL261996:FEL262144 FOH261996:FOH262144 FYD261996:FYD262144 GHZ261996:GHZ262144 GRV261996:GRV262144 HBR261996:HBR262144 HLN261996:HLN262144 HVJ261996:HVJ262144 IFF261996:IFF262144 IPB261996:IPB262144 IYX261996:IYX262144 JIT261996:JIT262144 JSP261996:JSP262144 KCL261996:KCL262144 KMH261996:KMH262144 KWD261996:KWD262144 LFZ261996:LFZ262144 LPV261996:LPV262144 LZR261996:LZR262144 MJN261996:MJN262144 MTJ261996:MTJ262144 NDF261996:NDF262144 NNB261996:NNB262144 NWX261996:NWX262144 OGT261996:OGT262144 OQP261996:OQP262144 PAL261996:PAL262144 PKH261996:PKH262144 PUD261996:PUD262144 QDZ261996:QDZ262144 QNV261996:QNV262144 QXR261996:QXR262144 RHN261996:RHN262144 RRJ261996:RRJ262144 SBF261996:SBF262144 SLB261996:SLB262144 SUX261996:SUX262144 TET261996:TET262144 TOP261996:TOP262144 TYL261996:TYL262144 UIH261996:UIH262144 USD261996:USD262144 VBZ261996:VBZ262144 VLV261996:VLV262144 VVR261996:VVR262144 WFN261996:WFN262144 WPJ261996:WPJ262144 FQ327532:FQ327680 MT327532:MT327680 WP327532:WP327680 AGL327532:AGL327680 AQH327532:AQH327680 BAD327532:BAD327680 BJZ327532:BJZ327680 BTV327532:BTV327680 CDR327532:CDR327680 CNN327532:CNN327680 CXJ327532:CXJ327680 DHF327532:DHF327680 DRB327532:DRB327680 EAX327532:EAX327680 EKT327532:EKT327680 EUP327532:EUP327680 FEL327532:FEL327680 FOH327532:FOH327680 FYD327532:FYD327680 GHZ327532:GHZ327680 GRV327532:GRV327680 HBR327532:HBR327680 HLN327532:HLN327680 HVJ327532:HVJ327680 IFF327532:IFF327680 IPB327532:IPB327680 IYX327532:IYX327680 JIT327532:JIT327680 JSP327532:JSP327680 KCL327532:KCL327680 KMH327532:KMH327680 KWD327532:KWD327680 LFZ327532:LFZ327680 LPV327532:LPV327680 LZR327532:LZR327680 MJN327532:MJN327680 MTJ327532:MTJ327680 NDF327532:NDF327680 NNB327532:NNB327680 NWX327532:NWX327680 OGT327532:OGT327680 OQP327532:OQP327680 PAL327532:PAL327680 PKH327532:PKH327680 PUD327532:PUD327680 QDZ327532:QDZ327680 QNV327532:QNV327680 QXR327532:QXR327680 RHN327532:RHN327680 RRJ327532:RRJ327680 SBF327532:SBF327680 SLB327532:SLB327680 SUX327532:SUX327680 TET327532:TET327680 TOP327532:TOP327680 TYL327532:TYL327680 UIH327532:UIH327680 USD327532:USD327680 VBZ327532:VBZ327680 VLV327532:VLV327680 VVR327532:VVR327680 WFN327532:WFN327680 WPJ327532:WPJ327680 FQ393068:FQ393216 MT393068:MT393216 WP393068:WP393216 AGL393068:AGL393216 AQH393068:AQH393216 BAD393068:BAD393216 BJZ393068:BJZ393216 BTV393068:BTV393216 CDR393068:CDR393216 CNN393068:CNN393216 CXJ393068:CXJ393216 DHF393068:DHF393216 DRB393068:DRB393216 EAX393068:EAX393216 EKT393068:EKT393216 EUP393068:EUP393216 FEL393068:FEL393216 FOH393068:FOH393216 FYD393068:FYD393216 GHZ393068:GHZ393216 GRV393068:GRV393216 HBR393068:HBR393216 HLN393068:HLN393216 HVJ393068:HVJ393216 IFF393068:IFF393216 IPB393068:IPB393216 IYX393068:IYX393216 JIT393068:JIT393216 JSP393068:JSP393216 KCL393068:KCL393216 KMH393068:KMH393216 KWD393068:KWD393216 LFZ393068:LFZ393216 LPV393068:LPV393216 LZR393068:LZR393216 MJN393068:MJN393216 MTJ393068:MTJ393216 NDF393068:NDF393216 NNB393068:NNB393216 NWX393068:NWX393216 OGT393068:OGT393216 OQP393068:OQP393216 PAL393068:PAL393216 PKH393068:PKH393216 PUD393068:PUD393216 QDZ393068:QDZ393216 QNV393068:QNV393216 QXR393068:QXR393216 RHN393068:RHN393216 RRJ393068:RRJ393216 SBF393068:SBF393216 SLB393068:SLB393216 SUX393068:SUX393216 TET393068:TET393216 TOP393068:TOP393216 TYL393068:TYL393216 UIH393068:UIH393216 USD393068:USD393216 VBZ393068:VBZ393216 VLV393068:VLV393216 VVR393068:VVR393216 WFN393068:WFN393216 WPJ393068:WPJ393216 FQ458604:FQ458752 MT458604:MT458752 WP458604:WP458752 AGL458604:AGL458752 AQH458604:AQH458752 BAD458604:BAD458752 BJZ458604:BJZ458752 BTV458604:BTV458752 CDR458604:CDR458752 CNN458604:CNN458752 CXJ458604:CXJ458752 DHF458604:DHF458752 DRB458604:DRB458752 EAX458604:EAX458752 EKT458604:EKT458752 EUP458604:EUP458752 FEL458604:FEL458752 FOH458604:FOH458752 FYD458604:FYD458752 GHZ458604:GHZ458752 GRV458604:GRV458752 HBR458604:HBR458752 HLN458604:HLN458752 HVJ458604:HVJ458752 IFF458604:IFF458752 IPB458604:IPB458752 IYX458604:IYX458752 JIT458604:JIT458752 JSP458604:JSP458752 KCL458604:KCL458752 KMH458604:KMH458752 KWD458604:KWD458752 LFZ458604:LFZ458752 LPV458604:LPV458752 LZR458604:LZR458752 MJN458604:MJN458752 MTJ458604:MTJ458752 NDF458604:NDF458752 NNB458604:NNB458752 NWX458604:NWX458752 OGT458604:OGT458752 OQP458604:OQP458752 PAL458604:PAL458752 PKH458604:PKH458752 PUD458604:PUD458752 QDZ458604:QDZ458752 QNV458604:QNV458752 QXR458604:QXR458752 RHN458604:RHN458752 RRJ458604:RRJ458752 SBF458604:SBF458752 SLB458604:SLB458752 SUX458604:SUX458752 TET458604:TET458752 TOP458604:TOP458752 TYL458604:TYL458752 UIH458604:UIH458752 USD458604:USD458752 VBZ458604:VBZ458752 VLV458604:VLV458752 VVR458604:VVR458752 WFN458604:WFN458752 WPJ458604:WPJ458752 FQ524140:FQ524288 MT524140:MT524288 WP524140:WP524288 AGL524140:AGL524288 AQH524140:AQH524288 BAD524140:BAD524288 BJZ524140:BJZ524288 BTV524140:BTV524288 CDR524140:CDR524288 CNN524140:CNN524288 CXJ524140:CXJ524288 DHF524140:DHF524288 DRB524140:DRB524288 EAX524140:EAX524288 EKT524140:EKT524288 EUP524140:EUP524288 FEL524140:FEL524288 FOH524140:FOH524288 FYD524140:FYD524288 GHZ524140:GHZ524288 GRV524140:GRV524288 HBR524140:HBR524288 HLN524140:HLN524288 HVJ524140:HVJ524288 IFF524140:IFF524288 IPB524140:IPB524288 IYX524140:IYX524288 JIT524140:JIT524288 JSP524140:JSP524288 KCL524140:KCL524288 KMH524140:KMH524288 KWD524140:KWD524288 LFZ524140:LFZ524288 LPV524140:LPV524288 LZR524140:LZR524288 MJN524140:MJN524288 MTJ524140:MTJ524288 NDF524140:NDF524288 NNB524140:NNB524288 NWX524140:NWX524288 OGT524140:OGT524288 OQP524140:OQP524288 PAL524140:PAL524288 PKH524140:PKH524288 PUD524140:PUD524288 QDZ524140:QDZ524288 QNV524140:QNV524288 QXR524140:QXR524288 RHN524140:RHN524288 RRJ524140:RRJ524288 SBF524140:SBF524288 SLB524140:SLB524288 SUX524140:SUX524288 TET524140:TET524288 TOP524140:TOP524288 TYL524140:TYL524288 UIH524140:UIH524288 USD524140:USD524288 VBZ524140:VBZ524288 VLV524140:VLV524288 VVR524140:VVR524288 WFN524140:WFN524288 WPJ524140:WPJ524288 FQ589676:FQ589824 MT589676:MT589824 WP589676:WP589824 AGL589676:AGL589824 AQH589676:AQH589824 BAD589676:BAD589824 BJZ589676:BJZ589824 BTV589676:BTV589824 CDR589676:CDR589824 CNN589676:CNN589824 CXJ589676:CXJ589824 DHF589676:DHF589824 DRB589676:DRB589824 EAX589676:EAX589824 EKT589676:EKT589824 EUP589676:EUP589824 FEL589676:FEL589824 FOH589676:FOH589824 FYD589676:FYD589824 GHZ589676:GHZ589824 GRV589676:GRV589824 HBR589676:HBR589824 HLN589676:HLN589824 HVJ589676:HVJ589824 IFF589676:IFF589824 IPB589676:IPB589824 IYX589676:IYX589824 JIT589676:JIT589824 JSP589676:JSP589824 KCL589676:KCL589824 KMH589676:KMH589824 KWD589676:KWD589824 LFZ589676:LFZ589824 LPV589676:LPV589824 LZR589676:LZR589824 MJN589676:MJN589824 MTJ589676:MTJ589824 NDF589676:NDF589824 NNB589676:NNB589824 NWX589676:NWX589824 OGT589676:OGT589824 OQP589676:OQP589824 PAL589676:PAL589824 PKH589676:PKH589824 PUD589676:PUD589824 QDZ589676:QDZ589824 QNV589676:QNV589824 QXR589676:QXR589824 RHN589676:RHN589824 RRJ589676:RRJ589824 SBF589676:SBF589824 SLB589676:SLB589824 SUX589676:SUX589824 TET589676:TET589824 TOP589676:TOP589824 TYL589676:TYL589824 UIH589676:UIH589824 USD589676:USD589824 VBZ589676:VBZ589824 VLV589676:VLV589824 VVR589676:VVR589824 WFN589676:WFN589824 WPJ589676:WPJ589824 FQ655212:FQ655360 MT655212:MT655360 WP655212:WP655360 AGL655212:AGL655360 AQH655212:AQH655360 BAD655212:BAD655360 BJZ655212:BJZ655360 BTV655212:BTV655360 CDR655212:CDR655360 CNN655212:CNN655360 CXJ655212:CXJ655360 DHF655212:DHF655360 DRB655212:DRB655360 EAX655212:EAX655360 EKT655212:EKT655360 EUP655212:EUP655360 FEL655212:FEL655360 FOH655212:FOH655360 FYD655212:FYD655360 GHZ655212:GHZ655360 GRV655212:GRV655360 HBR655212:HBR655360 HLN655212:HLN655360 HVJ655212:HVJ655360 IFF655212:IFF655360 IPB655212:IPB655360 IYX655212:IYX655360 JIT655212:JIT655360 JSP655212:JSP655360 KCL655212:KCL655360 KMH655212:KMH655360 KWD655212:KWD655360 LFZ655212:LFZ655360 LPV655212:LPV655360 LZR655212:LZR655360 MJN655212:MJN655360 MTJ655212:MTJ655360 NDF655212:NDF655360 NNB655212:NNB655360 NWX655212:NWX655360 OGT655212:OGT655360 OQP655212:OQP655360 PAL655212:PAL655360 PKH655212:PKH655360 PUD655212:PUD655360 QDZ655212:QDZ655360 QNV655212:QNV655360 QXR655212:QXR655360 RHN655212:RHN655360 RRJ655212:RRJ655360 SBF655212:SBF655360 SLB655212:SLB655360 SUX655212:SUX655360 TET655212:TET655360 TOP655212:TOP655360 TYL655212:TYL655360 UIH655212:UIH655360 USD655212:USD655360 VBZ655212:VBZ655360 VLV655212:VLV655360 VVR655212:VVR655360 WFN655212:WFN655360 WPJ655212:WPJ655360 FQ720748:FQ720896 MT720748:MT720896 WP720748:WP720896 AGL720748:AGL720896 AQH720748:AQH720896 BAD720748:BAD720896 BJZ720748:BJZ720896 BTV720748:BTV720896 CDR720748:CDR720896 CNN720748:CNN720896 CXJ720748:CXJ720896 DHF720748:DHF720896 DRB720748:DRB720896 EAX720748:EAX720896 EKT720748:EKT720896 EUP720748:EUP720896 FEL720748:FEL720896 FOH720748:FOH720896 FYD720748:FYD720896 GHZ720748:GHZ720896 GRV720748:GRV720896 HBR720748:HBR720896 HLN720748:HLN720896 HVJ720748:HVJ720896 IFF720748:IFF720896 IPB720748:IPB720896 IYX720748:IYX720896 JIT720748:JIT720896 JSP720748:JSP720896 KCL720748:KCL720896 KMH720748:KMH720896 KWD720748:KWD720896 LFZ720748:LFZ720896 LPV720748:LPV720896 LZR720748:LZR720896 MJN720748:MJN720896 MTJ720748:MTJ720896 NDF720748:NDF720896 NNB720748:NNB720896 NWX720748:NWX720896 OGT720748:OGT720896 OQP720748:OQP720896 PAL720748:PAL720896 PKH720748:PKH720896 PUD720748:PUD720896 QDZ720748:QDZ720896 QNV720748:QNV720896 QXR720748:QXR720896 RHN720748:RHN720896 RRJ720748:RRJ720896 SBF720748:SBF720896 SLB720748:SLB720896 SUX720748:SUX720896 TET720748:TET720896 TOP720748:TOP720896 TYL720748:TYL720896 UIH720748:UIH720896 USD720748:USD720896 VBZ720748:VBZ720896 VLV720748:VLV720896 VVR720748:VVR720896 WFN720748:WFN720896 WPJ720748:WPJ720896 FQ786284:FQ786432 MT786284:MT786432 WP786284:WP786432 AGL786284:AGL786432 AQH786284:AQH786432 BAD786284:BAD786432 BJZ786284:BJZ786432 BTV786284:BTV786432 CDR786284:CDR786432 CNN786284:CNN786432 CXJ786284:CXJ786432 DHF786284:DHF786432 DRB786284:DRB786432 EAX786284:EAX786432 EKT786284:EKT786432 EUP786284:EUP786432 FEL786284:FEL786432 FOH786284:FOH786432 FYD786284:FYD786432 GHZ786284:GHZ786432 GRV786284:GRV786432 HBR786284:HBR786432 HLN786284:HLN786432 HVJ786284:HVJ786432 IFF786284:IFF786432 IPB786284:IPB786432 IYX786284:IYX786432 JIT786284:JIT786432 JSP786284:JSP786432 KCL786284:KCL786432 KMH786284:KMH786432 KWD786284:KWD786432 LFZ786284:LFZ786432 LPV786284:LPV786432 LZR786284:LZR786432 MJN786284:MJN786432 MTJ786284:MTJ786432 NDF786284:NDF786432 NNB786284:NNB786432 NWX786284:NWX786432 OGT786284:OGT786432 OQP786284:OQP786432 PAL786284:PAL786432 PKH786284:PKH786432 PUD786284:PUD786432 QDZ786284:QDZ786432 QNV786284:QNV786432 QXR786284:QXR786432 RHN786284:RHN786432 RRJ786284:RRJ786432 SBF786284:SBF786432 SLB786284:SLB786432 SUX786284:SUX786432 TET786284:TET786432 TOP786284:TOP786432 TYL786284:TYL786432 UIH786284:UIH786432 USD786284:USD786432 VBZ786284:VBZ786432 VLV786284:VLV786432 VVR786284:VVR786432 WFN786284:WFN786432 WPJ786284:WPJ786432 FQ851820:FQ851968 MT851820:MT851968 WP851820:WP851968 AGL851820:AGL851968 AQH851820:AQH851968 BAD851820:BAD851968 BJZ851820:BJZ851968 BTV851820:BTV851968 CDR851820:CDR851968 CNN851820:CNN851968 CXJ851820:CXJ851968 DHF851820:DHF851968 DRB851820:DRB851968 EAX851820:EAX851968 EKT851820:EKT851968 EUP851820:EUP851968 FEL851820:FEL851968 FOH851820:FOH851968 FYD851820:FYD851968 GHZ851820:GHZ851968 GRV851820:GRV851968 HBR851820:HBR851968 HLN851820:HLN851968 HVJ851820:HVJ851968 IFF851820:IFF851968 IPB851820:IPB851968 IYX851820:IYX851968 JIT851820:JIT851968 JSP851820:JSP851968 KCL851820:KCL851968 KMH851820:KMH851968 KWD851820:KWD851968 LFZ851820:LFZ851968 LPV851820:LPV851968 LZR851820:LZR851968 MJN851820:MJN851968 MTJ851820:MTJ851968 NDF851820:NDF851968 NNB851820:NNB851968 NWX851820:NWX851968 OGT851820:OGT851968 OQP851820:OQP851968 PAL851820:PAL851968 PKH851820:PKH851968 PUD851820:PUD851968 QDZ851820:QDZ851968 QNV851820:QNV851968 QXR851820:QXR851968 RHN851820:RHN851968 RRJ851820:RRJ851968 SBF851820:SBF851968 SLB851820:SLB851968 SUX851820:SUX851968 TET851820:TET851968 TOP851820:TOP851968 TYL851820:TYL851968 UIH851820:UIH851968 USD851820:USD851968 VBZ851820:VBZ851968 VLV851820:VLV851968 VVR851820:VVR851968 WFN851820:WFN851968 WPJ851820:WPJ851968 FQ917356:FQ917504 MT917356:MT917504 WP917356:WP917504 AGL917356:AGL917504 AQH917356:AQH917504 BAD917356:BAD917504 BJZ917356:BJZ917504 BTV917356:BTV917504 CDR917356:CDR917504 CNN917356:CNN917504 CXJ917356:CXJ917504 DHF917356:DHF917504 DRB917356:DRB917504 EAX917356:EAX917504 EKT917356:EKT917504 EUP917356:EUP917504 FEL917356:FEL917504 FOH917356:FOH917504 FYD917356:FYD917504 GHZ917356:GHZ917504 GRV917356:GRV917504 HBR917356:HBR917504 HLN917356:HLN917504 HVJ917356:HVJ917504 IFF917356:IFF917504 IPB917356:IPB917504 IYX917356:IYX917504 JIT917356:JIT917504 JSP917356:JSP917504 KCL917356:KCL917504 KMH917356:KMH917504 KWD917356:KWD917504 LFZ917356:LFZ917504 LPV917356:LPV917504 LZR917356:LZR917504 MJN917356:MJN917504 MTJ917356:MTJ917504 NDF917356:NDF917504 NNB917356:NNB917504 NWX917356:NWX917504 OGT917356:OGT917504 OQP917356:OQP917504 PAL917356:PAL917504 PKH917356:PKH917504 PUD917356:PUD917504 QDZ917356:QDZ917504 QNV917356:QNV917504 QXR917356:QXR917504 RHN917356:RHN917504 RRJ917356:RRJ917504 SBF917356:SBF917504 SLB917356:SLB917504 SUX917356:SUX917504 TET917356:TET917504 TOP917356:TOP917504 TYL917356:TYL917504 UIH917356:UIH917504 USD917356:USD917504 VBZ917356:VBZ917504 VLV917356:VLV917504 VVR917356:VVR917504 WFN917356:WFN917504 WPJ917356:WPJ917504 FQ982892:FQ983040 MT982892:MT983040 WP982892:WP983040 AGL982892:AGL983040 AQH982892:AQH983040 BAD982892:BAD983040 BJZ982892:BJZ983040 BTV982892:BTV983040 CDR982892:CDR983040 CNN982892:CNN983040 CXJ982892:CXJ983040 DHF982892:DHF983040 DRB982892:DRB983040 EAX982892:EAX983040 EKT982892:EKT983040 EUP982892:EUP983040 FEL982892:FEL983040 FOH982892:FOH983040 FYD982892:FYD983040 GHZ982892:GHZ983040 GRV982892:GRV983040 HBR982892:HBR983040 HLN982892:HLN983040 HVJ982892:HVJ983040 IFF982892:IFF983040 IPB982892:IPB983040 IYX982892:IYX983040 JIT982892:JIT983040 JSP982892:JSP983040 KCL982892:KCL983040 KMH982892:KMH983040 KWD982892:KWD983040 LFZ982892:LFZ983040 LPV982892:LPV983040 LZR982892:LZR983040 MJN982892:MJN983040 MTJ982892:MTJ983040 NDF982892:NDF983040 NNB982892:NNB983040 NWX982892:NWX983040 OGT982892:OGT983040 OQP982892:OQP983040 PAL982892:PAL983040 PKH982892:PKH983040 PUD982892:PUD983040 QDZ982892:QDZ983040 QNV982892:QNV983040 QXR982892:QXR983040 RHN982892:RHN983040 RRJ982892:RRJ983040 SBF982892:SBF983040 SLB982892:SLB983040 SUX982892:SUX983040 TET982892:TET983040 TOP982892:TOP983040 TYL982892:TYL983040 UIH982892:UIH983040 USD982892:USD983040 VBZ982892:VBZ983040 VLV982892:VLV983040 VVR982892:VVR983040 WFN982892:WFN983040 WPJ982892:WPJ983040 PVN982892:PVN983040 QFJ982892:QFJ983040 AGO128:AGO140 AQK128:AQK140 BAG128:BAG140 BKC128:BKC140 BTY128:BTY140 CDU128:CDU140 CNQ128:CNQ140 CXM128:CXM140 DHI128:DHI140 DRE128:DRE140 EBA128:EBA140 EKW128:EKW140 EUS128:EUS140 FEO128:FEO140 FOK128:FOK140 FYG128:FYG140 GIC128:GIC140 GRY128:GRY140 HBU128:HBU140 HLQ128:HLQ140 HVM128:HVM140 IFI128:IFI140 IPE128:IPE140 IZA128:IZA140 JIW128:JIW140 JSS128:JSS140 KCO128:KCO140 KMK128:KMK140 KWG128:KWG140 LGC128:LGC140 LPY128:LPY140 LZU128:LZU140 MJQ128:MJQ140 MTM128:MTM140 NDI128:NDI140 NNE128:NNE140 NXA128:NXA140 OGW128:OGW140 OQS128:OQS140 PAO128:PAO140 PKK128:PKK140 PUG128:PUG140 QEC128:QEC140 QNY128:QNY140 QXU128:QXU140 RHQ128:RHQ140 RRM128:RRM140 SBI128:SBI140 SLE128:SLE140 SVA128:SVA140 TEW128:TEW140 TOS128:TOS140 TYO128:TYO140 UIK128:UIK140 USG128:USG140 VCC128:VCC140 VLY128:VLY140 VVU128:VVU140 WFQ128:WFQ140 WPM128:WPM140 OD128:OD140 XZ128:XZ140 QPF982892:QPF983040 MW65388:MW65536 WS65388:WS65536 AGO65388:AGO65536 AQK65388:AQK65536 BAG65388:BAG65536 BKC65388:BKC65536 BTY65388:BTY65536 CDU65388:CDU65536 CNQ65388:CNQ65536 CXM65388:CXM65536 DHI65388:DHI65536 DRE65388:DRE65536 EBA65388:EBA65536 EKW65388:EKW65536 EUS65388:EUS65536 FEO65388:FEO65536 FOK65388:FOK65536 FYG65388:FYG65536 GIC65388:GIC65536 GRY65388:GRY65536 HBU65388:HBU65536 HLQ65388:HLQ65536 HVM65388:HVM65536 IFI65388:IFI65536 IPE65388:IPE65536 IZA65388:IZA65536 JIW65388:JIW65536 JSS65388:JSS65536 KCO65388:KCO65536 KMK65388:KMK65536 KWG65388:KWG65536 LGC65388:LGC65536 LPY65388:LPY65536 LZU65388:LZU65536 MJQ65388:MJQ65536 MTM65388:MTM65536 NDI65388:NDI65536 NNE65388:NNE65536 NXA65388:NXA65536 OGW65388:OGW65536 OQS65388:OQS65536 PAO65388:PAO65536 PKK65388:PKK65536 PUG65388:PUG65536 QEC65388:QEC65536 QNY65388:QNY65536 QXU65388:QXU65536 RHQ65388:RHQ65536 RRM65388:RRM65536 SBI65388:SBI65536 SLE65388:SLE65536 SVA65388:SVA65536 TEW65388:TEW65536 TOS65388:TOS65536 TYO65388:TYO65536 UIK65388:UIK65536 USG65388:USG65536 VCC65388:VCC65536 VLY65388:VLY65536 VVU65388:VVU65536 WFQ65388:WFQ65536 WPM65388:WPM65536 QZB982892:QZB983040 MW130924:MW131072 WS130924:WS131072 AGO130924:AGO131072 AQK130924:AQK131072 BAG130924:BAG131072 BKC130924:BKC131072 BTY130924:BTY131072 CDU130924:CDU131072 CNQ130924:CNQ131072 CXM130924:CXM131072 DHI130924:DHI131072 DRE130924:DRE131072 EBA130924:EBA131072 EKW130924:EKW131072 EUS130924:EUS131072 FEO130924:FEO131072 FOK130924:FOK131072 FYG130924:FYG131072 GIC130924:GIC131072 GRY130924:GRY131072 HBU130924:HBU131072 HLQ130924:HLQ131072 HVM130924:HVM131072 IFI130924:IFI131072 IPE130924:IPE131072 IZA130924:IZA131072 JIW130924:JIW131072 JSS130924:JSS131072 KCO130924:KCO131072 KMK130924:KMK131072 KWG130924:KWG131072 LGC130924:LGC131072 LPY130924:LPY131072 LZU130924:LZU131072 MJQ130924:MJQ131072 MTM130924:MTM131072 NDI130924:NDI131072 NNE130924:NNE131072 NXA130924:NXA131072 OGW130924:OGW131072 OQS130924:OQS131072 PAO130924:PAO131072 PKK130924:PKK131072 PUG130924:PUG131072 QEC130924:QEC131072 QNY130924:QNY131072 QXU130924:QXU131072 RHQ130924:RHQ131072 RRM130924:RRM131072 SBI130924:SBI131072 SLE130924:SLE131072 SVA130924:SVA131072 TEW130924:TEW131072 TOS130924:TOS131072 TYO130924:TYO131072 UIK130924:UIK131072 USG130924:USG131072 VCC130924:VCC131072 VLY130924:VLY131072 VVU130924:VVU131072 WFQ130924:WFQ131072 WPM130924:WPM131072 RIX982892:RIX983040 MW196460:MW196608 WS196460:WS196608 AGO196460:AGO196608 AQK196460:AQK196608 BAG196460:BAG196608 BKC196460:BKC196608 BTY196460:BTY196608 CDU196460:CDU196608 CNQ196460:CNQ196608 CXM196460:CXM196608 DHI196460:DHI196608 DRE196460:DRE196608 EBA196460:EBA196608 EKW196460:EKW196608 EUS196460:EUS196608 FEO196460:FEO196608 FOK196460:FOK196608 FYG196460:FYG196608 GIC196460:GIC196608 GRY196460:GRY196608 HBU196460:HBU196608 HLQ196460:HLQ196608 HVM196460:HVM196608 IFI196460:IFI196608 IPE196460:IPE196608 IZA196460:IZA196608 JIW196460:JIW196608 JSS196460:JSS196608 KCO196460:KCO196608 KMK196460:KMK196608 KWG196460:KWG196608 LGC196460:LGC196608 LPY196460:LPY196608 LZU196460:LZU196608 MJQ196460:MJQ196608 MTM196460:MTM196608 NDI196460:NDI196608 NNE196460:NNE196608 NXA196460:NXA196608 OGW196460:OGW196608 OQS196460:OQS196608 PAO196460:PAO196608 PKK196460:PKK196608 PUG196460:PUG196608 QEC196460:QEC196608 QNY196460:QNY196608 QXU196460:QXU196608 RHQ196460:RHQ196608 RRM196460:RRM196608 SBI196460:SBI196608 SLE196460:SLE196608 SVA196460:SVA196608 TEW196460:TEW196608 TOS196460:TOS196608 TYO196460:TYO196608 UIK196460:UIK196608 USG196460:USG196608 VCC196460:VCC196608 VLY196460:VLY196608 VVU196460:VVU196608 WFQ196460:WFQ196608 WPM196460:WPM196608 RST982892:RST983040 MW261996:MW262144 WS261996:WS262144 AGO261996:AGO262144 AQK261996:AQK262144 BAG261996:BAG262144 BKC261996:BKC262144 BTY261996:BTY262144 CDU261996:CDU262144 CNQ261996:CNQ262144 CXM261996:CXM262144 DHI261996:DHI262144 DRE261996:DRE262144 EBA261996:EBA262144 EKW261996:EKW262144 EUS261996:EUS262144 FEO261996:FEO262144 FOK261996:FOK262144 FYG261996:FYG262144 GIC261996:GIC262144 GRY261996:GRY262144 HBU261996:HBU262144 HLQ261996:HLQ262144 HVM261996:HVM262144 IFI261996:IFI262144 IPE261996:IPE262144 IZA261996:IZA262144 JIW261996:JIW262144 JSS261996:JSS262144 KCO261996:KCO262144 KMK261996:KMK262144 KWG261996:KWG262144 LGC261996:LGC262144 LPY261996:LPY262144 LZU261996:LZU262144 MJQ261996:MJQ262144 MTM261996:MTM262144 NDI261996:NDI262144 NNE261996:NNE262144 NXA261996:NXA262144 OGW261996:OGW262144 OQS261996:OQS262144 PAO261996:PAO262144 PKK261996:PKK262144 PUG261996:PUG262144 QEC261996:QEC262144 QNY261996:QNY262144 QXU261996:QXU262144 RHQ261996:RHQ262144 RRM261996:RRM262144 SBI261996:SBI262144 SLE261996:SLE262144 SVA261996:SVA262144 TEW261996:TEW262144 TOS261996:TOS262144 TYO261996:TYO262144 UIK261996:UIK262144 USG261996:USG262144 VCC261996:VCC262144 VLY261996:VLY262144 VVU261996:VVU262144 WFQ261996:WFQ262144 WPM261996:WPM262144 SCP982892:SCP983040 MW327532:MW327680 WS327532:WS327680 AGO327532:AGO327680 AQK327532:AQK327680 BAG327532:BAG327680 BKC327532:BKC327680 BTY327532:BTY327680 CDU327532:CDU327680 CNQ327532:CNQ327680 CXM327532:CXM327680 DHI327532:DHI327680 DRE327532:DRE327680 EBA327532:EBA327680 EKW327532:EKW327680 EUS327532:EUS327680 FEO327532:FEO327680 FOK327532:FOK327680 FYG327532:FYG327680 GIC327532:GIC327680 GRY327532:GRY327680 HBU327532:HBU327680 HLQ327532:HLQ327680 HVM327532:HVM327680 IFI327532:IFI327680 IPE327532:IPE327680 IZA327532:IZA327680 JIW327532:JIW327680 JSS327532:JSS327680 KCO327532:KCO327680 KMK327532:KMK327680 KWG327532:KWG327680 LGC327532:LGC327680 LPY327532:LPY327680 LZU327532:LZU327680 MJQ327532:MJQ327680 MTM327532:MTM327680 NDI327532:NDI327680 NNE327532:NNE327680 NXA327532:NXA327680 OGW327532:OGW327680 OQS327532:OQS327680 PAO327532:PAO327680 PKK327532:PKK327680 PUG327532:PUG327680 QEC327532:QEC327680 QNY327532:QNY327680 QXU327532:QXU327680 RHQ327532:RHQ327680 RRM327532:RRM327680 SBI327532:SBI327680 SLE327532:SLE327680 SVA327532:SVA327680 TEW327532:TEW327680 TOS327532:TOS327680 TYO327532:TYO327680 UIK327532:UIK327680 USG327532:USG327680 VCC327532:VCC327680 VLY327532:VLY327680 VVU327532:VVU327680 WFQ327532:WFQ327680 WPM327532:WPM327680 SML982892:SML983040 MW393068:MW393216 WS393068:WS393216 AGO393068:AGO393216 AQK393068:AQK393216 BAG393068:BAG393216 BKC393068:BKC393216 BTY393068:BTY393216 CDU393068:CDU393216 CNQ393068:CNQ393216 CXM393068:CXM393216 DHI393068:DHI393216 DRE393068:DRE393216 EBA393068:EBA393216 EKW393068:EKW393216 EUS393068:EUS393216 FEO393068:FEO393216 FOK393068:FOK393216 FYG393068:FYG393216 GIC393068:GIC393216 GRY393068:GRY393216 HBU393068:HBU393216 HLQ393068:HLQ393216 HVM393068:HVM393216 IFI393068:IFI393216 IPE393068:IPE393216 IZA393068:IZA393216 JIW393068:JIW393216 JSS393068:JSS393216 KCO393068:KCO393216 KMK393068:KMK393216 KWG393068:KWG393216 LGC393068:LGC393216 LPY393068:LPY393216 LZU393068:LZU393216 MJQ393068:MJQ393216 MTM393068:MTM393216 NDI393068:NDI393216 NNE393068:NNE393216 NXA393068:NXA393216 OGW393068:OGW393216 OQS393068:OQS393216 PAO393068:PAO393216 PKK393068:PKK393216 PUG393068:PUG393216 QEC393068:QEC393216 QNY393068:QNY393216 QXU393068:QXU393216 RHQ393068:RHQ393216 RRM393068:RRM393216 SBI393068:SBI393216 SLE393068:SLE393216 SVA393068:SVA393216 TEW393068:TEW393216 TOS393068:TOS393216 TYO393068:TYO393216 UIK393068:UIK393216 USG393068:USG393216 VCC393068:VCC393216 VLY393068:VLY393216 VVU393068:VVU393216 WFQ393068:WFQ393216 WPM393068:WPM393216 SWH982892:SWH983040 MW458604:MW458752 WS458604:WS458752 AGO458604:AGO458752 AQK458604:AQK458752 BAG458604:BAG458752 BKC458604:BKC458752 BTY458604:BTY458752 CDU458604:CDU458752 CNQ458604:CNQ458752 CXM458604:CXM458752 DHI458604:DHI458752 DRE458604:DRE458752 EBA458604:EBA458752 EKW458604:EKW458752 EUS458604:EUS458752 FEO458604:FEO458752 FOK458604:FOK458752 FYG458604:FYG458752 GIC458604:GIC458752 GRY458604:GRY458752 HBU458604:HBU458752 HLQ458604:HLQ458752 HVM458604:HVM458752 IFI458604:IFI458752 IPE458604:IPE458752 IZA458604:IZA458752 JIW458604:JIW458752 JSS458604:JSS458752 KCO458604:KCO458752 KMK458604:KMK458752 KWG458604:KWG458752 LGC458604:LGC458752 LPY458604:LPY458752 LZU458604:LZU458752 MJQ458604:MJQ458752 MTM458604:MTM458752 NDI458604:NDI458752 NNE458604:NNE458752 NXA458604:NXA458752 OGW458604:OGW458752 OQS458604:OQS458752 PAO458604:PAO458752 PKK458604:PKK458752 PUG458604:PUG458752 QEC458604:QEC458752 QNY458604:QNY458752 QXU458604:QXU458752 RHQ458604:RHQ458752 RRM458604:RRM458752 SBI458604:SBI458752 SLE458604:SLE458752 SVA458604:SVA458752 TEW458604:TEW458752 TOS458604:TOS458752 TYO458604:TYO458752 UIK458604:UIK458752 USG458604:USG458752 VCC458604:VCC458752 VLY458604:VLY458752 VVU458604:VVU458752 WFQ458604:WFQ458752 WPM458604:WPM458752 TGD982892:TGD983040 MW524140:MW524288 WS524140:WS524288 AGO524140:AGO524288 AQK524140:AQK524288 BAG524140:BAG524288 BKC524140:BKC524288 BTY524140:BTY524288 CDU524140:CDU524288 CNQ524140:CNQ524288 CXM524140:CXM524288 DHI524140:DHI524288 DRE524140:DRE524288 EBA524140:EBA524288 EKW524140:EKW524288 EUS524140:EUS524288 FEO524140:FEO524288 FOK524140:FOK524288 FYG524140:FYG524288 GIC524140:GIC524288 GRY524140:GRY524288 HBU524140:HBU524288 HLQ524140:HLQ524288 HVM524140:HVM524288 IFI524140:IFI524288 IPE524140:IPE524288 IZA524140:IZA524288 JIW524140:JIW524288 JSS524140:JSS524288 KCO524140:KCO524288 KMK524140:KMK524288 KWG524140:KWG524288 LGC524140:LGC524288 LPY524140:LPY524288 LZU524140:LZU524288 MJQ524140:MJQ524288 MTM524140:MTM524288 NDI524140:NDI524288 NNE524140:NNE524288 NXA524140:NXA524288 OGW524140:OGW524288 OQS524140:OQS524288 PAO524140:PAO524288 PKK524140:PKK524288 PUG524140:PUG524288 QEC524140:QEC524288 QNY524140:QNY524288 QXU524140:QXU524288 RHQ524140:RHQ524288 RRM524140:RRM524288 SBI524140:SBI524288 SLE524140:SLE524288 SVA524140:SVA524288 TEW524140:TEW524288 TOS524140:TOS524288 TYO524140:TYO524288 UIK524140:UIK524288 USG524140:USG524288 VCC524140:VCC524288 VLY524140:VLY524288 VVU524140:VVU524288 WFQ524140:WFQ524288 WPM524140:WPM524288 TPZ982892:TPZ983040 MW589676:MW589824 WS589676:WS589824 AGO589676:AGO589824 AQK589676:AQK589824 BAG589676:BAG589824 BKC589676:BKC589824 BTY589676:BTY589824 CDU589676:CDU589824 CNQ589676:CNQ589824 CXM589676:CXM589824 DHI589676:DHI589824 DRE589676:DRE589824 EBA589676:EBA589824 EKW589676:EKW589824 EUS589676:EUS589824 FEO589676:FEO589824 FOK589676:FOK589824 FYG589676:FYG589824 GIC589676:GIC589824 GRY589676:GRY589824 HBU589676:HBU589824 HLQ589676:HLQ589824 HVM589676:HVM589824 IFI589676:IFI589824 IPE589676:IPE589824 IZA589676:IZA589824 JIW589676:JIW589824 JSS589676:JSS589824 KCO589676:KCO589824 KMK589676:KMK589824 KWG589676:KWG589824 LGC589676:LGC589824 LPY589676:LPY589824 LZU589676:LZU589824 MJQ589676:MJQ589824 MTM589676:MTM589824 NDI589676:NDI589824 NNE589676:NNE589824 NXA589676:NXA589824 OGW589676:OGW589824 OQS589676:OQS589824 PAO589676:PAO589824 PKK589676:PKK589824 PUG589676:PUG589824 QEC589676:QEC589824 QNY589676:QNY589824 QXU589676:QXU589824 RHQ589676:RHQ589824 RRM589676:RRM589824 SBI589676:SBI589824 SLE589676:SLE589824 SVA589676:SVA589824 TEW589676:TEW589824 TOS589676:TOS589824 TYO589676:TYO589824 UIK589676:UIK589824 USG589676:USG589824 VCC589676:VCC589824 VLY589676:VLY589824 VVU589676:VVU589824 WFQ589676:WFQ589824 WPM589676:WPM589824 TZV982892:TZV983040 MW655212:MW655360 WS655212:WS655360 AGO655212:AGO655360 AQK655212:AQK655360 BAG655212:BAG655360 BKC655212:BKC655360 BTY655212:BTY655360 CDU655212:CDU655360 CNQ655212:CNQ655360 CXM655212:CXM655360 DHI655212:DHI655360 DRE655212:DRE655360 EBA655212:EBA655360 EKW655212:EKW655360 EUS655212:EUS655360 FEO655212:FEO655360 FOK655212:FOK655360 FYG655212:FYG655360 GIC655212:GIC655360 GRY655212:GRY655360 HBU655212:HBU655360 HLQ655212:HLQ655360 HVM655212:HVM655360 IFI655212:IFI655360 IPE655212:IPE655360 IZA655212:IZA655360 JIW655212:JIW655360 JSS655212:JSS655360 KCO655212:KCO655360 KMK655212:KMK655360 KWG655212:KWG655360 LGC655212:LGC655360 LPY655212:LPY655360 LZU655212:LZU655360 MJQ655212:MJQ655360 MTM655212:MTM655360 NDI655212:NDI655360 NNE655212:NNE655360 NXA655212:NXA655360 OGW655212:OGW655360 OQS655212:OQS655360 PAO655212:PAO655360 PKK655212:PKK655360 PUG655212:PUG655360 QEC655212:QEC655360 QNY655212:QNY655360 QXU655212:QXU655360 RHQ655212:RHQ655360 RRM655212:RRM655360 SBI655212:SBI655360 SLE655212:SLE655360 SVA655212:SVA655360 TEW655212:TEW655360 TOS655212:TOS655360 TYO655212:TYO655360 UIK655212:UIK655360 USG655212:USG655360 VCC655212:VCC655360 VLY655212:VLY655360 VVU655212:VVU655360 WFQ655212:WFQ655360 WPM655212:WPM655360 UJR982892:UJR983040 MW720748:MW720896 WS720748:WS720896 AGO720748:AGO720896 AQK720748:AQK720896 BAG720748:BAG720896 BKC720748:BKC720896 BTY720748:BTY720896 CDU720748:CDU720896 CNQ720748:CNQ720896 CXM720748:CXM720896 DHI720748:DHI720896 DRE720748:DRE720896 EBA720748:EBA720896 EKW720748:EKW720896 EUS720748:EUS720896 FEO720748:FEO720896 FOK720748:FOK720896 FYG720748:FYG720896 GIC720748:GIC720896 GRY720748:GRY720896 HBU720748:HBU720896 HLQ720748:HLQ720896 HVM720748:HVM720896 IFI720748:IFI720896 IPE720748:IPE720896 IZA720748:IZA720896 JIW720748:JIW720896 JSS720748:JSS720896 KCO720748:KCO720896 KMK720748:KMK720896 KWG720748:KWG720896 LGC720748:LGC720896 LPY720748:LPY720896 LZU720748:LZU720896 MJQ720748:MJQ720896 MTM720748:MTM720896 NDI720748:NDI720896 NNE720748:NNE720896 NXA720748:NXA720896 OGW720748:OGW720896 OQS720748:OQS720896 PAO720748:PAO720896 PKK720748:PKK720896 PUG720748:PUG720896 QEC720748:QEC720896 QNY720748:QNY720896 QXU720748:QXU720896 RHQ720748:RHQ720896 RRM720748:RRM720896 SBI720748:SBI720896 SLE720748:SLE720896 SVA720748:SVA720896 TEW720748:TEW720896 TOS720748:TOS720896 TYO720748:TYO720896 UIK720748:UIK720896 USG720748:USG720896 VCC720748:VCC720896 VLY720748:VLY720896 VVU720748:VVU720896 WFQ720748:WFQ720896 WPM720748:WPM720896 UTN982892:UTN983040 MW786284:MW786432 WS786284:WS786432 AGO786284:AGO786432 AQK786284:AQK786432 BAG786284:BAG786432 BKC786284:BKC786432 BTY786284:BTY786432 CDU786284:CDU786432 CNQ786284:CNQ786432 CXM786284:CXM786432 DHI786284:DHI786432 DRE786284:DRE786432 EBA786284:EBA786432 EKW786284:EKW786432 EUS786284:EUS786432 FEO786284:FEO786432 FOK786284:FOK786432 FYG786284:FYG786432 GIC786284:GIC786432 GRY786284:GRY786432 HBU786284:HBU786432 HLQ786284:HLQ786432 HVM786284:HVM786432 IFI786284:IFI786432 IPE786284:IPE786432 IZA786284:IZA786432 JIW786284:JIW786432 JSS786284:JSS786432 KCO786284:KCO786432 KMK786284:KMK786432 KWG786284:KWG786432 LGC786284:LGC786432 LPY786284:LPY786432 LZU786284:LZU786432 MJQ786284:MJQ786432 MTM786284:MTM786432 NDI786284:NDI786432 NNE786284:NNE786432 NXA786284:NXA786432 OGW786284:OGW786432 OQS786284:OQS786432 PAO786284:PAO786432 PKK786284:PKK786432 PUG786284:PUG786432 QEC786284:QEC786432 QNY786284:QNY786432 QXU786284:QXU786432 RHQ786284:RHQ786432 RRM786284:RRM786432 SBI786284:SBI786432 SLE786284:SLE786432 SVA786284:SVA786432 TEW786284:TEW786432 TOS786284:TOS786432 TYO786284:TYO786432 UIK786284:UIK786432 USG786284:USG786432 VCC786284:VCC786432 VLY786284:VLY786432 VVU786284:VVU786432 WFQ786284:WFQ786432 WPM786284:WPM786432 VDJ982892:VDJ983040 MW851820:MW851968 WS851820:WS851968 AGO851820:AGO851968 AQK851820:AQK851968 BAG851820:BAG851968 BKC851820:BKC851968 BTY851820:BTY851968 CDU851820:CDU851968 CNQ851820:CNQ851968 CXM851820:CXM851968 DHI851820:DHI851968 DRE851820:DRE851968 EBA851820:EBA851968 EKW851820:EKW851968 EUS851820:EUS851968 FEO851820:FEO851968 FOK851820:FOK851968 FYG851820:FYG851968 GIC851820:GIC851968 GRY851820:GRY851968 HBU851820:HBU851968 HLQ851820:HLQ851968 HVM851820:HVM851968 IFI851820:IFI851968 IPE851820:IPE851968 IZA851820:IZA851968 JIW851820:JIW851968 JSS851820:JSS851968 KCO851820:KCO851968 KMK851820:KMK851968 KWG851820:KWG851968 LGC851820:LGC851968 LPY851820:LPY851968 LZU851820:LZU851968 MJQ851820:MJQ851968 MTM851820:MTM851968 NDI851820:NDI851968 NNE851820:NNE851968 NXA851820:NXA851968 OGW851820:OGW851968 OQS851820:OQS851968 PAO851820:PAO851968 PKK851820:PKK851968 PUG851820:PUG851968 QEC851820:QEC851968 QNY851820:QNY851968 QXU851820:QXU851968 RHQ851820:RHQ851968 RRM851820:RRM851968 SBI851820:SBI851968 SLE851820:SLE851968 SVA851820:SVA851968 TEW851820:TEW851968 TOS851820:TOS851968 TYO851820:TYO851968 UIK851820:UIK851968 USG851820:USG851968 VCC851820:VCC851968 VLY851820:VLY851968 VVU851820:VVU851968 WFQ851820:WFQ851968 WPM851820:WPM851968 VNF982892:VNF983040 MW917356:MW917504 WS917356:WS917504 AGO917356:AGO917504 AQK917356:AQK917504 BAG917356:BAG917504 BKC917356:BKC917504 BTY917356:BTY917504 CDU917356:CDU917504 CNQ917356:CNQ917504 CXM917356:CXM917504 DHI917356:DHI917504 DRE917356:DRE917504 EBA917356:EBA917504 EKW917356:EKW917504 EUS917356:EUS917504 FEO917356:FEO917504 FOK917356:FOK917504 FYG917356:FYG917504 GIC917356:GIC917504 GRY917356:GRY917504 HBU917356:HBU917504 HLQ917356:HLQ917504 HVM917356:HVM917504 IFI917356:IFI917504 IPE917356:IPE917504 IZA917356:IZA917504 JIW917356:JIW917504 JSS917356:JSS917504 KCO917356:KCO917504 KMK917356:KMK917504 KWG917356:KWG917504 LGC917356:LGC917504 LPY917356:LPY917504 LZU917356:LZU917504 MJQ917356:MJQ917504 MTM917356:MTM917504 NDI917356:NDI917504 NNE917356:NNE917504 NXA917356:NXA917504 OGW917356:OGW917504 OQS917356:OQS917504 PAO917356:PAO917504 PKK917356:PKK917504 PUG917356:PUG917504 QEC917356:QEC917504 QNY917356:QNY917504 QXU917356:QXU917504 RHQ917356:RHQ917504 RRM917356:RRM917504 SBI917356:SBI917504 SLE917356:SLE917504 SVA917356:SVA917504 TEW917356:TEW917504 TOS917356:TOS917504 TYO917356:TYO917504 UIK917356:UIK917504 USG917356:USG917504 VCC917356:VCC917504 VLY917356:VLY917504 VVU917356:VVU917504 WFQ917356:WFQ917504 WPM917356:WPM917504 VXB982892:VXB983040 MW982892:MW983040 WS982892:WS983040 AGO982892:AGO983040 AQK982892:AQK983040 BAG982892:BAG983040 BKC982892:BKC983040 BTY982892:BTY983040 CDU982892:CDU983040 CNQ982892:CNQ983040 CXM982892:CXM983040 DHI982892:DHI983040 DRE982892:DRE983040 EBA982892:EBA983040 EKW982892:EKW983040 EUS982892:EUS983040 FEO982892:FEO983040 FOK982892:FOK983040 FYG982892:FYG983040 GIC982892:GIC983040 GRY982892:GRY983040 HBU982892:HBU983040 HLQ982892:HLQ983040 HVM982892:HVM983040 IFI982892:IFI983040 IPE982892:IPE983040 IZA982892:IZA983040 JIW982892:JIW983040 JSS982892:JSS983040 KCO982892:KCO983040 KMK982892:KMK983040 KWG982892:KWG983040 LGC982892:LGC983040 LPY982892:LPY983040 LZU982892:LZU983040 MJQ982892:MJQ983040 MTM982892:MTM983040 NDI982892:NDI983040 NNE982892:NNE983040 NXA982892:NXA983040 OGW982892:OGW983040 OQS982892:OQS983040 PAO982892:PAO983040 PKK982892:PKK983040 PUG982892:PUG983040 QEC982892:QEC983040 QNY982892:QNY983040 QXU982892:QXU983040 RHQ982892:RHQ983040 RRM982892:RRM983040 SBI982892:SBI983040 SLE982892:SLE983040 SVA982892:SVA983040 TEW982892:TEW983040 TOS982892:TOS983040 TYO982892:TYO983040 UIK982892:UIK983040 USG982892:USG983040 VCC982892:VCC983040 VLY982892:VLY983040 VVU982892:VVU983040 WFQ982892:WFQ983040 WPM982892:WPM983040 WGX982892:WGX983040 AHV128:AHV140 ARR128:ARR140 BBN128:BBN140 BLJ128:BLJ140 BVF128:BVF140 CFB128:CFB140 COX128:COX140 CYT128:CYT140 DIP128:DIP140 DSL128:DSL140 ECH128:ECH140 EMD128:EMD140 EVZ128:EVZ140 FFV128:FFV140 FPR128:FPR140 FZN128:FZN140 GJJ128:GJJ140 GTF128:GTF140 HDB128:HDB140 HMX128:HMX140 HWT128:HWT140 IGP128:IGP140 IQL128:IQL140 JAH128:JAH140 JKD128:JKD140 JTZ128:JTZ140 KDV128:KDV140 KNR128:KNR140 KXN128:KXN140 LHJ128:LHJ140 LRF128:LRF140 MBB128:MBB140 MKX128:MKX140 MUT128:MUT140 NEP128:NEP140 NOL128:NOL140 NYH128:NYH140 OID128:OID140 ORZ128:ORZ140 PBV128:PBV140 PLR128:PLR140 PVN128:PVN140 QFJ128:QFJ140 QPF128:QPF140 QZB128:QZB140 RIX128:RIX140 RST128:RST140 SCP128:SCP140 SML128:SML140 SWH128:SWH140 TGD128:TGD140 TPZ128:TPZ140 TZV128:TZV140 UJR128:UJR140 UTN128:UTN140 VDJ128:VDJ140 VNF128:VNF140 VXB128:VXB140 WGX128:WGX140 WQT128:WQT140 PBV982892:PBV983040 Z65388:Z65536 OD65388:OD65536 XZ65388:XZ65536 AHV65388:AHV65536 ARR65388:ARR65536 BBN65388:BBN65536 BLJ65388:BLJ65536 BVF65388:BVF65536 CFB65388:CFB65536 COX65388:COX65536 CYT65388:CYT65536 DIP65388:DIP65536 DSL65388:DSL65536 ECH65388:ECH65536 EMD65388:EMD65536 EVZ65388:EVZ65536 FFV65388:FFV65536 FPR65388:FPR65536 FZN65388:FZN65536 GJJ65388:GJJ65536 GTF65388:GTF65536 HDB65388:HDB65536 HMX65388:HMX65536 HWT65388:HWT65536 IGP65388:IGP65536 IQL65388:IQL65536 JAH65388:JAH65536 JKD65388:JKD65536 JTZ65388:JTZ65536 KDV65388:KDV65536 KNR65388:KNR65536 KXN65388:KXN65536 LHJ65388:LHJ65536 LRF65388:LRF65536 MBB65388:MBB65536 MKX65388:MKX65536 MUT65388:MUT65536 NEP65388:NEP65536 NOL65388:NOL65536 NYH65388:NYH65536 OID65388:OID65536 ORZ65388:ORZ65536 PBV65388:PBV65536 PLR65388:PLR65536 PVN65388:PVN65536 QFJ65388:QFJ65536 QPF65388:QPF65536 QZB65388:QZB65536 RIX65388:RIX65536 RST65388:RST65536 SCP65388:SCP65536 SML65388:SML65536 SWH65388:SWH65536 TGD65388:TGD65536 TPZ65388:TPZ65536 TZV65388:TZV65536 UJR65388:UJR65536 UTN65388:UTN65536 VDJ65388:VDJ65536 VNF65388:VNF65536 VXB65388:VXB65536 WGX65388:WGX65536 WQT65388:WQT65536 Z130924:Z131072 OD130924:OD131072 XZ130924:XZ131072 AHV130924:AHV131072 ARR130924:ARR131072 BBN130924:BBN131072 BLJ130924:BLJ131072 BVF130924:BVF131072 CFB130924:CFB131072 COX130924:COX131072 CYT130924:CYT131072 DIP130924:DIP131072 DSL130924:DSL131072 ECH130924:ECH131072 EMD130924:EMD131072 EVZ130924:EVZ131072 FFV130924:FFV131072 FPR130924:FPR131072 FZN130924:FZN131072 GJJ130924:GJJ131072 GTF130924:GTF131072 HDB130924:HDB131072 HMX130924:HMX131072 HWT130924:HWT131072 IGP130924:IGP131072 IQL130924:IQL131072 JAH130924:JAH131072 JKD130924:JKD131072 JTZ130924:JTZ131072 KDV130924:KDV131072 KNR130924:KNR131072 KXN130924:KXN131072 LHJ130924:LHJ131072 LRF130924:LRF131072 MBB130924:MBB131072 MKX130924:MKX131072 MUT130924:MUT131072 NEP130924:NEP131072 NOL130924:NOL131072 NYH130924:NYH131072 OID130924:OID131072 ORZ130924:ORZ131072 PBV130924:PBV131072 PLR130924:PLR131072 PVN130924:PVN131072 QFJ130924:QFJ131072 QPF130924:QPF131072 QZB130924:QZB131072 RIX130924:RIX131072 RST130924:RST131072 SCP130924:SCP131072 SML130924:SML131072 SWH130924:SWH131072 TGD130924:TGD131072 TPZ130924:TPZ131072 TZV130924:TZV131072 UJR130924:UJR131072 UTN130924:UTN131072 VDJ130924:VDJ131072 VNF130924:VNF131072 VXB130924:VXB131072 WGX130924:WGX131072 WQT130924:WQT131072 Z196460:Z196608 OD196460:OD196608 XZ196460:XZ196608 AHV196460:AHV196608 ARR196460:ARR196608 BBN196460:BBN196608 BLJ196460:BLJ196608 BVF196460:BVF196608 CFB196460:CFB196608 COX196460:COX196608 CYT196460:CYT196608 DIP196460:DIP196608 DSL196460:DSL196608 ECH196460:ECH196608 EMD196460:EMD196608 EVZ196460:EVZ196608 FFV196460:FFV196608 FPR196460:FPR196608 FZN196460:FZN196608 GJJ196460:GJJ196608 GTF196460:GTF196608 HDB196460:HDB196608 HMX196460:HMX196608 HWT196460:HWT196608 IGP196460:IGP196608 IQL196460:IQL196608 JAH196460:JAH196608 JKD196460:JKD196608 JTZ196460:JTZ196608 KDV196460:KDV196608 KNR196460:KNR196608 KXN196460:KXN196608 LHJ196460:LHJ196608 LRF196460:LRF196608 MBB196460:MBB196608 MKX196460:MKX196608 MUT196460:MUT196608 NEP196460:NEP196608 NOL196460:NOL196608 NYH196460:NYH196608 OID196460:OID196608 ORZ196460:ORZ196608 PBV196460:PBV196608 PLR196460:PLR196608 PVN196460:PVN196608 QFJ196460:QFJ196608 QPF196460:QPF196608 QZB196460:QZB196608 RIX196460:RIX196608 RST196460:RST196608 SCP196460:SCP196608 SML196460:SML196608 SWH196460:SWH196608 TGD196460:TGD196608 TPZ196460:TPZ196608 TZV196460:TZV196608 UJR196460:UJR196608 UTN196460:UTN196608 VDJ196460:VDJ196608 VNF196460:VNF196608 VXB196460:VXB196608 WGX196460:WGX196608 WQT196460:WQT196608 Z261996:Z262144 OD261996:OD262144 XZ261996:XZ262144 AHV261996:AHV262144 ARR261996:ARR262144 BBN261996:BBN262144 BLJ261996:BLJ262144 BVF261996:BVF262144 CFB261996:CFB262144 COX261996:COX262144 CYT261996:CYT262144 DIP261996:DIP262144 DSL261996:DSL262144 ECH261996:ECH262144 EMD261996:EMD262144 EVZ261996:EVZ262144 FFV261996:FFV262144 FPR261996:FPR262144 FZN261996:FZN262144 GJJ261996:GJJ262144 GTF261996:GTF262144 HDB261996:HDB262144 HMX261996:HMX262144 HWT261996:HWT262144 IGP261996:IGP262144 IQL261996:IQL262144 JAH261996:JAH262144 JKD261996:JKD262144 JTZ261996:JTZ262144 KDV261996:KDV262144 KNR261996:KNR262144 KXN261996:KXN262144 LHJ261996:LHJ262144 LRF261996:LRF262144 MBB261996:MBB262144 MKX261996:MKX262144 MUT261996:MUT262144 NEP261996:NEP262144 NOL261996:NOL262144 NYH261996:NYH262144 OID261996:OID262144 ORZ261996:ORZ262144 PBV261996:PBV262144 PLR261996:PLR262144 PVN261996:PVN262144 QFJ261996:QFJ262144 QPF261996:QPF262144 QZB261996:QZB262144 RIX261996:RIX262144 RST261996:RST262144 SCP261996:SCP262144 SML261996:SML262144 SWH261996:SWH262144 TGD261996:TGD262144 TPZ261996:TPZ262144 TZV261996:TZV262144 UJR261996:UJR262144 UTN261996:UTN262144 VDJ261996:VDJ262144 VNF261996:VNF262144 VXB261996:VXB262144 WGX261996:WGX262144 WQT261996:WQT262144 Z327532:Z327680 OD327532:OD327680 XZ327532:XZ327680 AHV327532:AHV327680 ARR327532:ARR327680 BBN327532:BBN327680 BLJ327532:BLJ327680 BVF327532:BVF327680 CFB327532:CFB327680 COX327532:COX327680 CYT327532:CYT327680 DIP327532:DIP327680 DSL327532:DSL327680 ECH327532:ECH327680 EMD327532:EMD327680 EVZ327532:EVZ327680 FFV327532:FFV327680 FPR327532:FPR327680 FZN327532:FZN327680 GJJ327532:GJJ327680 GTF327532:GTF327680 HDB327532:HDB327680 HMX327532:HMX327680 HWT327532:HWT327680 IGP327532:IGP327680 IQL327532:IQL327680 JAH327532:JAH327680 JKD327532:JKD327680 JTZ327532:JTZ327680 KDV327532:KDV327680 KNR327532:KNR327680 KXN327532:KXN327680 LHJ327532:LHJ327680 LRF327532:LRF327680 MBB327532:MBB327680 MKX327532:MKX327680 MUT327532:MUT327680 NEP327532:NEP327680 NOL327532:NOL327680 NYH327532:NYH327680 OID327532:OID327680 ORZ327532:ORZ327680 PBV327532:PBV327680 PLR327532:PLR327680 PVN327532:PVN327680 QFJ327532:QFJ327680 QPF327532:QPF327680 QZB327532:QZB327680 RIX327532:RIX327680 RST327532:RST327680 SCP327532:SCP327680 SML327532:SML327680 SWH327532:SWH327680 TGD327532:TGD327680 TPZ327532:TPZ327680 TZV327532:TZV327680 UJR327532:UJR327680 UTN327532:UTN327680 VDJ327532:VDJ327680 VNF327532:VNF327680 VXB327532:VXB327680 WGX327532:WGX327680 WQT327532:WQT327680 Z393068:Z393216 OD393068:OD393216 XZ393068:XZ393216 AHV393068:AHV393216 ARR393068:ARR393216 BBN393068:BBN393216 BLJ393068:BLJ393216 BVF393068:BVF393216 CFB393068:CFB393216 COX393068:COX393216 CYT393068:CYT393216 DIP393068:DIP393216 DSL393068:DSL393216 ECH393068:ECH393216 EMD393068:EMD393216 EVZ393068:EVZ393216 FFV393068:FFV393216 FPR393068:FPR393216 FZN393068:FZN393216 GJJ393068:GJJ393216 GTF393068:GTF393216 HDB393068:HDB393216 HMX393068:HMX393216 HWT393068:HWT393216 IGP393068:IGP393216 IQL393068:IQL393216 JAH393068:JAH393216 JKD393068:JKD393216 JTZ393068:JTZ393216 KDV393068:KDV393216 KNR393068:KNR393216 KXN393068:KXN393216 LHJ393068:LHJ393216 LRF393068:LRF393216 MBB393068:MBB393216 MKX393068:MKX393216 MUT393068:MUT393216 NEP393068:NEP393216 NOL393068:NOL393216 NYH393068:NYH393216 OID393068:OID393216 ORZ393068:ORZ393216 PBV393068:PBV393216 PLR393068:PLR393216 PVN393068:PVN393216 QFJ393068:QFJ393216 QPF393068:QPF393216 QZB393068:QZB393216 RIX393068:RIX393216 RST393068:RST393216 SCP393068:SCP393216 SML393068:SML393216 SWH393068:SWH393216 TGD393068:TGD393216 TPZ393068:TPZ393216 TZV393068:TZV393216 UJR393068:UJR393216 UTN393068:UTN393216 VDJ393068:VDJ393216 VNF393068:VNF393216 VXB393068:VXB393216 WGX393068:WGX393216 WQT393068:WQT393216 Z458604:Z458752 OD458604:OD458752 XZ458604:XZ458752 AHV458604:AHV458752 ARR458604:ARR458752 BBN458604:BBN458752 BLJ458604:BLJ458752 BVF458604:BVF458752 CFB458604:CFB458752 COX458604:COX458752 CYT458604:CYT458752 DIP458604:DIP458752 DSL458604:DSL458752 ECH458604:ECH458752 EMD458604:EMD458752 EVZ458604:EVZ458752 FFV458604:FFV458752 FPR458604:FPR458752 FZN458604:FZN458752 GJJ458604:GJJ458752 GTF458604:GTF458752 HDB458604:HDB458752 HMX458604:HMX458752 HWT458604:HWT458752 IGP458604:IGP458752 IQL458604:IQL458752 JAH458604:JAH458752 JKD458604:JKD458752 JTZ458604:JTZ458752 KDV458604:KDV458752 KNR458604:KNR458752 KXN458604:KXN458752 LHJ458604:LHJ458752 LRF458604:LRF458752 MBB458604:MBB458752 MKX458604:MKX458752 MUT458604:MUT458752 NEP458604:NEP458752 NOL458604:NOL458752 NYH458604:NYH458752 OID458604:OID458752 ORZ458604:ORZ458752 PBV458604:PBV458752 PLR458604:PLR458752 PVN458604:PVN458752 QFJ458604:QFJ458752 QPF458604:QPF458752 QZB458604:QZB458752 RIX458604:RIX458752 RST458604:RST458752 SCP458604:SCP458752 SML458604:SML458752 SWH458604:SWH458752 TGD458604:TGD458752 TPZ458604:TPZ458752 TZV458604:TZV458752 UJR458604:UJR458752 UTN458604:UTN458752 VDJ458604:VDJ458752 VNF458604:VNF458752 VXB458604:VXB458752 WGX458604:WGX458752 WQT458604:WQT458752 Z524140:Z524288 OD524140:OD524288 XZ524140:XZ524288 AHV524140:AHV524288 ARR524140:ARR524288 BBN524140:BBN524288 BLJ524140:BLJ524288 BVF524140:BVF524288 CFB524140:CFB524288 COX524140:COX524288 CYT524140:CYT524288 DIP524140:DIP524288 DSL524140:DSL524288 ECH524140:ECH524288 EMD524140:EMD524288 EVZ524140:EVZ524288 FFV524140:FFV524288 FPR524140:FPR524288 FZN524140:FZN524288 GJJ524140:GJJ524288 GTF524140:GTF524288 HDB524140:HDB524288 HMX524140:HMX524288 HWT524140:HWT524288 IGP524140:IGP524288 IQL524140:IQL524288 JAH524140:JAH524288 JKD524140:JKD524288 JTZ524140:JTZ524288 KDV524140:KDV524288 KNR524140:KNR524288 KXN524140:KXN524288 LHJ524140:LHJ524288 LRF524140:LRF524288 MBB524140:MBB524288 MKX524140:MKX524288 MUT524140:MUT524288 NEP524140:NEP524288 NOL524140:NOL524288 NYH524140:NYH524288 OID524140:OID524288 ORZ524140:ORZ524288 PBV524140:PBV524288 PLR524140:PLR524288 PVN524140:PVN524288 QFJ524140:QFJ524288 QPF524140:QPF524288 QZB524140:QZB524288 RIX524140:RIX524288 RST524140:RST524288 SCP524140:SCP524288 SML524140:SML524288 SWH524140:SWH524288 TGD524140:TGD524288 TPZ524140:TPZ524288 TZV524140:TZV524288 UJR524140:UJR524288 UTN524140:UTN524288 VDJ524140:VDJ524288 VNF524140:VNF524288 VXB524140:VXB524288 WGX524140:WGX524288 WQT524140:WQT524288 Z589676:Z589824 OD589676:OD589824 XZ589676:XZ589824 AHV589676:AHV589824 ARR589676:ARR589824 BBN589676:BBN589824 BLJ589676:BLJ589824 BVF589676:BVF589824 CFB589676:CFB589824 COX589676:COX589824 CYT589676:CYT589824 DIP589676:DIP589824 DSL589676:DSL589824 ECH589676:ECH589824 EMD589676:EMD589824 EVZ589676:EVZ589824 FFV589676:FFV589824 FPR589676:FPR589824 FZN589676:FZN589824 GJJ589676:GJJ589824 GTF589676:GTF589824 HDB589676:HDB589824 HMX589676:HMX589824 HWT589676:HWT589824 IGP589676:IGP589824 IQL589676:IQL589824 JAH589676:JAH589824 JKD589676:JKD589824 JTZ589676:JTZ589824 KDV589676:KDV589824 KNR589676:KNR589824 KXN589676:KXN589824 LHJ589676:LHJ589824 LRF589676:LRF589824 MBB589676:MBB589824 MKX589676:MKX589824 MUT589676:MUT589824 NEP589676:NEP589824 NOL589676:NOL589824 NYH589676:NYH589824 OID589676:OID589824 ORZ589676:ORZ589824 PBV589676:PBV589824 PLR589676:PLR589824 PVN589676:PVN589824 QFJ589676:QFJ589824 QPF589676:QPF589824 QZB589676:QZB589824 RIX589676:RIX589824 RST589676:RST589824 SCP589676:SCP589824 SML589676:SML589824 SWH589676:SWH589824 TGD589676:TGD589824 TPZ589676:TPZ589824 TZV589676:TZV589824 UJR589676:UJR589824 UTN589676:UTN589824 VDJ589676:VDJ589824 VNF589676:VNF589824 VXB589676:VXB589824 WGX589676:WGX589824 WQT589676:WQT589824 Z655212:Z655360 OD655212:OD655360 XZ655212:XZ655360 AHV655212:AHV655360 ARR655212:ARR655360 BBN655212:BBN655360 BLJ655212:BLJ655360 BVF655212:BVF655360 CFB655212:CFB655360 COX655212:COX655360 CYT655212:CYT655360 DIP655212:DIP655360 DSL655212:DSL655360 ECH655212:ECH655360 EMD655212:EMD655360 EVZ655212:EVZ655360 FFV655212:FFV655360 FPR655212:FPR655360 FZN655212:FZN655360 GJJ655212:GJJ655360 GTF655212:GTF655360 HDB655212:HDB655360 HMX655212:HMX655360 HWT655212:HWT655360 IGP655212:IGP655360 IQL655212:IQL655360 JAH655212:JAH655360 JKD655212:JKD655360 JTZ655212:JTZ655360 KDV655212:KDV655360 KNR655212:KNR655360 KXN655212:KXN655360 LHJ655212:LHJ655360 LRF655212:LRF655360 MBB655212:MBB655360 MKX655212:MKX655360 MUT655212:MUT655360 NEP655212:NEP655360 NOL655212:NOL655360 NYH655212:NYH655360 OID655212:OID655360 ORZ655212:ORZ655360 PBV655212:PBV655360 PLR655212:PLR655360 PVN655212:PVN655360 QFJ655212:QFJ655360 QPF655212:QPF655360 QZB655212:QZB655360 RIX655212:RIX655360 RST655212:RST655360 SCP655212:SCP655360 SML655212:SML655360 SWH655212:SWH655360 TGD655212:TGD655360 TPZ655212:TPZ655360 TZV655212:TZV655360 UJR655212:UJR655360 UTN655212:UTN655360 VDJ655212:VDJ655360 VNF655212:VNF655360 VXB655212:VXB655360 WGX655212:WGX655360 WQT655212:WQT655360 Z720748:Z720896 OD720748:OD720896 XZ720748:XZ720896 AHV720748:AHV720896 ARR720748:ARR720896 BBN720748:BBN720896 BLJ720748:BLJ720896 BVF720748:BVF720896 CFB720748:CFB720896 COX720748:COX720896 CYT720748:CYT720896 DIP720748:DIP720896 DSL720748:DSL720896 ECH720748:ECH720896 EMD720748:EMD720896 EVZ720748:EVZ720896 FFV720748:FFV720896 FPR720748:FPR720896 FZN720748:FZN720896 GJJ720748:GJJ720896 GTF720748:GTF720896 HDB720748:HDB720896 HMX720748:HMX720896 HWT720748:HWT720896 IGP720748:IGP720896 IQL720748:IQL720896 JAH720748:JAH720896 JKD720748:JKD720896 JTZ720748:JTZ720896 KDV720748:KDV720896 KNR720748:KNR720896 KXN720748:KXN720896 LHJ720748:LHJ720896 LRF720748:LRF720896 MBB720748:MBB720896 MKX720748:MKX720896 MUT720748:MUT720896 NEP720748:NEP720896 NOL720748:NOL720896 NYH720748:NYH720896 OID720748:OID720896 ORZ720748:ORZ720896 PBV720748:PBV720896 PLR720748:PLR720896 PVN720748:PVN720896 QFJ720748:QFJ720896 QPF720748:QPF720896 QZB720748:QZB720896 RIX720748:RIX720896 RST720748:RST720896 SCP720748:SCP720896 SML720748:SML720896 SWH720748:SWH720896 TGD720748:TGD720896 TPZ720748:TPZ720896 TZV720748:TZV720896 UJR720748:UJR720896 UTN720748:UTN720896 VDJ720748:VDJ720896 VNF720748:VNF720896 VXB720748:VXB720896 WGX720748:WGX720896 WQT720748:WQT720896 Z786284:Z786432 OD786284:OD786432 XZ786284:XZ786432 AHV786284:AHV786432 ARR786284:ARR786432 BBN786284:BBN786432 BLJ786284:BLJ786432 BVF786284:BVF786432 CFB786284:CFB786432 COX786284:COX786432 CYT786284:CYT786432 DIP786284:DIP786432 DSL786284:DSL786432 ECH786284:ECH786432 EMD786284:EMD786432 EVZ786284:EVZ786432 FFV786284:FFV786432 FPR786284:FPR786432 FZN786284:FZN786432 GJJ786284:GJJ786432 GTF786284:GTF786432 HDB786284:HDB786432 HMX786284:HMX786432 HWT786284:HWT786432 IGP786284:IGP786432 IQL786284:IQL786432 JAH786284:JAH786432 JKD786284:JKD786432 JTZ786284:JTZ786432 KDV786284:KDV786432 KNR786284:KNR786432 KXN786284:KXN786432 LHJ786284:LHJ786432 LRF786284:LRF786432 MBB786284:MBB786432 MKX786284:MKX786432 MUT786284:MUT786432 NEP786284:NEP786432 NOL786284:NOL786432 NYH786284:NYH786432 OID786284:OID786432 ORZ786284:ORZ786432 PBV786284:PBV786432 PLR786284:PLR786432 PVN786284:PVN786432 QFJ786284:QFJ786432 QPF786284:QPF786432 QZB786284:QZB786432 RIX786284:RIX786432 RST786284:RST786432 SCP786284:SCP786432 SML786284:SML786432 SWH786284:SWH786432 TGD786284:TGD786432 TPZ786284:TPZ786432 TZV786284:TZV786432 UJR786284:UJR786432 UTN786284:UTN786432 VDJ786284:VDJ786432 VNF786284:VNF786432 VXB786284:VXB786432 WGX786284:WGX786432 WQT786284:WQT786432 Z851820:Z851968 OD851820:OD851968 XZ851820:XZ851968 AHV851820:AHV851968 ARR851820:ARR851968 BBN851820:BBN851968 BLJ851820:BLJ851968 BVF851820:BVF851968 CFB851820:CFB851968 COX851820:COX851968 CYT851820:CYT851968 DIP851820:DIP851968 DSL851820:DSL851968 ECH851820:ECH851968 EMD851820:EMD851968 EVZ851820:EVZ851968 FFV851820:FFV851968 FPR851820:FPR851968 FZN851820:FZN851968 GJJ851820:GJJ851968 GTF851820:GTF851968 HDB851820:HDB851968 HMX851820:HMX851968 HWT851820:HWT851968 IGP851820:IGP851968 IQL851820:IQL851968 JAH851820:JAH851968 JKD851820:JKD851968 JTZ851820:JTZ851968 KDV851820:KDV851968 KNR851820:KNR851968 KXN851820:KXN851968 LHJ851820:LHJ851968 LRF851820:LRF851968 MBB851820:MBB851968 MKX851820:MKX851968 MUT851820:MUT851968 NEP851820:NEP851968 NOL851820:NOL851968 NYH851820:NYH851968 OID851820:OID851968 ORZ851820:ORZ851968 PBV851820:PBV851968 PLR851820:PLR851968 PVN851820:PVN851968 QFJ851820:QFJ851968 QPF851820:QPF851968 QZB851820:QZB851968 RIX851820:RIX851968 RST851820:RST851968 SCP851820:SCP851968 SML851820:SML851968 SWH851820:SWH851968 TGD851820:TGD851968 TPZ851820:TPZ851968 TZV851820:TZV851968 UJR851820:UJR851968 UTN851820:UTN851968 VDJ851820:VDJ851968 VNF851820:VNF851968 VXB851820:VXB851968 WGX851820:WGX851968 WQT851820:WQT851968 Z917356:Z917504 OD917356:OD917504 XZ917356:XZ917504 AHV917356:AHV917504 ARR917356:ARR917504 BBN917356:BBN917504 BLJ917356:BLJ917504 BVF917356:BVF917504 CFB917356:CFB917504 COX917356:COX917504 CYT917356:CYT917504 DIP917356:DIP917504 DSL917356:DSL917504 ECH917356:ECH917504 EMD917356:EMD917504 EVZ917356:EVZ917504 FFV917356:FFV917504 FPR917356:FPR917504 FZN917356:FZN917504 GJJ917356:GJJ917504 GTF917356:GTF917504 HDB917356:HDB917504 HMX917356:HMX917504 HWT917356:HWT917504 IGP917356:IGP917504 IQL917356:IQL917504 JAH917356:JAH917504 JKD917356:JKD917504 JTZ917356:JTZ917504 KDV917356:KDV917504 KNR917356:KNR917504 KXN917356:KXN917504 LHJ917356:LHJ917504 LRF917356:LRF917504 MBB917356:MBB917504 MKX917356:MKX917504 MUT917356:MUT917504 NEP917356:NEP917504 NOL917356:NOL917504 NYH917356:NYH917504 OID917356:OID917504 ORZ917356:ORZ917504 PBV917356:PBV917504 PLR917356:PLR917504 PVN917356:PVN917504 QFJ917356:QFJ917504 QPF917356:QPF917504 QZB917356:QZB917504 RIX917356:RIX917504 RST917356:RST917504 SCP917356:SCP917504 SML917356:SML917504 SWH917356:SWH917504 TGD917356:TGD917504 TPZ917356:TPZ917504 TZV917356:TZV917504 UJR917356:UJR917504 UTN917356:UTN917504 VDJ917356:VDJ917504 VNF917356:VNF917504 VXB917356:VXB917504 WGX917356:WGX917504 WQT917356:WQT917504 Z982892:Z983040 OD982892:OD983040 XZ982892:XZ983040 AHV982892:AHV983040 ARR982892:ARR983040 BBN982892:BBN983040 BLJ982892:BLJ983040 BVF982892:BVF983040 CFB982892:CFB983040 COX982892:COX983040 CYT982892:CYT983040 DIP982892:DIP983040 DSL982892:DSL983040 ECH982892:ECH983040 EMD982892:EMD983040 EVZ982892:EVZ983040 FFV982892:FFV983040 FPR982892:FPR983040 FZN982892:FZN983040 GJJ982892:GJJ983040 GTF982892:GTF983040 HDB982892:HDB983040 HMX982892:HMX983040 HWT982892:HWT983040 IGP982892:IGP983040 IQL982892:IQL983040 JAH982892:JAH983040 JKD982892:JKD983040 JTZ982892:JTZ983040 KDV982892:KDV983040 KNR982892:KNR983040 KXN982892:KXN983040 LHJ982892:LHJ983040 LRF982892:LRF983040 MBB982892:MBB983040 MKX982892:MKX983040 MUT982892:MUT983040 NEP982892:NEP983040 NOL982892:NOL983040 NYH982892:NYH983040 OID982892:OID983040 ORZ982892:ORZ983040 WHD2:WHD57 OY58:OY62 YU58:YU62 AIQ58:AIQ62 ASM58:ASM62 BCI58:BCI62 BME58:BME62 BWA58:BWA62 CFW58:CFW62 CPS58:CPS62 CZO58:CZO62 DJK58:DJK62 DTG58:DTG62 EDC58:EDC62 EMY58:EMY62 EWU58:EWU62 FGQ58:FGQ62 FQM58:FQM62 GAI58:GAI62 GKE58:GKE62 GUA58:GUA62 HDW58:HDW62 HNS58:HNS62 HXO58:HXO62 IHK58:IHK62 IRG58:IRG62 JBC58:JBC62 JKY58:JKY62 JUU58:JUU62 KEQ58:KEQ62 KOM58:KOM62 KYI58:KYI62 LIE58:LIE62 LSA58:LSA62 MBW58:MBW62 MLS58:MLS62 MVO58:MVO62 NFK58:NFK62 NPG58:NPG62 NZC58:NZC62 OIY58:OIY62 OSU58:OSU62 PCQ58:PCQ62 PMM58:PMM62 PWI58:PWI62 QGE58:QGE62 QQA58:QQA62 QZW58:QZW62 RJS58:RJS62 RTO58:RTO62 SDK58:SDK62 SNG58:SNG62 SXC58:SXC62 TGY58:TGY62 TQU58:TQU62 UAQ58:UAQ62 UKM58:UKM62 UUI58:UUI62 VEE58:VEE62 VOA58:VOA62 VXW58:VXW62 WHS58:WHS62 WRO58:WRO62 PF58:PF62 ZB58:ZB62 AIX58:AIX62 AST58:AST62 BCP58:BCP62 BML58:BML62 BWH58:BWH62 CGD58:CGD62 CPZ58:CPZ62 CZV58:CZV62 DJR58:DJR62 DTN58:DTN62 EDJ58:EDJ62 ENF58:ENF62 EXB58:EXB62 FGX58:FGX62 FQT58:FQT62 GAP58:GAP62 GKL58:GKL62 GUH58:GUH62 HED58:HED62 HNZ58:HNZ62 HXV58:HXV62 IHR58:IHR62 IRN58:IRN62 JBJ58:JBJ62 JLF58:JLF62 JVB58:JVB62 KEX58:KEX62 KOT58:KOT62 KYP58:KYP62 LIL58:LIL62 LSH58:LSH62 MCD58:MCD62 MLZ58:MLZ62 MVV58:MVV62 NFR58:NFR62 NPN58:NPN62 NZJ58:NZJ62 OJF58:OJF62 OTB58:OTB62 PCX58:PCX62 PMT58:PMT62 PWP58:PWP62 QGL58:QGL62 QQH58:QQH62 RAD58:RAD62 RJZ58:RJZ62 RTV58:RTV62 SDR58:SDR62 SNN58:SNN62 SXJ58:SXJ62 THF58:THF62 TRB58:TRB62 UAX58:UAX62 UKT58:UKT62 UUP58:UUP62 VEL58:VEL62 VOH58:VOH62 VYD58:VYD62 WHZ58:WHZ62 WRV58:WRV62 PI58:PI62 ZE58:ZE62 AJA58:AJA62 ASW58:ASW62 BCS58:BCS62 BMO58:BMO62 BWK58:BWK62 CGG58:CGG62 CQC58:CQC62 CZY58:CZY62 DJU58:DJU62 DTQ58:DTQ62 EDM58:EDM62 ENI58:ENI62 EXE58:EXE62 FHA58:FHA62 FQW58:FQW62 GAS58:GAS62 GKO58:GKO62 GUK58:GUK62 HEG58:HEG62 HOC58:HOC62 HXY58:HXY62 IHU58:IHU62 IRQ58:IRQ62 JBM58:JBM62 JLI58:JLI62 JVE58:JVE62 KFA58:KFA62 KOW58:KOW62 KYS58:KYS62 LIO58:LIO62 LSK58:LSK62 MCG58:MCG62 MMC58:MMC62 MVY58:MVY62 NFU58:NFU62 NPQ58:NPQ62 NZM58:NZM62 OJI58:OJI62 OTE58:OTE62 PDA58:PDA62 PMW58:PMW62 PWS58:PWS62 QGO58:QGO62 QQK58:QQK62 RAG58:RAG62 RKC58:RKC62 RTY58:RTY62 SDU58:SDU62 SNQ58:SNQ62 SXM58:SXM62 THI58:THI62 TRE58:TRE62 UBA58:UBA62 UKW58:UKW62 UUS58:UUS62 VEO58:VEO62 VOK58:VOK62 VYG58:VYG62 WIC58:WIC62 WRY58:WRY62 GT58:GT62 QP58:QP62 AAL58:AAL62 AKH58:AKH62 AUD58:AUD62 BDZ58:BDZ62 BNV58:BNV62 BXR58:BXR62 CHN58:CHN62 CRJ58:CRJ62 DBF58:DBF62 DLB58:DLB62 DUX58:DUX62 EET58:EET62 EOP58:EOP62 EYL58:EYL62 FIH58:FIH62 FSD58:FSD62 GBZ58:GBZ62 GLV58:GLV62 GVR58:GVR62 HFN58:HFN62 HPJ58:HPJ62 HZF58:HZF62 IJB58:IJB62 ISX58:ISX62 JCT58:JCT62 JMP58:JMP62 JWL58:JWL62 KGH58:KGH62 KQD58:KQD62 KZZ58:KZZ62 LJV58:LJV62 LTR58:LTR62 MDN58:MDN62 MNJ58:MNJ62 MXF58:MXF62 NHB58:NHB62 NQX58:NQX62 OAT58:OAT62 OKP58:OKP62 OUL58:OUL62 PEH58:PEH62 POD58:POD62 PXZ58:PXZ62 QHV58:QHV62 QRR58:QRR62 RBN58:RBN62 RLJ58:RLJ62 RVF58:RVF62 SFB58:SFB62 SOX58:SOX62 SYT58:SYT62 TIP58:TIP62 TSL58:TSL62 UCH58:UCH62 UMD58:UMD62 UVZ58:UVZ62 VFV58:VFV62 VPR58:VPR62 VZN58:VZN62 WJJ58:WJJ62 WTF58:WTF62 WQZ2:WQZ57 MS2:MS57 WO2:WO57 AGK2:AGK57 AQG2:AQG57 BAC2:BAC57 BJY2:BJY57 BTU2:BTU57 CDQ2:CDQ57 CNM2:CNM57 CXI2:CXI57 DHE2:DHE57 DRA2:DRA57 EAW2:EAW57 EKS2:EKS57 EUO2:EUO57 FEK2:FEK57 FOG2:FOG57 FYC2:FYC57 GHY2:GHY57 GRU2:GRU57 HBQ2:HBQ57 HLM2:HLM57 HVI2:HVI57 IFE2:IFE57 IPA2:IPA57 IYW2:IYW57 JIS2:JIS57 JSO2:JSO57 KCK2:KCK57 KMG2:KMG57 KWC2:KWC57 LFY2:LFY57 LPU2:LPU57 LZQ2:LZQ57 MJM2:MJM57 MTI2:MTI57 NDE2:NDE57 NNA2:NNA57 NWW2:NWW57 OGS2:OGS57 OQO2:OQO57 PAK2:PAK57 PKG2:PKG57 PUC2:PUC57 QDY2:QDY57 QNU2:QNU57 QXQ2:QXQ57 RHM2:RHM57 RRI2:RRI57 SBE2:SBE57 SLA2:SLA57 SUW2:SUW57 TES2:TES57 TOO2:TOO57 TYK2:TYK57 UIG2:UIG57 USC2:USC57 VBY2:VBY57 VLU2:VLU57 VVQ2:VVQ57 WFM2:WFM57 WPI2:WPI57 MZ2:MZ57 WV2:WV57 AGR2:AGR57 AQN2:AQN57 BAJ2:BAJ57 BKF2:BKF57 BUB2:BUB57 CDX2:CDX57 CNT2:CNT57 CXP2:CXP57 DHL2:DHL57 DRH2:DRH57 EBD2:EBD57 EKZ2:EKZ57 EUV2:EUV57 FER2:FER57 FON2:FON57 FYJ2:FYJ57 GIF2:GIF57 GSB2:GSB57 HBX2:HBX57 HLT2:HLT57 HVP2:HVP57 IFL2:IFL57 IPH2:IPH57 IZD2:IZD57 JIZ2:JIZ57 JSV2:JSV57 KCR2:KCR57 KMN2:KMN57 KWJ2:KWJ57 LGF2:LGF57 LQB2:LQB57 LZX2:LZX57 MJT2:MJT57 MTP2:MTP57 NDL2:NDL57 NNH2:NNH57 NXD2:NXD57 OGZ2:OGZ57 OQV2:OQV57 PAR2:PAR57 PKN2:PKN57 PUJ2:PUJ57 QEF2:QEF57 QOB2:QOB57 QXX2:QXX57 RHT2:RHT57 RRP2:RRP57 SBL2:SBL57 SLH2:SLH57 SVD2:SVD57 TEZ2:TEZ57 TOV2:TOV57 TYR2:TYR57 UIN2:UIN57 USJ2:USJ57 VCF2:VCF57 VMB2:VMB57 VVX2:VVX57 WFT2:WFT57 WPP2:WPP57 NC2:NC57 WY2:WY57 AGU2:AGU57 AQQ2:AQQ57 BAM2:BAM57 BKI2:BKI57 BUE2:BUE57 CEA2:CEA57 CNW2:CNW57 CXS2:CXS57 DHO2:DHO57 DRK2:DRK57 EBG2:EBG57 ELC2:ELC57 EUY2:EUY57 FEU2:FEU57 FOQ2:FOQ57 FYM2:FYM57 GII2:GII57 GSE2:GSE57 HCA2:HCA57 HLW2:HLW57 HVS2:HVS57 IFO2:IFO57 IPK2:IPK57 IZG2:IZG57 JJC2:JJC57 JSY2:JSY57 KCU2:KCU57 KMQ2:KMQ57 KWM2:KWM57 LGI2:LGI57 LQE2:LQE57 MAA2:MAA57 MJW2:MJW57 MTS2:MTS57 NDO2:NDO57 NNK2:NNK57 NXG2:NXG57 OHC2:OHC57 OQY2:OQY57 PAU2:PAU57 PKQ2:PKQ57 PUM2:PUM57 QEI2:QEI57 QOE2:QOE57 QYA2:QYA57 RHW2:RHW57 RRS2:RRS57 SBO2:SBO57 SLK2:SLK57 SVG2:SVG57 TFC2:TFC57 TOY2:TOY57 TYU2:TYU57 UIQ2:UIQ57 USM2:USM57 VCI2:VCI57 VME2:VME57 VWA2:VWA57 WFW2:WFW57 WPS2:WPS57 OJ2:OJ57 YF2:YF57 AIB2:AIB57 ARX2:ARX57 BBT2:BBT57 BLP2:BLP57 BVL2:BVL57 CFH2:CFH57 CPD2:CPD57 CYZ2:CYZ57 DIV2:DIV57 DSR2:DSR57 ECN2:ECN57 EMJ2:EMJ57 EWF2:EWF57 FGB2:FGB57 FPX2:FPX57 FZT2:FZT57 GJP2:GJP57 GTL2:GTL57 HDH2:HDH57 HND2:HND57 HWZ2:HWZ57 IGV2:IGV57 IQR2:IQR57 JAN2:JAN57 JKJ2:JKJ57 JUF2:JUF57 KEB2:KEB57 KNX2:KNX57 KXT2:KXT57 LHP2:LHP57 LRL2:LRL57 MBH2:MBH57 MLD2:MLD57 MUZ2:MUZ57 NEV2:NEV57 NOR2:NOR57 NYN2:NYN57 OIJ2:OIJ57 OSF2:OSF57 PCB2:PCB57 PLX2:PLX57 PVT2:PVT57 QFP2:QFP57 QPL2:QPL57 QZH2:QZH57 RJD2:RJD57 RSZ2:RSZ57 SCV2:SCV57 SMR2:SMR57 SWN2:SWN57 TGJ2:TGJ57 TQF2:TQF57 UAB2:UAB57 UJX2:UJX57 UTT2:UTT57 VDP2:VDP57 VNL2:VNL57 VXH2:VXH57 WQT63:WQT124 WGX63:WGX124 VXB63:VXB124 VNF63:VNF124 VDJ63:VDJ124 UTN63:UTN124 UJR63:UJR124 TZV63:TZV124 TPZ63:TPZ124 TGD63:TGD124 SWH63:SWH124 SML63:SML124 SCP63:SCP124 RST63:RST124 RIX63:RIX124 QZB63:QZB124 QPF63:QPF124 QFJ63:QFJ124 PVN63:PVN124 PLR63:PLR124 PBV63:PBV124 ORZ63:ORZ124 OID63:OID124 NYH63:NYH124 NOL63:NOL124 NEP63:NEP124 MUT63:MUT124 MKX63:MKX124 MBB63:MBB124 LRF63:LRF124 LHJ63:LHJ124 KXN63:KXN124 KNR63:KNR124 KDV63:KDV124 JTZ63:JTZ124 JKD63:JKD124 JAH63:JAH124 IQL63:IQL124 IGP63:IGP124 HWT63:HWT124 HMX63:HMX124 HDB63:HDB124 GTF63:GTF124 GJJ63:GJJ124 FZN63:FZN124 FPR63:FPR124 FFV63:FFV124 EVZ63:EVZ124 EMD63:EMD124 ECH63:ECH124 DSL63:DSL124 DIP63:DIP124 CYT63:CYT124 COX63:COX124 CFB63:CFB124 BVF63:BVF124 BLJ63:BLJ124 BBN63:BBN124 ARR63:ARR124 AHV63:AHV124 XZ63:XZ124 OD63:OD124 WPM63:WPM124 WFQ63:WFQ124 VVU63:VVU124 VLY63:VLY124 VCC63:VCC124 USG63:USG124 UIK63:UIK124 TYO63:TYO124 TOS63:TOS124 TEW63:TEW124 SVA63:SVA124 SLE63:SLE124 SBI63:SBI124 RRM63:RRM124 RHQ63:RHQ124 QXU63:QXU124 QNY63:QNY124 QEC63:QEC124 PUG63:PUG124 PKK63:PKK124 PAO63:PAO124 OQS63:OQS124 OGW63:OGW124 NXA63:NXA124 NNE63:NNE124 NDI63:NDI124 MTM63:MTM124 MJQ63:MJQ124 LZU63:LZU124 LPY63:LPY124 LGC63:LGC124 KWG63:KWG124 KMK63:KMK124 KCO63:KCO124 JSS63:JSS124 JIW63:JIW124 IZA63:IZA124 IPE63:IPE124 IFI63:IFI124 HVM63:HVM124 HLQ63:HLQ124 HBU63:HBU124 GRY63:GRY124 GIC63:GIC124 FYG63:FYG124 FOK63:FOK124 FEO63:FEO124 EUS63:EUS124 EKW63:EKW124 EBA63:EBA124 DRE63:DRE124 DHI63:DHI124 CXM63:CXM124 CNQ63:CNQ124 CDU63:CDU124 BTY63:BTY124 BKC63:BKC124 BAG63:BAG124 AQK63:AQK124 AGO63:AGO124 WS63:WS124 MW63:MW124 WPJ63:WPJ124 WFN63:WFN124 VVR63:VVR124 VLV63:VLV124 VBZ63:VBZ124 USD63:USD124 UIH63:UIH124 TYL63:TYL124 TOP63:TOP124 TET63:TET124 SUX63:SUX124 SLB63:SLB124 SBF63:SBF124 RRJ63:RRJ124 RHN63:RHN124 QXR63:QXR124 QNV63:QNV124 QDZ63:QDZ124 PUD63:PUD124 PKH63:PKH124 PAL63:PAL124 OQP63:OQP124 OGT63:OGT124 NWX63:NWX124 NNB63:NNB124 NDF63:NDF124 MTJ63:MTJ124 MJN63:MJN124 LZR63:LZR124 LPV63:LPV124 LFZ63:LFZ124 KWD63:KWD124 KMH63:KMH124 KCL63:KCL124 JSP63:JSP124 JIT63:JIT124 IYX63:IYX124 IPB63:IPB124 IFF63:IFF124 HVJ63:HVJ124 HLN63:HLN124 HBR63:HBR124 GRV63:GRV124 GHZ63:GHZ124 FYD63:FYD124 FOH63:FOH124 FEL63:FEL124 EUP63:EUP124 EKT63:EKT124 EAX63:EAX124 DRB63:DRB124 DHF63:DHF124 CXJ63:CXJ124 CNN63:CNN124 CDR63:CDR124 BTV63:BTV124 BJZ63:BJZ124 BAD63:BAD124 AQH63:AQH124 AGL63:AGL124 WP63:WP124 MT63:MT124 WPC63:WPC124 WFG63:WFG124 VVK63:VVK124 VLO63:VLO124 VBS63:VBS124 URW63:URW124 UIA63:UIA124 TYE63:TYE124 TOI63:TOI124 TEM63:TEM124 SUQ63:SUQ124 SKU63:SKU124 SAY63:SAY124 RRC63:RRC124 RHG63:RHG124 QXK63:QXK124 QNO63:QNO124 QDS63:QDS124 PTW63:PTW124 PKA63:PKA124 PAE63:PAE124 OQI63:OQI124 OGM63:OGM124 NWQ63:NWQ124 NMU63:NMU124 NCY63:NCY124 MTC63:MTC124 MJG63:MJG124 LZK63:LZK124 LPO63:LPO124 LFS63:LFS124 KVW63:KVW124 KMA63:KMA124 KCE63:KCE124 JSI63:JSI124 JIM63:JIM124 IYQ63:IYQ124 IOU63:IOU124 IEY63:IEY124 HVC63:HVC124 HLG63:HLG124 HBK63:HBK124 GRO63:GRO124 GHS63:GHS124 FXW63:FXW124 FOA63:FOA124 FEE63:FEE124 EUI63:EUI124 EKM63:EKM124 EAQ63:EAQ124 DQU63:DQU124 DGY63:DGY124 CXC63:CXC124 CNG63:CNG124 CDK63:CDK124 BTO63:BTO124 BJS63:BJS124 AZW63:AZW124 AQA63:AQA124 AGE63:AGE124 WI63:WI124 MM63:MM124 MM128:MM140">
      <formula1>month</formula1>
    </dataValidation>
    <dataValidation type="list" allowBlank="1" showInputMessage="1" showErrorMessage="1" sqref="WH128:WH140 WPL982892:WPL983040 AGD128:AGD140 APZ128:APZ140 AZV128:AZV140 BJR128:BJR140 BTN128:BTN140 CDJ128:CDJ140 CNF128:CNF140 CXB128:CXB140 DGX128:DGX140 DQT128:DQT140 EAP128:EAP140 EKL128:EKL140 EUH128:EUH140 FED128:FED140 FNZ128:FNZ140 FXV128:FXV140 GHR128:GHR140 GRN128:GRN140 HBJ128:HBJ140 HLF128:HLF140 HVB128:HVB140 IEX128:IEX140 IOT128:IOT140 IYP128:IYP140 JIL128:JIL140 JSH128:JSH140 KCD128:KCD140 KLZ128:KLZ140 KVV128:KVV140 LFR128:LFR140 LPN128:LPN140 LZJ128:LZJ140 MJF128:MJF140 MTB128:MTB140 NCX128:NCX140 NMT128:NMT140 NWP128:NWP140 OGL128:OGL140 OQH128:OQH140 PAD128:PAD140 PJZ128:PJZ140 PTV128:PTV140 QDR128:QDR140 QNN128:QNN140 QXJ128:QXJ140 RHF128:RHF140 RRB128:RRB140 SAX128:SAX140 SKT128:SKT140 SUP128:SUP140 TEL128:TEL140 TOH128:TOH140 TYD128:TYD140 UHZ128:UHZ140 URV128:URV140 VBR128:VBR140 VLN128:VLN140 VVJ128:VVJ140 WFF128:WFF140 WPB128:WPB140 MS128:MS140 RHV2:RHV57 ML65388:ML65536 WH65388:WH65536 AGD65388:AGD65536 APZ65388:APZ65536 AZV65388:AZV65536 BJR65388:BJR65536 BTN65388:BTN65536 CDJ65388:CDJ65536 CNF65388:CNF65536 CXB65388:CXB65536 DGX65388:DGX65536 DQT65388:DQT65536 EAP65388:EAP65536 EKL65388:EKL65536 EUH65388:EUH65536 FED65388:FED65536 FNZ65388:FNZ65536 FXV65388:FXV65536 GHR65388:GHR65536 GRN65388:GRN65536 HBJ65388:HBJ65536 HLF65388:HLF65536 HVB65388:HVB65536 IEX65388:IEX65536 IOT65388:IOT65536 IYP65388:IYP65536 JIL65388:JIL65536 JSH65388:JSH65536 KCD65388:KCD65536 KLZ65388:KLZ65536 KVV65388:KVV65536 LFR65388:LFR65536 LPN65388:LPN65536 LZJ65388:LZJ65536 MJF65388:MJF65536 MTB65388:MTB65536 NCX65388:NCX65536 NMT65388:NMT65536 NWP65388:NWP65536 OGL65388:OGL65536 OQH65388:OQH65536 PAD65388:PAD65536 PJZ65388:PJZ65536 PTV65388:PTV65536 QDR65388:QDR65536 QNN65388:QNN65536 QXJ65388:QXJ65536 RHF65388:RHF65536 RRB65388:RRB65536 SAX65388:SAX65536 SKT65388:SKT65536 SUP65388:SUP65536 TEL65388:TEL65536 TOH65388:TOH65536 TYD65388:TYD65536 UHZ65388:UHZ65536 URV65388:URV65536 VBR65388:VBR65536 VLN65388:VLN65536 VVJ65388:VVJ65536 WFF65388:WFF65536 WPB65388:WPB65536 RRR2:RRR57 ML130924:ML131072 WH130924:WH131072 AGD130924:AGD131072 APZ130924:APZ131072 AZV130924:AZV131072 BJR130924:BJR131072 BTN130924:BTN131072 CDJ130924:CDJ131072 CNF130924:CNF131072 CXB130924:CXB131072 DGX130924:DGX131072 DQT130924:DQT131072 EAP130924:EAP131072 EKL130924:EKL131072 EUH130924:EUH131072 FED130924:FED131072 FNZ130924:FNZ131072 FXV130924:FXV131072 GHR130924:GHR131072 GRN130924:GRN131072 HBJ130924:HBJ131072 HLF130924:HLF131072 HVB130924:HVB131072 IEX130924:IEX131072 IOT130924:IOT131072 IYP130924:IYP131072 JIL130924:JIL131072 JSH130924:JSH131072 KCD130924:KCD131072 KLZ130924:KLZ131072 KVV130924:KVV131072 LFR130924:LFR131072 LPN130924:LPN131072 LZJ130924:LZJ131072 MJF130924:MJF131072 MTB130924:MTB131072 NCX130924:NCX131072 NMT130924:NMT131072 NWP130924:NWP131072 OGL130924:OGL131072 OQH130924:OQH131072 PAD130924:PAD131072 PJZ130924:PJZ131072 PTV130924:PTV131072 QDR130924:QDR131072 QNN130924:QNN131072 QXJ130924:QXJ131072 RHF130924:RHF131072 RRB130924:RRB131072 SAX130924:SAX131072 SKT130924:SKT131072 SUP130924:SUP131072 TEL130924:TEL131072 TOH130924:TOH131072 TYD130924:TYD131072 UHZ130924:UHZ131072 URV130924:URV131072 VBR130924:VBR131072 VLN130924:VLN131072 VVJ130924:VVJ131072 WFF130924:WFF131072 WPB130924:WPB131072 SBN2:SBN57 ML196460:ML196608 WH196460:WH196608 AGD196460:AGD196608 APZ196460:APZ196608 AZV196460:AZV196608 BJR196460:BJR196608 BTN196460:BTN196608 CDJ196460:CDJ196608 CNF196460:CNF196608 CXB196460:CXB196608 DGX196460:DGX196608 DQT196460:DQT196608 EAP196460:EAP196608 EKL196460:EKL196608 EUH196460:EUH196608 FED196460:FED196608 FNZ196460:FNZ196608 FXV196460:FXV196608 GHR196460:GHR196608 GRN196460:GRN196608 HBJ196460:HBJ196608 HLF196460:HLF196608 HVB196460:HVB196608 IEX196460:IEX196608 IOT196460:IOT196608 IYP196460:IYP196608 JIL196460:JIL196608 JSH196460:JSH196608 KCD196460:KCD196608 KLZ196460:KLZ196608 KVV196460:KVV196608 LFR196460:LFR196608 LPN196460:LPN196608 LZJ196460:LZJ196608 MJF196460:MJF196608 MTB196460:MTB196608 NCX196460:NCX196608 NMT196460:NMT196608 NWP196460:NWP196608 OGL196460:OGL196608 OQH196460:OQH196608 PAD196460:PAD196608 PJZ196460:PJZ196608 PTV196460:PTV196608 QDR196460:QDR196608 QNN196460:QNN196608 QXJ196460:QXJ196608 RHF196460:RHF196608 RRB196460:RRB196608 SAX196460:SAX196608 SKT196460:SKT196608 SUP196460:SUP196608 TEL196460:TEL196608 TOH196460:TOH196608 TYD196460:TYD196608 UHZ196460:UHZ196608 URV196460:URV196608 VBR196460:VBR196608 VLN196460:VLN196608 VVJ196460:VVJ196608 WFF196460:WFF196608 WPB196460:WPB196608 SLJ2:SLJ57 ML261996:ML262144 WH261996:WH262144 AGD261996:AGD262144 APZ261996:APZ262144 AZV261996:AZV262144 BJR261996:BJR262144 BTN261996:BTN262144 CDJ261996:CDJ262144 CNF261996:CNF262144 CXB261996:CXB262144 DGX261996:DGX262144 DQT261996:DQT262144 EAP261996:EAP262144 EKL261996:EKL262144 EUH261996:EUH262144 FED261996:FED262144 FNZ261996:FNZ262144 FXV261996:FXV262144 GHR261996:GHR262144 GRN261996:GRN262144 HBJ261996:HBJ262144 HLF261996:HLF262144 HVB261996:HVB262144 IEX261996:IEX262144 IOT261996:IOT262144 IYP261996:IYP262144 JIL261996:JIL262144 JSH261996:JSH262144 KCD261996:KCD262144 KLZ261996:KLZ262144 KVV261996:KVV262144 LFR261996:LFR262144 LPN261996:LPN262144 LZJ261996:LZJ262144 MJF261996:MJF262144 MTB261996:MTB262144 NCX261996:NCX262144 NMT261996:NMT262144 NWP261996:NWP262144 OGL261996:OGL262144 OQH261996:OQH262144 PAD261996:PAD262144 PJZ261996:PJZ262144 PTV261996:PTV262144 QDR261996:QDR262144 QNN261996:QNN262144 QXJ261996:QXJ262144 RHF261996:RHF262144 RRB261996:RRB262144 SAX261996:SAX262144 SKT261996:SKT262144 SUP261996:SUP262144 TEL261996:TEL262144 TOH261996:TOH262144 TYD261996:TYD262144 UHZ261996:UHZ262144 URV261996:URV262144 VBR261996:VBR262144 VLN261996:VLN262144 VVJ261996:VVJ262144 WFF261996:WFF262144 WPB261996:WPB262144 SVF2:SVF57 ML327532:ML327680 WH327532:WH327680 AGD327532:AGD327680 APZ327532:APZ327680 AZV327532:AZV327680 BJR327532:BJR327680 BTN327532:BTN327680 CDJ327532:CDJ327680 CNF327532:CNF327680 CXB327532:CXB327680 DGX327532:DGX327680 DQT327532:DQT327680 EAP327532:EAP327680 EKL327532:EKL327680 EUH327532:EUH327680 FED327532:FED327680 FNZ327532:FNZ327680 FXV327532:FXV327680 GHR327532:GHR327680 GRN327532:GRN327680 HBJ327532:HBJ327680 HLF327532:HLF327680 HVB327532:HVB327680 IEX327532:IEX327680 IOT327532:IOT327680 IYP327532:IYP327680 JIL327532:JIL327680 JSH327532:JSH327680 KCD327532:KCD327680 KLZ327532:KLZ327680 KVV327532:KVV327680 LFR327532:LFR327680 LPN327532:LPN327680 LZJ327532:LZJ327680 MJF327532:MJF327680 MTB327532:MTB327680 NCX327532:NCX327680 NMT327532:NMT327680 NWP327532:NWP327680 OGL327532:OGL327680 OQH327532:OQH327680 PAD327532:PAD327680 PJZ327532:PJZ327680 PTV327532:PTV327680 QDR327532:QDR327680 QNN327532:QNN327680 QXJ327532:QXJ327680 RHF327532:RHF327680 RRB327532:RRB327680 SAX327532:SAX327680 SKT327532:SKT327680 SUP327532:SUP327680 TEL327532:TEL327680 TOH327532:TOH327680 TYD327532:TYD327680 UHZ327532:UHZ327680 URV327532:URV327680 VBR327532:VBR327680 VLN327532:VLN327680 VVJ327532:VVJ327680 WFF327532:WFF327680 WPB327532:WPB327680 TFB2:TFB57 ML393068:ML393216 WH393068:WH393216 AGD393068:AGD393216 APZ393068:APZ393216 AZV393068:AZV393216 BJR393068:BJR393216 BTN393068:BTN393216 CDJ393068:CDJ393216 CNF393068:CNF393216 CXB393068:CXB393216 DGX393068:DGX393216 DQT393068:DQT393216 EAP393068:EAP393216 EKL393068:EKL393216 EUH393068:EUH393216 FED393068:FED393216 FNZ393068:FNZ393216 FXV393068:FXV393216 GHR393068:GHR393216 GRN393068:GRN393216 HBJ393068:HBJ393216 HLF393068:HLF393216 HVB393068:HVB393216 IEX393068:IEX393216 IOT393068:IOT393216 IYP393068:IYP393216 JIL393068:JIL393216 JSH393068:JSH393216 KCD393068:KCD393216 KLZ393068:KLZ393216 KVV393068:KVV393216 LFR393068:LFR393216 LPN393068:LPN393216 LZJ393068:LZJ393216 MJF393068:MJF393216 MTB393068:MTB393216 NCX393068:NCX393216 NMT393068:NMT393216 NWP393068:NWP393216 OGL393068:OGL393216 OQH393068:OQH393216 PAD393068:PAD393216 PJZ393068:PJZ393216 PTV393068:PTV393216 QDR393068:QDR393216 QNN393068:QNN393216 QXJ393068:QXJ393216 RHF393068:RHF393216 RRB393068:RRB393216 SAX393068:SAX393216 SKT393068:SKT393216 SUP393068:SUP393216 TEL393068:TEL393216 TOH393068:TOH393216 TYD393068:TYD393216 UHZ393068:UHZ393216 URV393068:URV393216 VBR393068:VBR393216 VLN393068:VLN393216 VVJ393068:VVJ393216 WFF393068:WFF393216 WPB393068:WPB393216 TOX2:TOX57 ML458604:ML458752 WH458604:WH458752 AGD458604:AGD458752 APZ458604:APZ458752 AZV458604:AZV458752 BJR458604:BJR458752 BTN458604:BTN458752 CDJ458604:CDJ458752 CNF458604:CNF458752 CXB458604:CXB458752 DGX458604:DGX458752 DQT458604:DQT458752 EAP458604:EAP458752 EKL458604:EKL458752 EUH458604:EUH458752 FED458604:FED458752 FNZ458604:FNZ458752 FXV458604:FXV458752 GHR458604:GHR458752 GRN458604:GRN458752 HBJ458604:HBJ458752 HLF458604:HLF458752 HVB458604:HVB458752 IEX458604:IEX458752 IOT458604:IOT458752 IYP458604:IYP458752 JIL458604:JIL458752 JSH458604:JSH458752 KCD458604:KCD458752 KLZ458604:KLZ458752 KVV458604:KVV458752 LFR458604:LFR458752 LPN458604:LPN458752 LZJ458604:LZJ458752 MJF458604:MJF458752 MTB458604:MTB458752 NCX458604:NCX458752 NMT458604:NMT458752 NWP458604:NWP458752 OGL458604:OGL458752 OQH458604:OQH458752 PAD458604:PAD458752 PJZ458604:PJZ458752 PTV458604:PTV458752 QDR458604:QDR458752 QNN458604:QNN458752 QXJ458604:QXJ458752 RHF458604:RHF458752 RRB458604:RRB458752 SAX458604:SAX458752 SKT458604:SKT458752 SUP458604:SUP458752 TEL458604:TEL458752 TOH458604:TOH458752 TYD458604:TYD458752 UHZ458604:UHZ458752 URV458604:URV458752 VBR458604:VBR458752 VLN458604:VLN458752 VVJ458604:VVJ458752 WFF458604:WFF458752 WPB458604:WPB458752 TYT2:TYT57 ML524140:ML524288 WH524140:WH524288 AGD524140:AGD524288 APZ524140:APZ524288 AZV524140:AZV524288 BJR524140:BJR524288 BTN524140:BTN524288 CDJ524140:CDJ524288 CNF524140:CNF524288 CXB524140:CXB524288 DGX524140:DGX524288 DQT524140:DQT524288 EAP524140:EAP524288 EKL524140:EKL524288 EUH524140:EUH524288 FED524140:FED524288 FNZ524140:FNZ524288 FXV524140:FXV524288 GHR524140:GHR524288 GRN524140:GRN524288 HBJ524140:HBJ524288 HLF524140:HLF524288 HVB524140:HVB524288 IEX524140:IEX524288 IOT524140:IOT524288 IYP524140:IYP524288 JIL524140:JIL524288 JSH524140:JSH524288 KCD524140:KCD524288 KLZ524140:KLZ524288 KVV524140:KVV524288 LFR524140:LFR524288 LPN524140:LPN524288 LZJ524140:LZJ524288 MJF524140:MJF524288 MTB524140:MTB524288 NCX524140:NCX524288 NMT524140:NMT524288 NWP524140:NWP524288 OGL524140:OGL524288 OQH524140:OQH524288 PAD524140:PAD524288 PJZ524140:PJZ524288 PTV524140:PTV524288 QDR524140:QDR524288 QNN524140:QNN524288 QXJ524140:QXJ524288 RHF524140:RHF524288 RRB524140:RRB524288 SAX524140:SAX524288 SKT524140:SKT524288 SUP524140:SUP524288 TEL524140:TEL524288 TOH524140:TOH524288 TYD524140:TYD524288 UHZ524140:UHZ524288 URV524140:URV524288 VBR524140:VBR524288 VLN524140:VLN524288 VVJ524140:VVJ524288 WFF524140:WFF524288 WPB524140:WPB524288 UIP2:UIP57 ML589676:ML589824 WH589676:WH589824 AGD589676:AGD589824 APZ589676:APZ589824 AZV589676:AZV589824 BJR589676:BJR589824 BTN589676:BTN589824 CDJ589676:CDJ589824 CNF589676:CNF589824 CXB589676:CXB589824 DGX589676:DGX589824 DQT589676:DQT589824 EAP589676:EAP589824 EKL589676:EKL589824 EUH589676:EUH589824 FED589676:FED589824 FNZ589676:FNZ589824 FXV589676:FXV589824 GHR589676:GHR589824 GRN589676:GRN589824 HBJ589676:HBJ589824 HLF589676:HLF589824 HVB589676:HVB589824 IEX589676:IEX589824 IOT589676:IOT589824 IYP589676:IYP589824 JIL589676:JIL589824 JSH589676:JSH589824 KCD589676:KCD589824 KLZ589676:KLZ589824 KVV589676:KVV589824 LFR589676:LFR589824 LPN589676:LPN589824 LZJ589676:LZJ589824 MJF589676:MJF589824 MTB589676:MTB589824 NCX589676:NCX589824 NMT589676:NMT589824 NWP589676:NWP589824 OGL589676:OGL589824 OQH589676:OQH589824 PAD589676:PAD589824 PJZ589676:PJZ589824 PTV589676:PTV589824 QDR589676:QDR589824 QNN589676:QNN589824 QXJ589676:QXJ589824 RHF589676:RHF589824 RRB589676:RRB589824 SAX589676:SAX589824 SKT589676:SKT589824 SUP589676:SUP589824 TEL589676:TEL589824 TOH589676:TOH589824 TYD589676:TYD589824 UHZ589676:UHZ589824 URV589676:URV589824 VBR589676:VBR589824 VLN589676:VLN589824 VVJ589676:VVJ589824 WFF589676:WFF589824 WPB589676:WPB589824 USL2:USL57 ML655212:ML655360 WH655212:WH655360 AGD655212:AGD655360 APZ655212:APZ655360 AZV655212:AZV655360 BJR655212:BJR655360 BTN655212:BTN655360 CDJ655212:CDJ655360 CNF655212:CNF655360 CXB655212:CXB655360 DGX655212:DGX655360 DQT655212:DQT655360 EAP655212:EAP655360 EKL655212:EKL655360 EUH655212:EUH655360 FED655212:FED655360 FNZ655212:FNZ655360 FXV655212:FXV655360 GHR655212:GHR655360 GRN655212:GRN655360 HBJ655212:HBJ655360 HLF655212:HLF655360 HVB655212:HVB655360 IEX655212:IEX655360 IOT655212:IOT655360 IYP655212:IYP655360 JIL655212:JIL655360 JSH655212:JSH655360 KCD655212:KCD655360 KLZ655212:KLZ655360 KVV655212:KVV655360 LFR655212:LFR655360 LPN655212:LPN655360 LZJ655212:LZJ655360 MJF655212:MJF655360 MTB655212:MTB655360 NCX655212:NCX655360 NMT655212:NMT655360 NWP655212:NWP655360 OGL655212:OGL655360 OQH655212:OQH655360 PAD655212:PAD655360 PJZ655212:PJZ655360 PTV655212:PTV655360 QDR655212:QDR655360 QNN655212:QNN655360 QXJ655212:QXJ655360 RHF655212:RHF655360 RRB655212:RRB655360 SAX655212:SAX655360 SKT655212:SKT655360 SUP655212:SUP655360 TEL655212:TEL655360 TOH655212:TOH655360 TYD655212:TYD655360 UHZ655212:UHZ655360 URV655212:URV655360 VBR655212:VBR655360 VLN655212:VLN655360 VVJ655212:VVJ655360 WFF655212:WFF655360 WPB655212:WPB655360 VCH2:VCH57 ML720748:ML720896 WH720748:WH720896 AGD720748:AGD720896 APZ720748:APZ720896 AZV720748:AZV720896 BJR720748:BJR720896 BTN720748:BTN720896 CDJ720748:CDJ720896 CNF720748:CNF720896 CXB720748:CXB720896 DGX720748:DGX720896 DQT720748:DQT720896 EAP720748:EAP720896 EKL720748:EKL720896 EUH720748:EUH720896 FED720748:FED720896 FNZ720748:FNZ720896 FXV720748:FXV720896 GHR720748:GHR720896 GRN720748:GRN720896 HBJ720748:HBJ720896 HLF720748:HLF720896 HVB720748:HVB720896 IEX720748:IEX720896 IOT720748:IOT720896 IYP720748:IYP720896 JIL720748:JIL720896 JSH720748:JSH720896 KCD720748:KCD720896 KLZ720748:KLZ720896 KVV720748:KVV720896 LFR720748:LFR720896 LPN720748:LPN720896 LZJ720748:LZJ720896 MJF720748:MJF720896 MTB720748:MTB720896 NCX720748:NCX720896 NMT720748:NMT720896 NWP720748:NWP720896 OGL720748:OGL720896 OQH720748:OQH720896 PAD720748:PAD720896 PJZ720748:PJZ720896 PTV720748:PTV720896 QDR720748:QDR720896 QNN720748:QNN720896 QXJ720748:QXJ720896 RHF720748:RHF720896 RRB720748:RRB720896 SAX720748:SAX720896 SKT720748:SKT720896 SUP720748:SUP720896 TEL720748:TEL720896 TOH720748:TOH720896 TYD720748:TYD720896 UHZ720748:UHZ720896 URV720748:URV720896 VBR720748:VBR720896 VLN720748:VLN720896 VVJ720748:VVJ720896 WFF720748:WFF720896 WPB720748:WPB720896 VMD2:VMD57 ML786284:ML786432 WH786284:WH786432 AGD786284:AGD786432 APZ786284:APZ786432 AZV786284:AZV786432 BJR786284:BJR786432 BTN786284:BTN786432 CDJ786284:CDJ786432 CNF786284:CNF786432 CXB786284:CXB786432 DGX786284:DGX786432 DQT786284:DQT786432 EAP786284:EAP786432 EKL786284:EKL786432 EUH786284:EUH786432 FED786284:FED786432 FNZ786284:FNZ786432 FXV786284:FXV786432 GHR786284:GHR786432 GRN786284:GRN786432 HBJ786284:HBJ786432 HLF786284:HLF786432 HVB786284:HVB786432 IEX786284:IEX786432 IOT786284:IOT786432 IYP786284:IYP786432 JIL786284:JIL786432 JSH786284:JSH786432 KCD786284:KCD786432 KLZ786284:KLZ786432 KVV786284:KVV786432 LFR786284:LFR786432 LPN786284:LPN786432 LZJ786284:LZJ786432 MJF786284:MJF786432 MTB786284:MTB786432 NCX786284:NCX786432 NMT786284:NMT786432 NWP786284:NWP786432 OGL786284:OGL786432 OQH786284:OQH786432 PAD786284:PAD786432 PJZ786284:PJZ786432 PTV786284:PTV786432 QDR786284:QDR786432 QNN786284:QNN786432 QXJ786284:QXJ786432 RHF786284:RHF786432 RRB786284:RRB786432 SAX786284:SAX786432 SKT786284:SKT786432 SUP786284:SUP786432 TEL786284:TEL786432 TOH786284:TOH786432 TYD786284:TYD786432 UHZ786284:UHZ786432 URV786284:URV786432 VBR786284:VBR786432 VLN786284:VLN786432 VVJ786284:VVJ786432 WFF786284:WFF786432 WPB786284:WPB786432 VVZ2:VVZ57 ML851820:ML851968 WH851820:WH851968 AGD851820:AGD851968 APZ851820:APZ851968 AZV851820:AZV851968 BJR851820:BJR851968 BTN851820:BTN851968 CDJ851820:CDJ851968 CNF851820:CNF851968 CXB851820:CXB851968 DGX851820:DGX851968 DQT851820:DQT851968 EAP851820:EAP851968 EKL851820:EKL851968 EUH851820:EUH851968 FED851820:FED851968 FNZ851820:FNZ851968 FXV851820:FXV851968 GHR851820:GHR851968 GRN851820:GRN851968 HBJ851820:HBJ851968 HLF851820:HLF851968 HVB851820:HVB851968 IEX851820:IEX851968 IOT851820:IOT851968 IYP851820:IYP851968 JIL851820:JIL851968 JSH851820:JSH851968 KCD851820:KCD851968 KLZ851820:KLZ851968 KVV851820:KVV851968 LFR851820:LFR851968 LPN851820:LPN851968 LZJ851820:LZJ851968 MJF851820:MJF851968 MTB851820:MTB851968 NCX851820:NCX851968 NMT851820:NMT851968 NWP851820:NWP851968 OGL851820:OGL851968 OQH851820:OQH851968 PAD851820:PAD851968 PJZ851820:PJZ851968 PTV851820:PTV851968 QDR851820:QDR851968 QNN851820:QNN851968 QXJ851820:QXJ851968 RHF851820:RHF851968 RRB851820:RRB851968 SAX851820:SAX851968 SKT851820:SKT851968 SUP851820:SUP851968 TEL851820:TEL851968 TOH851820:TOH851968 TYD851820:TYD851968 UHZ851820:UHZ851968 URV851820:URV851968 VBR851820:VBR851968 VLN851820:VLN851968 VVJ851820:VVJ851968 WFF851820:WFF851968 WPB851820:WPB851968 WFV2:WFV57 ML917356:ML917504 WH917356:WH917504 AGD917356:AGD917504 APZ917356:APZ917504 AZV917356:AZV917504 BJR917356:BJR917504 BTN917356:BTN917504 CDJ917356:CDJ917504 CNF917356:CNF917504 CXB917356:CXB917504 DGX917356:DGX917504 DQT917356:DQT917504 EAP917356:EAP917504 EKL917356:EKL917504 EUH917356:EUH917504 FED917356:FED917504 FNZ917356:FNZ917504 FXV917356:FXV917504 GHR917356:GHR917504 GRN917356:GRN917504 HBJ917356:HBJ917504 HLF917356:HLF917504 HVB917356:HVB917504 IEX917356:IEX917504 IOT917356:IOT917504 IYP917356:IYP917504 JIL917356:JIL917504 JSH917356:JSH917504 KCD917356:KCD917504 KLZ917356:KLZ917504 KVV917356:KVV917504 LFR917356:LFR917504 LPN917356:LPN917504 LZJ917356:LZJ917504 MJF917356:MJF917504 MTB917356:MTB917504 NCX917356:NCX917504 NMT917356:NMT917504 NWP917356:NWP917504 OGL917356:OGL917504 OQH917356:OQH917504 PAD917356:PAD917504 PJZ917356:PJZ917504 PTV917356:PTV917504 QDR917356:QDR917504 QNN917356:QNN917504 QXJ917356:QXJ917504 RHF917356:RHF917504 RRB917356:RRB917504 SAX917356:SAX917504 SKT917356:SKT917504 SUP917356:SUP917504 TEL917356:TEL917504 TOH917356:TOH917504 TYD917356:TYD917504 UHZ917356:UHZ917504 URV917356:URV917504 VBR917356:VBR917504 VLN917356:VLN917504 VVJ917356:VVJ917504 WFF917356:WFF917504 WPB917356:WPB917504 WPR2:WPR57 ML982892:ML983040 WH982892:WH983040 AGD982892:AGD983040 APZ982892:APZ983040 AZV982892:AZV983040 BJR982892:BJR983040 BTN982892:BTN983040 CDJ982892:CDJ983040 CNF982892:CNF983040 CXB982892:CXB983040 DGX982892:DGX983040 DQT982892:DQT983040 EAP982892:EAP983040 EKL982892:EKL983040 EUH982892:EUH983040 FED982892:FED983040 FNZ982892:FNZ983040 FXV982892:FXV983040 GHR982892:GHR983040 GRN982892:GRN983040 HBJ982892:HBJ983040 HLF982892:HLF983040 HVB982892:HVB983040 IEX982892:IEX983040 IOT982892:IOT983040 IYP982892:IYP983040 JIL982892:JIL983040 JSH982892:JSH983040 KCD982892:KCD983040 KLZ982892:KLZ983040 KVV982892:KVV983040 LFR982892:LFR983040 LPN982892:LPN983040 LZJ982892:LZJ983040 MJF982892:MJF983040 MTB982892:MTB983040 NCX982892:NCX983040 NMT982892:NMT983040 NWP982892:NWP983040 OGL982892:OGL983040 OQH982892:OQH983040 PAD982892:PAD983040 PJZ982892:PJZ983040 PTV982892:PTV983040 QDR982892:QDR983040 QNN982892:QNN983040 QXJ982892:QXJ983040 RHF982892:RHF983040 RRB982892:RRB983040 SAX982892:SAX983040 SKT982892:SKT983040 SUP982892:SUP983040 TEL982892:TEL983040 TOH982892:TOH983040 TYD982892:TYD983040 UHZ982892:UHZ983040 URV982892:URV983040 VBR982892:VBR983040 VLN982892:VLN983040 VVJ982892:VVJ983040 WFF982892:WFF983040 WPB982892:WPB983040 WO128:WO140 AGK128:AGK140 AQG128:AQG140 BAC128:BAC140 BJY128:BJY140 BTU128:BTU140 CDQ128:CDQ140 CNM128:CNM140 CXI128:CXI140 DHE128:DHE140 DRA128:DRA140 EAW128:EAW140 EKS128:EKS140 EUO128:EUO140 FEK128:FEK140 FOG128:FOG140 FYC128:FYC140 GHY128:GHY140 GRU128:GRU140 HBQ128:HBQ140 HLM128:HLM140 HVI128:HVI140 IFE128:IFE140 IPA128:IPA140 IYW128:IYW140 JIS128:JIS140 JSO128:JSO140 KCK128:KCK140 KMG128:KMG140 KWC128:KWC140 LFY128:LFY140 LPU128:LPU140 LZQ128:LZQ140 MJM128:MJM140 MTI128:MTI140 NDE128:NDE140 NNA128:NNA140 NWW128:NWW140 OGS128:OGS140 OQO128:OQO140 PAK128:PAK140 PKG128:PKG140 PUC128:PUC140 QDY128:QDY140 QNU128:QNU140 QXQ128:QXQ140 RHM128:RHM140 RRI128:RRI140 SBE128:SBE140 SLA128:SLA140 SUW128:SUW140 TES128:TES140 TOO128:TOO140 TYK128:TYK140 UIG128:UIG140 USC128:USC140 VBY128:VBY140 VLU128:VLU140 VVQ128:VVQ140 WFM128:WFM140 WPI128:WPI140 MV128:MV140 MS65388:MS65536 WO65388:WO65536 AGK65388:AGK65536 AQG65388:AQG65536 BAC65388:BAC65536 BJY65388:BJY65536 BTU65388:BTU65536 CDQ65388:CDQ65536 CNM65388:CNM65536 CXI65388:CXI65536 DHE65388:DHE65536 DRA65388:DRA65536 EAW65388:EAW65536 EKS65388:EKS65536 EUO65388:EUO65536 FEK65388:FEK65536 FOG65388:FOG65536 FYC65388:FYC65536 GHY65388:GHY65536 GRU65388:GRU65536 HBQ65388:HBQ65536 HLM65388:HLM65536 HVI65388:HVI65536 IFE65388:IFE65536 IPA65388:IPA65536 IYW65388:IYW65536 JIS65388:JIS65536 JSO65388:JSO65536 KCK65388:KCK65536 KMG65388:KMG65536 KWC65388:KWC65536 LFY65388:LFY65536 LPU65388:LPU65536 LZQ65388:LZQ65536 MJM65388:MJM65536 MTI65388:MTI65536 NDE65388:NDE65536 NNA65388:NNA65536 NWW65388:NWW65536 OGS65388:OGS65536 OQO65388:OQO65536 PAK65388:PAK65536 PKG65388:PKG65536 PUC65388:PUC65536 QDY65388:QDY65536 QNU65388:QNU65536 QXQ65388:QXQ65536 RHM65388:RHM65536 RRI65388:RRI65536 SBE65388:SBE65536 SLA65388:SLA65536 SUW65388:SUW65536 TES65388:TES65536 TOO65388:TOO65536 TYK65388:TYK65536 UIG65388:UIG65536 USC65388:USC65536 VBY65388:VBY65536 VLU65388:VLU65536 VVQ65388:VVQ65536 WFM65388:WFM65536 WPI65388:WPI65536 MS130924:MS131072 WO130924:WO131072 AGK130924:AGK131072 AQG130924:AQG131072 BAC130924:BAC131072 BJY130924:BJY131072 BTU130924:BTU131072 CDQ130924:CDQ131072 CNM130924:CNM131072 CXI130924:CXI131072 DHE130924:DHE131072 DRA130924:DRA131072 EAW130924:EAW131072 EKS130924:EKS131072 EUO130924:EUO131072 FEK130924:FEK131072 FOG130924:FOG131072 FYC130924:FYC131072 GHY130924:GHY131072 GRU130924:GRU131072 HBQ130924:HBQ131072 HLM130924:HLM131072 HVI130924:HVI131072 IFE130924:IFE131072 IPA130924:IPA131072 IYW130924:IYW131072 JIS130924:JIS131072 JSO130924:JSO131072 KCK130924:KCK131072 KMG130924:KMG131072 KWC130924:KWC131072 LFY130924:LFY131072 LPU130924:LPU131072 LZQ130924:LZQ131072 MJM130924:MJM131072 MTI130924:MTI131072 NDE130924:NDE131072 NNA130924:NNA131072 NWW130924:NWW131072 OGS130924:OGS131072 OQO130924:OQO131072 PAK130924:PAK131072 PKG130924:PKG131072 PUC130924:PUC131072 QDY130924:QDY131072 QNU130924:QNU131072 QXQ130924:QXQ131072 RHM130924:RHM131072 RRI130924:RRI131072 SBE130924:SBE131072 SLA130924:SLA131072 SUW130924:SUW131072 TES130924:TES131072 TOO130924:TOO131072 TYK130924:TYK131072 UIG130924:UIG131072 USC130924:USC131072 VBY130924:VBY131072 VLU130924:VLU131072 VVQ130924:VVQ131072 WFM130924:WFM131072 WPI130924:WPI131072 MS196460:MS196608 WO196460:WO196608 AGK196460:AGK196608 AQG196460:AQG196608 BAC196460:BAC196608 BJY196460:BJY196608 BTU196460:BTU196608 CDQ196460:CDQ196608 CNM196460:CNM196608 CXI196460:CXI196608 DHE196460:DHE196608 DRA196460:DRA196608 EAW196460:EAW196608 EKS196460:EKS196608 EUO196460:EUO196608 FEK196460:FEK196608 FOG196460:FOG196608 FYC196460:FYC196608 GHY196460:GHY196608 GRU196460:GRU196608 HBQ196460:HBQ196608 HLM196460:HLM196608 HVI196460:HVI196608 IFE196460:IFE196608 IPA196460:IPA196608 IYW196460:IYW196608 JIS196460:JIS196608 JSO196460:JSO196608 KCK196460:KCK196608 KMG196460:KMG196608 KWC196460:KWC196608 LFY196460:LFY196608 LPU196460:LPU196608 LZQ196460:LZQ196608 MJM196460:MJM196608 MTI196460:MTI196608 NDE196460:NDE196608 NNA196460:NNA196608 NWW196460:NWW196608 OGS196460:OGS196608 OQO196460:OQO196608 PAK196460:PAK196608 PKG196460:PKG196608 PUC196460:PUC196608 QDY196460:QDY196608 QNU196460:QNU196608 QXQ196460:QXQ196608 RHM196460:RHM196608 RRI196460:RRI196608 SBE196460:SBE196608 SLA196460:SLA196608 SUW196460:SUW196608 TES196460:TES196608 TOO196460:TOO196608 TYK196460:TYK196608 UIG196460:UIG196608 USC196460:USC196608 VBY196460:VBY196608 VLU196460:VLU196608 VVQ196460:VVQ196608 WFM196460:WFM196608 WPI196460:WPI196608 MS261996:MS262144 WO261996:WO262144 AGK261996:AGK262144 AQG261996:AQG262144 BAC261996:BAC262144 BJY261996:BJY262144 BTU261996:BTU262144 CDQ261996:CDQ262144 CNM261996:CNM262144 CXI261996:CXI262144 DHE261996:DHE262144 DRA261996:DRA262144 EAW261996:EAW262144 EKS261996:EKS262144 EUO261996:EUO262144 FEK261996:FEK262144 FOG261996:FOG262144 FYC261996:FYC262144 GHY261996:GHY262144 GRU261996:GRU262144 HBQ261996:HBQ262144 HLM261996:HLM262144 HVI261996:HVI262144 IFE261996:IFE262144 IPA261996:IPA262144 IYW261996:IYW262144 JIS261996:JIS262144 JSO261996:JSO262144 KCK261996:KCK262144 KMG261996:KMG262144 KWC261996:KWC262144 LFY261996:LFY262144 LPU261996:LPU262144 LZQ261996:LZQ262144 MJM261996:MJM262144 MTI261996:MTI262144 NDE261996:NDE262144 NNA261996:NNA262144 NWW261996:NWW262144 OGS261996:OGS262144 OQO261996:OQO262144 PAK261996:PAK262144 PKG261996:PKG262144 PUC261996:PUC262144 QDY261996:QDY262144 QNU261996:QNU262144 QXQ261996:QXQ262144 RHM261996:RHM262144 RRI261996:RRI262144 SBE261996:SBE262144 SLA261996:SLA262144 SUW261996:SUW262144 TES261996:TES262144 TOO261996:TOO262144 TYK261996:TYK262144 UIG261996:UIG262144 USC261996:USC262144 VBY261996:VBY262144 VLU261996:VLU262144 VVQ261996:VVQ262144 WFM261996:WFM262144 WPI261996:WPI262144 MS327532:MS327680 WO327532:WO327680 AGK327532:AGK327680 AQG327532:AQG327680 BAC327532:BAC327680 BJY327532:BJY327680 BTU327532:BTU327680 CDQ327532:CDQ327680 CNM327532:CNM327680 CXI327532:CXI327680 DHE327532:DHE327680 DRA327532:DRA327680 EAW327532:EAW327680 EKS327532:EKS327680 EUO327532:EUO327680 FEK327532:FEK327680 FOG327532:FOG327680 FYC327532:FYC327680 GHY327532:GHY327680 GRU327532:GRU327680 HBQ327532:HBQ327680 HLM327532:HLM327680 HVI327532:HVI327680 IFE327532:IFE327680 IPA327532:IPA327680 IYW327532:IYW327680 JIS327532:JIS327680 JSO327532:JSO327680 KCK327532:KCK327680 KMG327532:KMG327680 KWC327532:KWC327680 LFY327532:LFY327680 LPU327532:LPU327680 LZQ327532:LZQ327680 MJM327532:MJM327680 MTI327532:MTI327680 NDE327532:NDE327680 NNA327532:NNA327680 NWW327532:NWW327680 OGS327532:OGS327680 OQO327532:OQO327680 PAK327532:PAK327680 PKG327532:PKG327680 PUC327532:PUC327680 QDY327532:QDY327680 QNU327532:QNU327680 QXQ327532:QXQ327680 RHM327532:RHM327680 RRI327532:RRI327680 SBE327532:SBE327680 SLA327532:SLA327680 SUW327532:SUW327680 TES327532:TES327680 TOO327532:TOO327680 TYK327532:TYK327680 UIG327532:UIG327680 USC327532:USC327680 VBY327532:VBY327680 VLU327532:VLU327680 VVQ327532:VVQ327680 WFM327532:WFM327680 WPI327532:WPI327680 MS393068:MS393216 WO393068:WO393216 AGK393068:AGK393216 AQG393068:AQG393216 BAC393068:BAC393216 BJY393068:BJY393216 BTU393068:BTU393216 CDQ393068:CDQ393216 CNM393068:CNM393216 CXI393068:CXI393216 DHE393068:DHE393216 DRA393068:DRA393216 EAW393068:EAW393216 EKS393068:EKS393216 EUO393068:EUO393216 FEK393068:FEK393216 FOG393068:FOG393216 FYC393068:FYC393216 GHY393068:GHY393216 GRU393068:GRU393216 HBQ393068:HBQ393216 HLM393068:HLM393216 HVI393068:HVI393216 IFE393068:IFE393216 IPA393068:IPA393216 IYW393068:IYW393216 JIS393068:JIS393216 JSO393068:JSO393216 KCK393068:KCK393216 KMG393068:KMG393216 KWC393068:KWC393216 LFY393068:LFY393216 LPU393068:LPU393216 LZQ393068:LZQ393216 MJM393068:MJM393216 MTI393068:MTI393216 NDE393068:NDE393216 NNA393068:NNA393216 NWW393068:NWW393216 OGS393068:OGS393216 OQO393068:OQO393216 PAK393068:PAK393216 PKG393068:PKG393216 PUC393068:PUC393216 QDY393068:QDY393216 QNU393068:QNU393216 QXQ393068:QXQ393216 RHM393068:RHM393216 RRI393068:RRI393216 SBE393068:SBE393216 SLA393068:SLA393216 SUW393068:SUW393216 TES393068:TES393216 TOO393068:TOO393216 TYK393068:TYK393216 UIG393068:UIG393216 USC393068:USC393216 VBY393068:VBY393216 VLU393068:VLU393216 VVQ393068:VVQ393216 WFM393068:WFM393216 WPI393068:WPI393216 MS458604:MS458752 WO458604:WO458752 AGK458604:AGK458752 AQG458604:AQG458752 BAC458604:BAC458752 BJY458604:BJY458752 BTU458604:BTU458752 CDQ458604:CDQ458752 CNM458604:CNM458752 CXI458604:CXI458752 DHE458604:DHE458752 DRA458604:DRA458752 EAW458604:EAW458752 EKS458604:EKS458752 EUO458604:EUO458752 FEK458604:FEK458752 FOG458604:FOG458752 FYC458604:FYC458752 GHY458604:GHY458752 GRU458604:GRU458752 HBQ458604:HBQ458752 HLM458604:HLM458752 HVI458604:HVI458752 IFE458604:IFE458752 IPA458604:IPA458752 IYW458604:IYW458752 JIS458604:JIS458752 JSO458604:JSO458752 KCK458604:KCK458752 KMG458604:KMG458752 KWC458604:KWC458752 LFY458604:LFY458752 LPU458604:LPU458752 LZQ458604:LZQ458752 MJM458604:MJM458752 MTI458604:MTI458752 NDE458604:NDE458752 NNA458604:NNA458752 NWW458604:NWW458752 OGS458604:OGS458752 OQO458604:OQO458752 PAK458604:PAK458752 PKG458604:PKG458752 PUC458604:PUC458752 QDY458604:QDY458752 QNU458604:QNU458752 QXQ458604:QXQ458752 RHM458604:RHM458752 RRI458604:RRI458752 SBE458604:SBE458752 SLA458604:SLA458752 SUW458604:SUW458752 TES458604:TES458752 TOO458604:TOO458752 TYK458604:TYK458752 UIG458604:UIG458752 USC458604:USC458752 VBY458604:VBY458752 VLU458604:VLU458752 VVQ458604:VVQ458752 WFM458604:WFM458752 WPI458604:WPI458752 MS524140:MS524288 WO524140:WO524288 AGK524140:AGK524288 AQG524140:AQG524288 BAC524140:BAC524288 BJY524140:BJY524288 BTU524140:BTU524288 CDQ524140:CDQ524288 CNM524140:CNM524288 CXI524140:CXI524288 DHE524140:DHE524288 DRA524140:DRA524288 EAW524140:EAW524288 EKS524140:EKS524288 EUO524140:EUO524288 FEK524140:FEK524288 FOG524140:FOG524288 FYC524140:FYC524288 GHY524140:GHY524288 GRU524140:GRU524288 HBQ524140:HBQ524288 HLM524140:HLM524288 HVI524140:HVI524288 IFE524140:IFE524288 IPA524140:IPA524288 IYW524140:IYW524288 JIS524140:JIS524288 JSO524140:JSO524288 KCK524140:KCK524288 KMG524140:KMG524288 KWC524140:KWC524288 LFY524140:LFY524288 LPU524140:LPU524288 LZQ524140:LZQ524288 MJM524140:MJM524288 MTI524140:MTI524288 NDE524140:NDE524288 NNA524140:NNA524288 NWW524140:NWW524288 OGS524140:OGS524288 OQO524140:OQO524288 PAK524140:PAK524288 PKG524140:PKG524288 PUC524140:PUC524288 QDY524140:QDY524288 QNU524140:QNU524288 QXQ524140:QXQ524288 RHM524140:RHM524288 RRI524140:RRI524288 SBE524140:SBE524288 SLA524140:SLA524288 SUW524140:SUW524288 TES524140:TES524288 TOO524140:TOO524288 TYK524140:TYK524288 UIG524140:UIG524288 USC524140:USC524288 VBY524140:VBY524288 VLU524140:VLU524288 VVQ524140:VVQ524288 WFM524140:WFM524288 WPI524140:WPI524288 MS589676:MS589824 WO589676:WO589824 AGK589676:AGK589824 AQG589676:AQG589824 BAC589676:BAC589824 BJY589676:BJY589824 BTU589676:BTU589824 CDQ589676:CDQ589824 CNM589676:CNM589824 CXI589676:CXI589824 DHE589676:DHE589824 DRA589676:DRA589824 EAW589676:EAW589824 EKS589676:EKS589824 EUO589676:EUO589824 FEK589676:FEK589824 FOG589676:FOG589824 FYC589676:FYC589824 GHY589676:GHY589824 GRU589676:GRU589824 HBQ589676:HBQ589824 HLM589676:HLM589824 HVI589676:HVI589824 IFE589676:IFE589824 IPA589676:IPA589824 IYW589676:IYW589824 JIS589676:JIS589824 JSO589676:JSO589824 KCK589676:KCK589824 KMG589676:KMG589824 KWC589676:KWC589824 LFY589676:LFY589824 LPU589676:LPU589824 LZQ589676:LZQ589824 MJM589676:MJM589824 MTI589676:MTI589824 NDE589676:NDE589824 NNA589676:NNA589824 NWW589676:NWW589824 OGS589676:OGS589824 OQO589676:OQO589824 PAK589676:PAK589824 PKG589676:PKG589824 PUC589676:PUC589824 QDY589676:QDY589824 QNU589676:QNU589824 QXQ589676:QXQ589824 RHM589676:RHM589824 RRI589676:RRI589824 SBE589676:SBE589824 SLA589676:SLA589824 SUW589676:SUW589824 TES589676:TES589824 TOO589676:TOO589824 TYK589676:TYK589824 UIG589676:UIG589824 USC589676:USC589824 VBY589676:VBY589824 VLU589676:VLU589824 VVQ589676:VVQ589824 WFM589676:WFM589824 WPI589676:WPI589824 MS655212:MS655360 WO655212:WO655360 AGK655212:AGK655360 AQG655212:AQG655360 BAC655212:BAC655360 BJY655212:BJY655360 BTU655212:BTU655360 CDQ655212:CDQ655360 CNM655212:CNM655360 CXI655212:CXI655360 DHE655212:DHE655360 DRA655212:DRA655360 EAW655212:EAW655360 EKS655212:EKS655360 EUO655212:EUO655360 FEK655212:FEK655360 FOG655212:FOG655360 FYC655212:FYC655360 GHY655212:GHY655360 GRU655212:GRU655360 HBQ655212:HBQ655360 HLM655212:HLM655360 HVI655212:HVI655360 IFE655212:IFE655360 IPA655212:IPA655360 IYW655212:IYW655360 JIS655212:JIS655360 JSO655212:JSO655360 KCK655212:KCK655360 KMG655212:KMG655360 KWC655212:KWC655360 LFY655212:LFY655360 LPU655212:LPU655360 LZQ655212:LZQ655360 MJM655212:MJM655360 MTI655212:MTI655360 NDE655212:NDE655360 NNA655212:NNA655360 NWW655212:NWW655360 OGS655212:OGS655360 OQO655212:OQO655360 PAK655212:PAK655360 PKG655212:PKG655360 PUC655212:PUC655360 QDY655212:QDY655360 QNU655212:QNU655360 QXQ655212:QXQ655360 RHM655212:RHM655360 RRI655212:RRI655360 SBE655212:SBE655360 SLA655212:SLA655360 SUW655212:SUW655360 TES655212:TES655360 TOO655212:TOO655360 TYK655212:TYK655360 UIG655212:UIG655360 USC655212:USC655360 VBY655212:VBY655360 VLU655212:VLU655360 VVQ655212:VVQ655360 WFM655212:WFM655360 WPI655212:WPI655360 MS720748:MS720896 WO720748:WO720896 AGK720748:AGK720896 AQG720748:AQG720896 BAC720748:BAC720896 BJY720748:BJY720896 BTU720748:BTU720896 CDQ720748:CDQ720896 CNM720748:CNM720896 CXI720748:CXI720896 DHE720748:DHE720896 DRA720748:DRA720896 EAW720748:EAW720896 EKS720748:EKS720896 EUO720748:EUO720896 FEK720748:FEK720896 FOG720748:FOG720896 FYC720748:FYC720896 GHY720748:GHY720896 GRU720748:GRU720896 HBQ720748:HBQ720896 HLM720748:HLM720896 HVI720748:HVI720896 IFE720748:IFE720896 IPA720748:IPA720896 IYW720748:IYW720896 JIS720748:JIS720896 JSO720748:JSO720896 KCK720748:KCK720896 KMG720748:KMG720896 KWC720748:KWC720896 LFY720748:LFY720896 LPU720748:LPU720896 LZQ720748:LZQ720896 MJM720748:MJM720896 MTI720748:MTI720896 NDE720748:NDE720896 NNA720748:NNA720896 NWW720748:NWW720896 OGS720748:OGS720896 OQO720748:OQO720896 PAK720748:PAK720896 PKG720748:PKG720896 PUC720748:PUC720896 QDY720748:QDY720896 QNU720748:QNU720896 QXQ720748:QXQ720896 RHM720748:RHM720896 RRI720748:RRI720896 SBE720748:SBE720896 SLA720748:SLA720896 SUW720748:SUW720896 TES720748:TES720896 TOO720748:TOO720896 TYK720748:TYK720896 UIG720748:UIG720896 USC720748:USC720896 VBY720748:VBY720896 VLU720748:VLU720896 VVQ720748:VVQ720896 WFM720748:WFM720896 WPI720748:WPI720896 MS786284:MS786432 WO786284:WO786432 AGK786284:AGK786432 AQG786284:AQG786432 BAC786284:BAC786432 BJY786284:BJY786432 BTU786284:BTU786432 CDQ786284:CDQ786432 CNM786284:CNM786432 CXI786284:CXI786432 DHE786284:DHE786432 DRA786284:DRA786432 EAW786284:EAW786432 EKS786284:EKS786432 EUO786284:EUO786432 FEK786284:FEK786432 FOG786284:FOG786432 FYC786284:FYC786432 GHY786284:GHY786432 GRU786284:GRU786432 HBQ786284:HBQ786432 HLM786284:HLM786432 HVI786284:HVI786432 IFE786284:IFE786432 IPA786284:IPA786432 IYW786284:IYW786432 JIS786284:JIS786432 JSO786284:JSO786432 KCK786284:KCK786432 KMG786284:KMG786432 KWC786284:KWC786432 LFY786284:LFY786432 LPU786284:LPU786432 LZQ786284:LZQ786432 MJM786284:MJM786432 MTI786284:MTI786432 NDE786284:NDE786432 NNA786284:NNA786432 NWW786284:NWW786432 OGS786284:OGS786432 OQO786284:OQO786432 PAK786284:PAK786432 PKG786284:PKG786432 PUC786284:PUC786432 QDY786284:QDY786432 QNU786284:QNU786432 QXQ786284:QXQ786432 RHM786284:RHM786432 RRI786284:RRI786432 SBE786284:SBE786432 SLA786284:SLA786432 SUW786284:SUW786432 TES786284:TES786432 TOO786284:TOO786432 TYK786284:TYK786432 UIG786284:UIG786432 USC786284:USC786432 VBY786284:VBY786432 VLU786284:VLU786432 VVQ786284:VVQ786432 WFM786284:WFM786432 WPI786284:WPI786432 MS851820:MS851968 WO851820:WO851968 AGK851820:AGK851968 AQG851820:AQG851968 BAC851820:BAC851968 BJY851820:BJY851968 BTU851820:BTU851968 CDQ851820:CDQ851968 CNM851820:CNM851968 CXI851820:CXI851968 DHE851820:DHE851968 DRA851820:DRA851968 EAW851820:EAW851968 EKS851820:EKS851968 EUO851820:EUO851968 FEK851820:FEK851968 FOG851820:FOG851968 FYC851820:FYC851968 GHY851820:GHY851968 GRU851820:GRU851968 HBQ851820:HBQ851968 HLM851820:HLM851968 HVI851820:HVI851968 IFE851820:IFE851968 IPA851820:IPA851968 IYW851820:IYW851968 JIS851820:JIS851968 JSO851820:JSO851968 KCK851820:KCK851968 KMG851820:KMG851968 KWC851820:KWC851968 LFY851820:LFY851968 LPU851820:LPU851968 LZQ851820:LZQ851968 MJM851820:MJM851968 MTI851820:MTI851968 NDE851820:NDE851968 NNA851820:NNA851968 NWW851820:NWW851968 OGS851820:OGS851968 OQO851820:OQO851968 PAK851820:PAK851968 PKG851820:PKG851968 PUC851820:PUC851968 QDY851820:QDY851968 QNU851820:QNU851968 QXQ851820:QXQ851968 RHM851820:RHM851968 RRI851820:RRI851968 SBE851820:SBE851968 SLA851820:SLA851968 SUW851820:SUW851968 TES851820:TES851968 TOO851820:TOO851968 TYK851820:TYK851968 UIG851820:UIG851968 USC851820:USC851968 VBY851820:VBY851968 VLU851820:VLU851968 VVQ851820:VVQ851968 WFM851820:WFM851968 WPI851820:WPI851968 MS917356:MS917504 WO917356:WO917504 AGK917356:AGK917504 AQG917356:AQG917504 BAC917356:BAC917504 BJY917356:BJY917504 BTU917356:BTU917504 CDQ917356:CDQ917504 CNM917356:CNM917504 CXI917356:CXI917504 DHE917356:DHE917504 DRA917356:DRA917504 EAW917356:EAW917504 EKS917356:EKS917504 EUO917356:EUO917504 FEK917356:FEK917504 FOG917356:FOG917504 FYC917356:FYC917504 GHY917356:GHY917504 GRU917356:GRU917504 HBQ917356:HBQ917504 HLM917356:HLM917504 HVI917356:HVI917504 IFE917356:IFE917504 IPA917356:IPA917504 IYW917356:IYW917504 JIS917356:JIS917504 JSO917356:JSO917504 KCK917356:KCK917504 KMG917356:KMG917504 KWC917356:KWC917504 LFY917356:LFY917504 LPU917356:LPU917504 LZQ917356:LZQ917504 MJM917356:MJM917504 MTI917356:MTI917504 NDE917356:NDE917504 NNA917356:NNA917504 NWW917356:NWW917504 OGS917356:OGS917504 OQO917356:OQO917504 PAK917356:PAK917504 PKG917356:PKG917504 PUC917356:PUC917504 QDY917356:QDY917504 QNU917356:QNU917504 QXQ917356:QXQ917504 RHM917356:RHM917504 RRI917356:RRI917504 SBE917356:SBE917504 SLA917356:SLA917504 SUW917356:SUW917504 TES917356:TES917504 TOO917356:TOO917504 TYK917356:TYK917504 UIG917356:UIG917504 USC917356:USC917504 VBY917356:VBY917504 VLU917356:VLU917504 VVQ917356:VVQ917504 WFM917356:WFM917504 WPI917356:WPI917504 MS982892:MS983040 WO982892:WO983040 AGK982892:AGK983040 AQG982892:AQG983040 BAC982892:BAC983040 BJY982892:BJY983040 BTU982892:BTU983040 CDQ982892:CDQ983040 CNM982892:CNM983040 CXI982892:CXI983040 DHE982892:DHE983040 DRA982892:DRA983040 EAW982892:EAW983040 EKS982892:EKS983040 EUO982892:EUO983040 FEK982892:FEK983040 FOG982892:FOG983040 FYC982892:FYC983040 GHY982892:GHY983040 GRU982892:GRU983040 HBQ982892:HBQ983040 HLM982892:HLM983040 HVI982892:HVI983040 IFE982892:IFE983040 IPA982892:IPA983040 IYW982892:IYW983040 JIS982892:JIS983040 JSO982892:JSO983040 KCK982892:KCK983040 KMG982892:KMG983040 KWC982892:KWC983040 LFY982892:LFY983040 LPU982892:LPU983040 LZQ982892:LZQ983040 MJM982892:MJM983040 MTI982892:MTI983040 NDE982892:NDE983040 NNA982892:NNA983040 NWW982892:NWW983040 OGS982892:OGS983040 OQO982892:OQO983040 PAK982892:PAK983040 PKG982892:PKG983040 PUC982892:PUC983040 QDY982892:QDY983040 QNU982892:QNU983040 QXQ982892:QXQ983040 RHM982892:RHM983040 RRI982892:RRI983040 SBE982892:SBE983040 SLA982892:SLA983040 SUW982892:SUW983040 TES982892:TES983040 TOO982892:TOO983040 TYK982892:TYK983040 UIG982892:UIG983040 USC982892:USC983040 VBY982892:VBY983040 VLU982892:VLU983040 VVQ982892:VVQ983040 WFM982892:WFM983040 WPI982892:WPI983040 WR128:WR140 AGN128:AGN140 AQJ128:AQJ140 BAF128:BAF140 BKB128:BKB140 BTX128:BTX140 CDT128:CDT140 CNP128:CNP140 CXL128:CXL140 DHH128:DHH140 DRD128:DRD140 EAZ128:EAZ140 EKV128:EKV140 EUR128:EUR140 FEN128:FEN140 FOJ128:FOJ140 FYF128:FYF140 GIB128:GIB140 GRX128:GRX140 HBT128:HBT140 HLP128:HLP140 HVL128:HVL140 IFH128:IFH140 IPD128:IPD140 IYZ128:IYZ140 JIV128:JIV140 JSR128:JSR140 KCN128:KCN140 KMJ128:KMJ140 KWF128:KWF140 LGB128:LGB140 LPX128:LPX140 LZT128:LZT140 MJP128:MJP140 MTL128:MTL140 NDH128:NDH140 NND128:NND140 NWZ128:NWZ140 OGV128:OGV140 OQR128:OQR140 PAN128:PAN140 PKJ128:PKJ140 PUF128:PUF140 QEB128:QEB140 QNX128:QNX140 QXT128:QXT140 RHP128:RHP140 RRL128:RRL140 SBH128:SBH140 SLD128:SLD140 SUZ128:SUZ140 TEV128:TEV140 TOR128:TOR140 TYN128:TYN140 UIJ128:UIJ140 USF128:USF140 VCB128:VCB140 VLX128:VLX140 VVT128:VVT140 WFP128:WFP140 WPL128:WPL140 QNX982892:QNX983040 QXT982892:QXT983040 MV65388:MV65536 WR65388:WR65536 AGN65388:AGN65536 AQJ65388:AQJ65536 BAF65388:BAF65536 BKB65388:BKB65536 BTX65388:BTX65536 CDT65388:CDT65536 CNP65388:CNP65536 CXL65388:CXL65536 DHH65388:DHH65536 DRD65388:DRD65536 EAZ65388:EAZ65536 EKV65388:EKV65536 EUR65388:EUR65536 FEN65388:FEN65536 FOJ65388:FOJ65536 FYF65388:FYF65536 GIB65388:GIB65536 GRX65388:GRX65536 HBT65388:HBT65536 HLP65388:HLP65536 HVL65388:HVL65536 IFH65388:IFH65536 IPD65388:IPD65536 IYZ65388:IYZ65536 JIV65388:JIV65536 JSR65388:JSR65536 KCN65388:KCN65536 KMJ65388:KMJ65536 KWF65388:KWF65536 LGB65388:LGB65536 LPX65388:LPX65536 LZT65388:LZT65536 MJP65388:MJP65536 MTL65388:MTL65536 NDH65388:NDH65536 NND65388:NND65536 NWZ65388:NWZ65536 OGV65388:OGV65536 OQR65388:OQR65536 PAN65388:PAN65536 PKJ65388:PKJ65536 PUF65388:PUF65536 QEB65388:QEB65536 QNX65388:QNX65536 QXT65388:QXT65536 RHP65388:RHP65536 RRL65388:RRL65536 SBH65388:SBH65536 SLD65388:SLD65536 SUZ65388:SUZ65536 TEV65388:TEV65536 TOR65388:TOR65536 TYN65388:TYN65536 UIJ65388:UIJ65536 USF65388:USF65536 VCB65388:VCB65536 VLX65388:VLX65536 VVT65388:VVT65536 WFP65388:WFP65536 WPL65388:WPL65536 RHP982892:RHP983040 MV130924:MV131072 WR130924:WR131072 AGN130924:AGN131072 AQJ130924:AQJ131072 BAF130924:BAF131072 BKB130924:BKB131072 BTX130924:BTX131072 CDT130924:CDT131072 CNP130924:CNP131072 CXL130924:CXL131072 DHH130924:DHH131072 DRD130924:DRD131072 EAZ130924:EAZ131072 EKV130924:EKV131072 EUR130924:EUR131072 FEN130924:FEN131072 FOJ130924:FOJ131072 FYF130924:FYF131072 GIB130924:GIB131072 GRX130924:GRX131072 HBT130924:HBT131072 HLP130924:HLP131072 HVL130924:HVL131072 IFH130924:IFH131072 IPD130924:IPD131072 IYZ130924:IYZ131072 JIV130924:JIV131072 JSR130924:JSR131072 KCN130924:KCN131072 KMJ130924:KMJ131072 KWF130924:KWF131072 LGB130924:LGB131072 LPX130924:LPX131072 LZT130924:LZT131072 MJP130924:MJP131072 MTL130924:MTL131072 NDH130924:NDH131072 NND130924:NND131072 NWZ130924:NWZ131072 OGV130924:OGV131072 OQR130924:OQR131072 PAN130924:PAN131072 PKJ130924:PKJ131072 PUF130924:PUF131072 QEB130924:QEB131072 QNX130924:QNX131072 QXT130924:QXT131072 RHP130924:RHP131072 RRL130924:RRL131072 SBH130924:SBH131072 SLD130924:SLD131072 SUZ130924:SUZ131072 TEV130924:TEV131072 TOR130924:TOR131072 TYN130924:TYN131072 UIJ130924:UIJ131072 USF130924:USF131072 VCB130924:VCB131072 VLX130924:VLX131072 VVT130924:VVT131072 WFP130924:WFP131072 WPL130924:WPL131072 RRL982892:RRL983040 MV196460:MV196608 WR196460:WR196608 AGN196460:AGN196608 AQJ196460:AQJ196608 BAF196460:BAF196608 BKB196460:BKB196608 BTX196460:BTX196608 CDT196460:CDT196608 CNP196460:CNP196608 CXL196460:CXL196608 DHH196460:DHH196608 DRD196460:DRD196608 EAZ196460:EAZ196608 EKV196460:EKV196608 EUR196460:EUR196608 FEN196460:FEN196608 FOJ196460:FOJ196608 FYF196460:FYF196608 GIB196460:GIB196608 GRX196460:GRX196608 HBT196460:HBT196608 HLP196460:HLP196608 HVL196460:HVL196608 IFH196460:IFH196608 IPD196460:IPD196608 IYZ196460:IYZ196608 JIV196460:JIV196608 JSR196460:JSR196608 KCN196460:KCN196608 KMJ196460:KMJ196608 KWF196460:KWF196608 LGB196460:LGB196608 LPX196460:LPX196608 LZT196460:LZT196608 MJP196460:MJP196608 MTL196460:MTL196608 NDH196460:NDH196608 NND196460:NND196608 NWZ196460:NWZ196608 OGV196460:OGV196608 OQR196460:OQR196608 PAN196460:PAN196608 PKJ196460:PKJ196608 PUF196460:PUF196608 QEB196460:QEB196608 QNX196460:QNX196608 QXT196460:QXT196608 RHP196460:RHP196608 RRL196460:RRL196608 SBH196460:SBH196608 SLD196460:SLD196608 SUZ196460:SUZ196608 TEV196460:TEV196608 TOR196460:TOR196608 TYN196460:TYN196608 UIJ196460:UIJ196608 USF196460:USF196608 VCB196460:VCB196608 VLX196460:VLX196608 VVT196460:VVT196608 WFP196460:WFP196608 WPL196460:WPL196608 SBH982892:SBH983040 MV261996:MV262144 WR261996:WR262144 AGN261996:AGN262144 AQJ261996:AQJ262144 BAF261996:BAF262144 BKB261996:BKB262144 BTX261996:BTX262144 CDT261996:CDT262144 CNP261996:CNP262144 CXL261996:CXL262144 DHH261996:DHH262144 DRD261996:DRD262144 EAZ261996:EAZ262144 EKV261996:EKV262144 EUR261996:EUR262144 FEN261996:FEN262144 FOJ261996:FOJ262144 FYF261996:FYF262144 GIB261996:GIB262144 GRX261996:GRX262144 HBT261996:HBT262144 HLP261996:HLP262144 HVL261996:HVL262144 IFH261996:IFH262144 IPD261996:IPD262144 IYZ261996:IYZ262144 JIV261996:JIV262144 JSR261996:JSR262144 KCN261996:KCN262144 KMJ261996:KMJ262144 KWF261996:KWF262144 LGB261996:LGB262144 LPX261996:LPX262144 LZT261996:LZT262144 MJP261996:MJP262144 MTL261996:MTL262144 NDH261996:NDH262144 NND261996:NND262144 NWZ261996:NWZ262144 OGV261996:OGV262144 OQR261996:OQR262144 PAN261996:PAN262144 PKJ261996:PKJ262144 PUF261996:PUF262144 QEB261996:QEB262144 QNX261996:QNX262144 QXT261996:QXT262144 RHP261996:RHP262144 RRL261996:RRL262144 SBH261996:SBH262144 SLD261996:SLD262144 SUZ261996:SUZ262144 TEV261996:TEV262144 TOR261996:TOR262144 TYN261996:TYN262144 UIJ261996:UIJ262144 USF261996:USF262144 VCB261996:VCB262144 VLX261996:VLX262144 VVT261996:VVT262144 WFP261996:WFP262144 WPL261996:WPL262144 SLD982892:SLD983040 MV327532:MV327680 WR327532:WR327680 AGN327532:AGN327680 AQJ327532:AQJ327680 BAF327532:BAF327680 BKB327532:BKB327680 BTX327532:BTX327680 CDT327532:CDT327680 CNP327532:CNP327680 CXL327532:CXL327680 DHH327532:DHH327680 DRD327532:DRD327680 EAZ327532:EAZ327680 EKV327532:EKV327680 EUR327532:EUR327680 FEN327532:FEN327680 FOJ327532:FOJ327680 FYF327532:FYF327680 GIB327532:GIB327680 GRX327532:GRX327680 HBT327532:HBT327680 HLP327532:HLP327680 HVL327532:HVL327680 IFH327532:IFH327680 IPD327532:IPD327680 IYZ327532:IYZ327680 JIV327532:JIV327680 JSR327532:JSR327680 KCN327532:KCN327680 KMJ327532:KMJ327680 KWF327532:KWF327680 LGB327532:LGB327680 LPX327532:LPX327680 LZT327532:LZT327680 MJP327532:MJP327680 MTL327532:MTL327680 NDH327532:NDH327680 NND327532:NND327680 NWZ327532:NWZ327680 OGV327532:OGV327680 OQR327532:OQR327680 PAN327532:PAN327680 PKJ327532:PKJ327680 PUF327532:PUF327680 QEB327532:QEB327680 QNX327532:QNX327680 QXT327532:QXT327680 RHP327532:RHP327680 RRL327532:RRL327680 SBH327532:SBH327680 SLD327532:SLD327680 SUZ327532:SUZ327680 TEV327532:TEV327680 TOR327532:TOR327680 TYN327532:TYN327680 UIJ327532:UIJ327680 USF327532:USF327680 VCB327532:VCB327680 VLX327532:VLX327680 VVT327532:VVT327680 WFP327532:WFP327680 WPL327532:WPL327680 SUZ982892:SUZ983040 MV393068:MV393216 WR393068:WR393216 AGN393068:AGN393216 AQJ393068:AQJ393216 BAF393068:BAF393216 BKB393068:BKB393216 BTX393068:BTX393216 CDT393068:CDT393216 CNP393068:CNP393216 CXL393068:CXL393216 DHH393068:DHH393216 DRD393068:DRD393216 EAZ393068:EAZ393216 EKV393068:EKV393216 EUR393068:EUR393216 FEN393068:FEN393216 FOJ393068:FOJ393216 FYF393068:FYF393216 GIB393068:GIB393216 GRX393068:GRX393216 HBT393068:HBT393216 HLP393068:HLP393216 HVL393068:HVL393216 IFH393068:IFH393216 IPD393068:IPD393216 IYZ393068:IYZ393216 JIV393068:JIV393216 JSR393068:JSR393216 KCN393068:KCN393216 KMJ393068:KMJ393216 KWF393068:KWF393216 LGB393068:LGB393216 LPX393068:LPX393216 LZT393068:LZT393216 MJP393068:MJP393216 MTL393068:MTL393216 NDH393068:NDH393216 NND393068:NND393216 NWZ393068:NWZ393216 OGV393068:OGV393216 OQR393068:OQR393216 PAN393068:PAN393216 PKJ393068:PKJ393216 PUF393068:PUF393216 QEB393068:QEB393216 QNX393068:QNX393216 QXT393068:QXT393216 RHP393068:RHP393216 RRL393068:RRL393216 SBH393068:SBH393216 SLD393068:SLD393216 SUZ393068:SUZ393216 TEV393068:TEV393216 TOR393068:TOR393216 TYN393068:TYN393216 UIJ393068:UIJ393216 USF393068:USF393216 VCB393068:VCB393216 VLX393068:VLX393216 VVT393068:VVT393216 WFP393068:WFP393216 WPL393068:WPL393216 TEV982892:TEV983040 MV458604:MV458752 WR458604:WR458752 AGN458604:AGN458752 AQJ458604:AQJ458752 BAF458604:BAF458752 BKB458604:BKB458752 BTX458604:BTX458752 CDT458604:CDT458752 CNP458604:CNP458752 CXL458604:CXL458752 DHH458604:DHH458752 DRD458604:DRD458752 EAZ458604:EAZ458752 EKV458604:EKV458752 EUR458604:EUR458752 FEN458604:FEN458752 FOJ458604:FOJ458752 FYF458604:FYF458752 GIB458604:GIB458752 GRX458604:GRX458752 HBT458604:HBT458752 HLP458604:HLP458752 HVL458604:HVL458752 IFH458604:IFH458752 IPD458604:IPD458752 IYZ458604:IYZ458752 JIV458604:JIV458752 JSR458604:JSR458752 KCN458604:KCN458752 KMJ458604:KMJ458752 KWF458604:KWF458752 LGB458604:LGB458752 LPX458604:LPX458752 LZT458604:LZT458752 MJP458604:MJP458752 MTL458604:MTL458752 NDH458604:NDH458752 NND458604:NND458752 NWZ458604:NWZ458752 OGV458604:OGV458752 OQR458604:OQR458752 PAN458604:PAN458752 PKJ458604:PKJ458752 PUF458604:PUF458752 QEB458604:QEB458752 QNX458604:QNX458752 QXT458604:QXT458752 RHP458604:RHP458752 RRL458604:RRL458752 SBH458604:SBH458752 SLD458604:SLD458752 SUZ458604:SUZ458752 TEV458604:TEV458752 TOR458604:TOR458752 TYN458604:TYN458752 UIJ458604:UIJ458752 USF458604:USF458752 VCB458604:VCB458752 VLX458604:VLX458752 VVT458604:VVT458752 WFP458604:WFP458752 WPL458604:WPL458752 TOR982892:TOR983040 MV524140:MV524288 WR524140:WR524288 AGN524140:AGN524288 AQJ524140:AQJ524288 BAF524140:BAF524288 BKB524140:BKB524288 BTX524140:BTX524288 CDT524140:CDT524288 CNP524140:CNP524288 CXL524140:CXL524288 DHH524140:DHH524288 DRD524140:DRD524288 EAZ524140:EAZ524288 EKV524140:EKV524288 EUR524140:EUR524288 FEN524140:FEN524288 FOJ524140:FOJ524288 FYF524140:FYF524288 GIB524140:GIB524288 GRX524140:GRX524288 HBT524140:HBT524288 HLP524140:HLP524288 HVL524140:HVL524288 IFH524140:IFH524288 IPD524140:IPD524288 IYZ524140:IYZ524288 JIV524140:JIV524288 JSR524140:JSR524288 KCN524140:KCN524288 KMJ524140:KMJ524288 KWF524140:KWF524288 LGB524140:LGB524288 LPX524140:LPX524288 LZT524140:LZT524288 MJP524140:MJP524288 MTL524140:MTL524288 NDH524140:NDH524288 NND524140:NND524288 NWZ524140:NWZ524288 OGV524140:OGV524288 OQR524140:OQR524288 PAN524140:PAN524288 PKJ524140:PKJ524288 PUF524140:PUF524288 QEB524140:QEB524288 QNX524140:QNX524288 QXT524140:QXT524288 RHP524140:RHP524288 RRL524140:RRL524288 SBH524140:SBH524288 SLD524140:SLD524288 SUZ524140:SUZ524288 TEV524140:TEV524288 TOR524140:TOR524288 TYN524140:TYN524288 UIJ524140:UIJ524288 USF524140:USF524288 VCB524140:VCB524288 VLX524140:VLX524288 VVT524140:VVT524288 WFP524140:WFP524288 WPL524140:WPL524288 TYN982892:TYN983040 MV589676:MV589824 WR589676:WR589824 AGN589676:AGN589824 AQJ589676:AQJ589824 BAF589676:BAF589824 BKB589676:BKB589824 BTX589676:BTX589824 CDT589676:CDT589824 CNP589676:CNP589824 CXL589676:CXL589824 DHH589676:DHH589824 DRD589676:DRD589824 EAZ589676:EAZ589824 EKV589676:EKV589824 EUR589676:EUR589824 FEN589676:FEN589824 FOJ589676:FOJ589824 FYF589676:FYF589824 GIB589676:GIB589824 GRX589676:GRX589824 HBT589676:HBT589824 HLP589676:HLP589824 HVL589676:HVL589824 IFH589676:IFH589824 IPD589676:IPD589824 IYZ589676:IYZ589824 JIV589676:JIV589824 JSR589676:JSR589824 KCN589676:KCN589824 KMJ589676:KMJ589824 KWF589676:KWF589824 LGB589676:LGB589824 LPX589676:LPX589824 LZT589676:LZT589824 MJP589676:MJP589824 MTL589676:MTL589824 NDH589676:NDH589824 NND589676:NND589824 NWZ589676:NWZ589824 OGV589676:OGV589824 OQR589676:OQR589824 PAN589676:PAN589824 PKJ589676:PKJ589824 PUF589676:PUF589824 QEB589676:QEB589824 QNX589676:QNX589824 QXT589676:QXT589824 RHP589676:RHP589824 RRL589676:RRL589824 SBH589676:SBH589824 SLD589676:SLD589824 SUZ589676:SUZ589824 TEV589676:TEV589824 TOR589676:TOR589824 TYN589676:TYN589824 UIJ589676:UIJ589824 USF589676:USF589824 VCB589676:VCB589824 VLX589676:VLX589824 VVT589676:VVT589824 WFP589676:WFP589824 WPL589676:WPL589824 UIJ982892:UIJ983040 MV655212:MV655360 WR655212:WR655360 AGN655212:AGN655360 AQJ655212:AQJ655360 BAF655212:BAF655360 BKB655212:BKB655360 BTX655212:BTX655360 CDT655212:CDT655360 CNP655212:CNP655360 CXL655212:CXL655360 DHH655212:DHH655360 DRD655212:DRD655360 EAZ655212:EAZ655360 EKV655212:EKV655360 EUR655212:EUR655360 FEN655212:FEN655360 FOJ655212:FOJ655360 FYF655212:FYF655360 GIB655212:GIB655360 GRX655212:GRX655360 HBT655212:HBT655360 HLP655212:HLP655360 HVL655212:HVL655360 IFH655212:IFH655360 IPD655212:IPD655360 IYZ655212:IYZ655360 JIV655212:JIV655360 JSR655212:JSR655360 KCN655212:KCN655360 KMJ655212:KMJ655360 KWF655212:KWF655360 LGB655212:LGB655360 LPX655212:LPX655360 LZT655212:LZT655360 MJP655212:MJP655360 MTL655212:MTL655360 NDH655212:NDH655360 NND655212:NND655360 NWZ655212:NWZ655360 OGV655212:OGV655360 OQR655212:OQR655360 PAN655212:PAN655360 PKJ655212:PKJ655360 PUF655212:PUF655360 QEB655212:QEB655360 QNX655212:QNX655360 QXT655212:QXT655360 RHP655212:RHP655360 RRL655212:RRL655360 SBH655212:SBH655360 SLD655212:SLD655360 SUZ655212:SUZ655360 TEV655212:TEV655360 TOR655212:TOR655360 TYN655212:TYN655360 UIJ655212:UIJ655360 USF655212:USF655360 VCB655212:VCB655360 VLX655212:VLX655360 VVT655212:VVT655360 WFP655212:WFP655360 WPL655212:WPL655360 USF982892:USF983040 MV720748:MV720896 WR720748:WR720896 AGN720748:AGN720896 AQJ720748:AQJ720896 BAF720748:BAF720896 BKB720748:BKB720896 BTX720748:BTX720896 CDT720748:CDT720896 CNP720748:CNP720896 CXL720748:CXL720896 DHH720748:DHH720896 DRD720748:DRD720896 EAZ720748:EAZ720896 EKV720748:EKV720896 EUR720748:EUR720896 FEN720748:FEN720896 FOJ720748:FOJ720896 FYF720748:FYF720896 GIB720748:GIB720896 GRX720748:GRX720896 HBT720748:HBT720896 HLP720748:HLP720896 HVL720748:HVL720896 IFH720748:IFH720896 IPD720748:IPD720896 IYZ720748:IYZ720896 JIV720748:JIV720896 JSR720748:JSR720896 KCN720748:KCN720896 KMJ720748:KMJ720896 KWF720748:KWF720896 LGB720748:LGB720896 LPX720748:LPX720896 LZT720748:LZT720896 MJP720748:MJP720896 MTL720748:MTL720896 NDH720748:NDH720896 NND720748:NND720896 NWZ720748:NWZ720896 OGV720748:OGV720896 OQR720748:OQR720896 PAN720748:PAN720896 PKJ720748:PKJ720896 PUF720748:PUF720896 QEB720748:QEB720896 QNX720748:QNX720896 QXT720748:QXT720896 RHP720748:RHP720896 RRL720748:RRL720896 SBH720748:SBH720896 SLD720748:SLD720896 SUZ720748:SUZ720896 TEV720748:TEV720896 TOR720748:TOR720896 TYN720748:TYN720896 UIJ720748:UIJ720896 USF720748:USF720896 VCB720748:VCB720896 VLX720748:VLX720896 VVT720748:VVT720896 WFP720748:WFP720896 WPL720748:WPL720896 VCB982892:VCB983040 MV786284:MV786432 WR786284:WR786432 AGN786284:AGN786432 AQJ786284:AQJ786432 BAF786284:BAF786432 BKB786284:BKB786432 BTX786284:BTX786432 CDT786284:CDT786432 CNP786284:CNP786432 CXL786284:CXL786432 DHH786284:DHH786432 DRD786284:DRD786432 EAZ786284:EAZ786432 EKV786284:EKV786432 EUR786284:EUR786432 FEN786284:FEN786432 FOJ786284:FOJ786432 FYF786284:FYF786432 GIB786284:GIB786432 GRX786284:GRX786432 HBT786284:HBT786432 HLP786284:HLP786432 HVL786284:HVL786432 IFH786284:IFH786432 IPD786284:IPD786432 IYZ786284:IYZ786432 JIV786284:JIV786432 JSR786284:JSR786432 KCN786284:KCN786432 KMJ786284:KMJ786432 KWF786284:KWF786432 LGB786284:LGB786432 LPX786284:LPX786432 LZT786284:LZT786432 MJP786284:MJP786432 MTL786284:MTL786432 NDH786284:NDH786432 NND786284:NND786432 NWZ786284:NWZ786432 OGV786284:OGV786432 OQR786284:OQR786432 PAN786284:PAN786432 PKJ786284:PKJ786432 PUF786284:PUF786432 QEB786284:QEB786432 QNX786284:QNX786432 QXT786284:QXT786432 RHP786284:RHP786432 RRL786284:RRL786432 SBH786284:SBH786432 SLD786284:SLD786432 SUZ786284:SUZ786432 TEV786284:TEV786432 TOR786284:TOR786432 TYN786284:TYN786432 UIJ786284:UIJ786432 USF786284:USF786432 VCB786284:VCB786432 VLX786284:VLX786432 VVT786284:VVT786432 WFP786284:WFP786432 WPL786284:WPL786432 VLX982892:VLX983040 MV851820:MV851968 WR851820:WR851968 AGN851820:AGN851968 AQJ851820:AQJ851968 BAF851820:BAF851968 BKB851820:BKB851968 BTX851820:BTX851968 CDT851820:CDT851968 CNP851820:CNP851968 CXL851820:CXL851968 DHH851820:DHH851968 DRD851820:DRD851968 EAZ851820:EAZ851968 EKV851820:EKV851968 EUR851820:EUR851968 FEN851820:FEN851968 FOJ851820:FOJ851968 FYF851820:FYF851968 GIB851820:GIB851968 GRX851820:GRX851968 HBT851820:HBT851968 HLP851820:HLP851968 HVL851820:HVL851968 IFH851820:IFH851968 IPD851820:IPD851968 IYZ851820:IYZ851968 JIV851820:JIV851968 JSR851820:JSR851968 KCN851820:KCN851968 KMJ851820:KMJ851968 KWF851820:KWF851968 LGB851820:LGB851968 LPX851820:LPX851968 LZT851820:LZT851968 MJP851820:MJP851968 MTL851820:MTL851968 NDH851820:NDH851968 NND851820:NND851968 NWZ851820:NWZ851968 OGV851820:OGV851968 OQR851820:OQR851968 PAN851820:PAN851968 PKJ851820:PKJ851968 PUF851820:PUF851968 QEB851820:QEB851968 QNX851820:QNX851968 QXT851820:QXT851968 RHP851820:RHP851968 RRL851820:RRL851968 SBH851820:SBH851968 SLD851820:SLD851968 SUZ851820:SUZ851968 TEV851820:TEV851968 TOR851820:TOR851968 TYN851820:TYN851968 UIJ851820:UIJ851968 USF851820:USF851968 VCB851820:VCB851968 VLX851820:VLX851968 VVT851820:VVT851968 WFP851820:WFP851968 WPL851820:WPL851968 VVT982892:VVT983040 MV917356:MV917504 WR917356:WR917504 AGN917356:AGN917504 AQJ917356:AQJ917504 BAF917356:BAF917504 BKB917356:BKB917504 BTX917356:BTX917504 CDT917356:CDT917504 CNP917356:CNP917504 CXL917356:CXL917504 DHH917356:DHH917504 DRD917356:DRD917504 EAZ917356:EAZ917504 EKV917356:EKV917504 EUR917356:EUR917504 FEN917356:FEN917504 FOJ917356:FOJ917504 FYF917356:FYF917504 GIB917356:GIB917504 GRX917356:GRX917504 HBT917356:HBT917504 HLP917356:HLP917504 HVL917356:HVL917504 IFH917356:IFH917504 IPD917356:IPD917504 IYZ917356:IYZ917504 JIV917356:JIV917504 JSR917356:JSR917504 KCN917356:KCN917504 KMJ917356:KMJ917504 KWF917356:KWF917504 LGB917356:LGB917504 LPX917356:LPX917504 LZT917356:LZT917504 MJP917356:MJP917504 MTL917356:MTL917504 NDH917356:NDH917504 NND917356:NND917504 NWZ917356:NWZ917504 OGV917356:OGV917504 OQR917356:OQR917504 PAN917356:PAN917504 PKJ917356:PKJ917504 PUF917356:PUF917504 QEB917356:QEB917504 QNX917356:QNX917504 QXT917356:QXT917504 RHP917356:RHP917504 RRL917356:RRL917504 SBH917356:SBH917504 SLD917356:SLD917504 SUZ917356:SUZ917504 TEV917356:TEV917504 TOR917356:TOR917504 TYN917356:TYN917504 UIJ917356:UIJ917504 USF917356:USF917504 VCB917356:VCB917504 VLX917356:VLX917504 VVT917356:VVT917504 WFP917356:WFP917504 WPL917356:WPL917504 WFP982892:WFP983040 MV982892:MV983040 WR982892:WR983040 AGN982892:AGN983040 AQJ982892:AQJ983040 BAF982892:BAF983040 BKB982892:BKB983040 BTX982892:BTX983040 CDT982892:CDT983040 CNP982892:CNP983040 CXL982892:CXL983040 DHH982892:DHH983040 DRD982892:DRD983040 EAZ982892:EAZ983040 EKV982892:EKV983040 EUR982892:EUR983040 FEN982892:FEN983040 FOJ982892:FOJ983040 FYF982892:FYF983040 GIB982892:GIB983040 GRX982892:GRX983040 HBT982892:HBT983040 HLP982892:HLP983040 HVL982892:HVL983040 IFH982892:IFH983040 IPD982892:IPD983040 IYZ982892:IYZ983040 JIV982892:JIV983040 JSR982892:JSR983040 KCN982892:KCN983040 KMJ982892:KMJ983040 KWF982892:KWF983040 LGB982892:LGB983040 LPX982892:LPX983040 LZT982892:LZT983040 MJP982892:MJP983040 MTL982892:MTL983040 NDH982892:NDH983040 NND982892:NND983040 NWZ982892:NWZ983040 OGV982892:OGV983040 OQR982892:OQR983040 PAN982892:PAN983040 PKJ982892:PKJ983040 PUF982892:PUF983040 QEB982892:QEB983040 OX58:OX62 YT58:YT62 AIP58:AIP62 ASL58:ASL62 BCH58:BCH62 BMD58:BMD62 BVZ58:BVZ62 CFV58:CFV62 CPR58:CPR62 CZN58:CZN62 DJJ58:DJJ62 DTF58:DTF62 EDB58:EDB62 EMX58:EMX62 EWT58:EWT62 FGP58:FGP62 FQL58:FQL62 GAH58:GAH62 GKD58:GKD62 GTZ58:GTZ62 HDV58:HDV62 HNR58:HNR62 HXN58:HXN62 IHJ58:IHJ62 IRF58:IRF62 JBB58:JBB62 JKX58:JKX62 JUT58:JUT62 KEP58:KEP62 KOL58:KOL62 KYH58:KYH62 LID58:LID62 LRZ58:LRZ62 MBV58:MBV62 MLR58:MLR62 MVN58:MVN62 NFJ58:NFJ62 NPF58:NPF62 NZB58:NZB62 OIX58:OIX62 OST58:OST62 PCP58:PCP62 PML58:PML62 PWH58:PWH62 QGD58:QGD62 QPZ58:QPZ62 QZV58:QZV62 RJR58:RJR62 RTN58:RTN62 SDJ58:SDJ62 SNF58:SNF62 SXB58:SXB62 TGX58:TGX62 TQT58:TQT62 UAP58:UAP62 UKL58:UKL62 UUH58:UUH62 VED58:VED62 VNZ58:VNZ62 VXV58:VXV62 WHR58:WHR62 WRN58:WRN62 PE58:PE62 ZA58:ZA62 AIW58:AIW62 ASS58:ASS62 BCO58:BCO62 BMK58:BMK62 BWG58:BWG62 CGC58:CGC62 CPY58:CPY62 CZU58:CZU62 DJQ58:DJQ62 DTM58:DTM62 EDI58:EDI62 ENE58:ENE62 EXA58:EXA62 FGW58:FGW62 FQS58:FQS62 GAO58:GAO62 GKK58:GKK62 GUG58:GUG62 HEC58:HEC62 HNY58:HNY62 HXU58:HXU62 IHQ58:IHQ62 IRM58:IRM62 JBI58:JBI62 JLE58:JLE62 JVA58:JVA62 KEW58:KEW62 KOS58:KOS62 KYO58:KYO62 LIK58:LIK62 LSG58:LSG62 MCC58:MCC62 MLY58:MLY62 MVU58:MVU62 NFQ58:NFQ62 NPM58:NPM62 NZI58:NZI62 OJE58:OJE62 OTA58:OTA62 PCW58:PCW62 PMS58:PMS62 PWO58:PWO62 QGK58:QGK62 QQG58:QQG62 RAC58:RAC62 RJY58:RJY62 RTU58:RTU62 SDQ58:SDQ62 SNM58:SNM62 SXI58:SXI62 THE58:THE62 TRA58:TRA62 UAW58:UAW62 UKS58:UKS62 UUO58:UUO62 VEK58:VEK62 VOG58:VOG62 VYC58:VYC62 WHY58:WHY62 WRU58:WRU62 PH58:PH62 ZD58:ZD62 AIZ58:AIZ62 ASV58:ASV62 BCR58:BCR62 BMN58:BMN62 BWJ58:BWJ62 CGF58:CGF62 CQB58:CQB62 CZX58:CZX62 DJT58:DJT62 DTP58:DTP62 EDL58:EDL62 ENH58:ENH62 EXD58:EXD62 FGZ58:FGZ62 FQV58:FQV62 GAR58:GAR62 GKN58:GKN62 GUJ58:GUJ62 HEF58:HEF62 HOB58:HOB62 HXX58:HXX62 IHT58:IHT62 IRP58:IRP62 JBL58:JBL62 JLH58:JLH62 JVD58:JVD62 KEZ58:KEZ62 KOV58:KOV62 KYR58:KYR62 LIN58:LIN62 LSJ58:LSJ62 MCF58:MCF62 MMB58:MMB62 MVX58:MVX62 NFT58:NFT62 NPP58:NPP62 NZL58:NZL62 OJH58:OJH62 OTD58:OTD62 PCZ58:PCZ62 PMV58:PMV62 PWR58:PWR62 QGN58:QGN62 QQJ58:QQJ62 RAF58:RAF62 RKB58:RKB62 RTX58:RTX62 SDT58:SDT62 SNP58:SNP62 SXL58:SXL62 THH58:THH62 TRD58:TRD62 UAZ58:UAZ62 UKV58:UKV62 UUR58:UUR62 VEN58:VEN62 VOJ58:VOJ62 VYF58:VYF62 WIB58:WIB62 WRX58:WRX62 QXZ2:QXZ57 MR2:MR57 WN2:WN57 AGJ2:AGJ57 AQF2:AQF57 BAB2:BAB57 BJX2:BJX57 BTT2:BTT57 CDP2:CDP57 CNL2:CNL57 CXH2:CXH57 DHD2:DHD57 DQZ2:DQZ57 EAV2:EAV57 EKR2:EKR57 EUN2:EUN57 FEJ2:FEJ57 FOF2:FOF57 FYB2:FYB57 GHX2:GHX57 GRT2:GRT57 HBP2:HBP57 HLL2:HLL57 HVH2:HVH57 IFD2:IFD57 IOZ2:IOZ57 IYV2:IYV57 JIR2:JIR57 JSN2:JSN57 KCJ2:KCJ57 KMF2:KMF57 KWB2:KWB57 LFX2:LFX57 LPT2:LPT57 LZP2:LZP57 MJL2:MJL57 MTH2:MTH57 NDD2:NDD57 NMZ2:NMZ57 NWV2:NWV57 OGR2:OGR57 OQN2:OQN57 PAJ2:PAJ57 PKF2:PKF57 PUB2:PUB57 QDX2:QDX57 QNT2:QNT57 QXP2:QXP57 RHL2:RHL57 RRH2:RRH57 SBD2:SBD57 SKZ2:SKZ57 SUV2:SUV57 TER2:TER57 TON2:TON57 TYJ2:TYJ57 UIF2:UIF57 USB2:USB57 VBX2:VBX57 VLT2:VLT57 VVP2:VVP57 WFL2:WFL57 WPH2:WPH57 MY2:MY57 WU2:WU57 AGQ2:AGQ57 AQM2:AQM57 BAI2:BAI57 BKE2:BKE57 BUA2:BUA57 CDW2:CDW57 CNS2:CNS57 CXO2:CXO57 DHK2:DHK57 DRG2:DRG57 EBC2:EBC57 EKY2:EKY57 EUU2:EUU57 FEQ2:FEQ57 FOM2:FOM57 FYI2:FYI57 GIE2:GIE57 GSA2:GSA57 HBW2:HBW57 HLS2:HLS57 HVO2:HVO57 IFK2:IFK57 IPG2:IPG57 IZC2:IZC57 JIY2:JIY57 JSU2:JSU57 KCQ2:KCQ57 KMM2:KMM57 KWI2:KWI57 LGE2:LGE57 LQA2:LQA57 LZW2:LZW57 MJS2:MJS57 MTO2:MTO57 NDK2:NDK57 NNG2:NNG57 NXC2:NXC57 OGY2:OGY57 OQU2:OQU57 PAQ2:PAQ57 PKM2:PKM57 PUI2:PUI57 QEE2:QEE57 QOA2:QOA57 QXW2:QXW57 RHS2:RHS57 RRO2:RRO57 SBK2:SBK57 SLG2:SLG57 SVC2:SVC57 TEY2:TEY57 TOU2:TOU57 TYQ2:TYQ57 UIM2:UIM57 USI2:USI57 VCE2:VCE57 VMA2:VMA57 VVW2:VVW57 WFS2:WFS57 WPO2:WPO57 NB2:NB57 WX2:WX57 AGT2:AGT57 AQP2:AQP57 BAL2:BAL57 BKH2:BKH57 BUD2:BUD57 CDZ2:CDZ57 CNV2:CNV57 CXR2:CXR57 DHN2:DHN57 DRJ2:DRJ57 EBF2:EBF57 ELB2:ELB57 EUX2:EUX57 FET2:FET57 FOP2:FOP57 FYL2:FYL57 GIH2:GIH57 GSD2:GSD57 HBZ2:HBZ57 HLV2:HLV57 HVR2:HVR57 IFN2:IFN57 IPJ2:IPJ57 IZF2:IZF57 JJB2:JJB57 JSX2:JSX57 KCT2:KCT57 KMP2:KMP57 KWL2:KWL57 LGH2:LGH57 LQD2:LQD57 LZZ2:LZZ57 MJV2:MJV57 MTR2:MTR57 NDN2:NDN57 NNJ2:NNJ57 NXF2:NXF57 OHB2:OHB57 OQX2:OQX57 PAT2:PAT57 PKP2:PKP57 PUL2:PUL57 QEH2:QEH57 QOD2:QOD57 WPL63:WPL124 WFP63:WFP124 VVT63:VVT124 VLX63:VLX124 VCB63:VCB124 USF63:USF124 UIJ63:UIJ124 TYN63:TYN124 TOR63:TOR124 TEV63:TEV124 SUZ63:SUZ124 SLD63:SLD124 SBH63:SBH124 RRL63:RRL124 RHP63:RHP124 QXT63:QXT124 QNX63:QNX124 QEB63:QEB124 PUF63:PUF124 PKJ63:PKJ124 PAN63:PAN124 OQR63:OQR124 OGV63:OGV124 NWZ63:NWZ124 NND63:NND124 NDH63:NDH124 MTL63:MTL124 MJP63:MJP124 LZT63:LZT124 LPX63:LPX124 LGB63:LGB124 KWF63:KWF124 KMJ63:KMJ124 KCN63:KCN124 JSR63:JSR124 JIV63:JIV124 IYZ63:IYZ124 IPD63:IPD124 IFH63:IFH124 HVL63:HVL124 HLP63:HLP124 HBT63:HBT124 GRX63:GRX124 GIB63:GIB124 FYF63:FYF124 FOJ63:FOJ124 FEN63:FEN124 EUR63:EUR124 EKV63:EKV124 EAZ63:EAZ124 DRD63:DRD124 DHH63:DHH124 CXL63:CXL124 CNP63:CNP124 CDT63:CDT124 BTX63:BTX124 BKB63:BKB124 BAF63:BAF124 AQJ63:AQJ124 AGN63:AGN124 WR63:WR124 MV63:MV124 WPI63:WPI124 WFM63:WFM124 VVQ63:VVQ124 VLU63:VLU124 VBY63:VBY124 USC63:USC124 UIG63:UIG124 TYK63:TYK124 TOO63:TOO124 TES63:TES124 SUW63:SUW124 SLA63:SLA124 SBE63:SBE124 RRI63:RRI124 RHM63:RHM124 QXQ63:QXQ124 QNU63:QNU124 QDY63:QDY124 PUC63:PUC124 PKG63:PKG124 PAK63:PAK124 OQO63:OQO124 OGS63:OGS124 NWW63:NWW124 NNA63:NNA124 NDE63:NDE124 MTI63:MTI124 MJM63:MJM124 LZQ63:LZQ124 LPU63:LPU124 LFY63:LFY124 KWC63:KWC124 KMG63:KMG124 KCK63:KCK124 JSO63:JSO124 JIS63:JIS124 IYW63:IYW124 IPA63:IPA124 IFE63:IFE124 HVI63:HVI124 HLM63:HLM124 HBQ63:HBQ124 GRU63:GRU124 GHY63:GHY124 FYC63:FYC124 FOG63:FOG124 FEK63:FEK124 EUO63:EUO124 EKS63:EKS124 EAW63:EAW124 DRA63:DRA124 DHE63:DHE124 CXI63:CXI124 CNM63:CNM124 CDQ63:CDQ124 BTU63:BTU124 BJY63:BJY124 BAC63:BAC124 AQG63:AQG124 AGK63:AGK124 WO63:WO124 MS63:MS124 WPB63:WPB124 WFF63:WFF124 VVJ63:VVJ124 VLN63:VLN124 VBR63:VBR124 URV63:URV124 UHZ63:UHZ124 TYD63:TYD124 TOH63:TOH124 TEL63:TEL124 SUP63:SUP124 SKT63:SKT124 SAX63:SAX124 RRB63:RRB124 RHF63:RHF124 QXJ63:QXJ124 QNN63:QNN124 QDR63:QDR124 PTV63:PTV124 PJZ63:PJZ124 PAD63:PAD124 OQH63:OQH124 OGL63:OGL124 NWP63:NWP124 NMT63:NMT124 NCX63:NCX124 MTB63:MTB124 MJF63:MJF124 LZJ63:LZJ124 LPN63:LPN124 LFR63:LFR124 KVV63:KVV124 KLZ63:KLZ124 KCD63:KCD124 JSH63:JSH124 JIL63:JIL124 IYP63:IYP124 IOT63:IOT124 IEX63:IEX124 HVB63:HVB124 HLF63:HLF124 HBJ63:HBJ124 GRN63:GRN124 GHR63:GHR124 FXV63:FXV124 FNZ63:FNZ124 FED63:FED124 EUH63:EUH124 EKL63:EKL124 EAP63:EAP124 DQT63:DQT124 DGX63:DGX124 CXB63:CXB124 CNF63:CNF124 CDJ63:CDJ124 BTN63:BTN124 BJR63:BJR124 AZV63:AZV124 APZ63:APZ124 AGD63:AGD124 WH63:WH124 ML63:ML124 ML128:ML140">
      <formula1>Date</formula1>
    </dataValidation>
    <dataValidation type="list" allowBlank="1" showInputMessage="1" showErrorMessage="1" sqref="FQ128:FQ140 FS2:FS57 FQ2:FQ57 FQ63:FQ124 FR2:FR150">
      <formula1>livelihood</formula1>
    </dataValidation>
    <dataValidation type="list" allowBlank="1" showInputMessage="1" showErrorMessage="1" sqref="FT58:FT62 FV58:FV62 FX58:FX62">
      <formula1>Gaps</formula1>
    </dataValidation>
    <dataValidation type="list" allowBlank="1" showInputMessage="1" showErrorMessage="1" sqref="R2:R124 R128:R140">
      <formula1>OFFSET(Region,MATCH(Q2,Region,0)-1,1,COUNTIF(Region,Q2),1)</formula1>
    </dataValidation>
  </dataValidation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YesNo</xm:f>
          </x14:formula1>
          <xm:sqref>WUW982892:WVB982892 AHX128:AIE140 ART128:ASA140 BBP128:BBW140 BLL128:BLS140 BVH128:BVO140 CFD128:CFK140 COZ128:CPG140 CYV128:CZC140 DIR128:DIY140 DSN128:DSU140 ECJ128:ECQ140 EMF128:EMM140 EWB128:EWI140 FFX128:FGE140 FPT128:FQA140 FZP128:FZW140 GJL128:GJS140 GTH128:GTO140 HDD128:HDK140 HMZ128:HNG140 HWV128:HXC140 IGR128:IGY140 IQN128:IQU140 JAJ128:JAQ140 JKF128:JKM140 JUB128:JUI140 KDX128:KEE140 KNT128:KOA140 KXP128:KXW140 LHL128:LHS140 LRH128:LRO140 MBD128:MBK140 MKZ128:MLG140 MUV128:MVC140 NER128:NEY140 NON128:NOU140 NYJ128:NYQ140 OIF128:OIM140 OSB128:OSI140 PBX128:PCE140 PLT128:PMA140 PVP128:PVW140 QFL128:QFS140 QPH128:QPO140 QZD128:QZK140 RIZ128:RJG140 RSV128:RTC140 SCR128:SCY140 SMN128:SMU140 SWJ128:SWQ140 TGF128:TGM140 TQB128:TQI140 TZX128:UAE140 UJT128:UKA140 UTP128:UTW140 VDL128:VDS140 VNH128:VNO140 VXD128:VXK140 WGZ128:WHG140 WQV128:WRC140 OQ128:OQ140 AB65388:AI65536 OF65388:OM65536 YB65388:YI65536 AHX65388:AIE65536 ART65388:ASA65536 BBP65388:BBW65536 BLL65388:BLS65536 BVH65388:BVO65536 CFD65388:CFK65536 COZ65388:CPG65536 CYV65388:CZC65536 DIR65388:DIY65536 DSN65388:DSU65536 ECJ65388:ECQ65536 EMF65388:EMM65536 EWB65388:EWI65536 FFX65388:FGE65536 FPT65388:FQA65536 FZP65388:FZW65536 GJL65388:GJS65536 GTH65388:GTO65536 HDD65388:HDK65536 HMZ65388:HNG65536 HWV65388:HXC65536 IGR65388:IGY65536 IQN65388:IQU65536 JAJ65388:JAQ65536 JKF65388:JKM65536 JUB65388:JUI65536 KDX65388:KEE65536 KNT65388:KOA65536 KXP65388:KXW65536 LHL65388:LHS65536 LRH65388:LRO65536 MBD65388:MBK65536 MKZ65388:MLG65536 MUV65388:MVC65536 NER65388:NEY65536 NON65388:NOU65536 NYJ65388:NYQ65536 OIF65388:OIM65536 OSB65388:OSI65536 PBX65388:PCE65536 PLT65388:PMA65536 PVP65388:PVW65536 QFL65388:QFS65536 QPH65388:QPO65536 QZD65388:QZK65536 RIZ65388:RJG65536 RSV65388:RTC65536 SCR65388:SCY65536 SMN65388:SMU65536 SWJ65388:SWQ65536 TGF65388:TGM65536 TQB65388:TQI65536 TZX65388:UAE65536 UJT65388:UKA65536 UTP65388:UTW65536 VDL65388:VDS65536 VNH65388:VNO65536 VXD65388:VXK65536 WGZ65388:WHG65536 WQV65388:WRC65536 AB130924:AI131072 OF130924:OM131072 YB130924:YI131072 AHX130924:AIE131072 ART130924:ASA131072 BBP130924:BBW131072 BLL130924:BLS131072 BVH130924:BVO131072 CFD130924:CFK131072 COZ130924:CPG131072 CYV130924:CZC131072 DIR130924:DIY131072 DSN130924:DSU131072 ECJ130924:ECQ131072 EMF130924:EMM131072 EWB130924:EWI131072 FFX130924:FGE131072 FPT130924:FQA131072 FZP130924:FZW131072 GJL130924:GJS131072 GTH130924:GTO131072 HDD130924:HDK131072 HMZ130924:HNG131072 HWV130924:HXC131072 IGR130924:IGY131072 IQN130924:IQU131072 JAJ130924:JAQ131072 JKF130924:JKM131072 JUB130924:JUI131072 KDX130924:KEE131072 KNT130924:KOA131072 KXP130924:KXW131072 LHL130924:LHS131072 LRH130924:LRO131072 MBD130924:MBK131072 MKZ130924:MLG131072 MUV130924:MVC131072 NER130924:NEY131072 NON130924:NOU131072 NYJ130924:NYQ131072 OIF130924:OIM131072 OSB130924:OSI131072 PBX130924:PCE131072 PLT130924:PMA131072 PVP130924:PVW131072 QFL130924:QFS131072 QPH130924:QPO131072 QZD130924:QZK131072 RIZ130924:RJG131072 RSV130924:RTC131072 SCR130924:SCY131072 SMN130924:SMU131072 SWJ130924:SWQ131072 TGF130924:TGM131072 TQB130924:TQI131072 TZX130924:UAE131072 UJT130924:UKA131072 UTP130924:UTW131072 VDL130924:VDS131072 VNH130924:VNO131072 VXD130924:VXK131072 WGZ130924:WHG131072 WQV130924:WRC131072 AB196460:AI196608 OF196460:OM196608 YB196460:YI196608 AHX196460:AIE196608 ART196460:ASA196608 BBP196460:BBW196608 BLL196460:BLS196608 BVH196460:BVO196608 CFD196460:CFK196608 COZ196460:CPG196608 CYV196460:CZC196608 DIR196460:DIY196608 DSN196460:DSU196608 ECJ196460:ECQ196608 EMF196460:EMM196608 EWB196460:EWI196608 FFX196460:FGE196608 FPT196460:FQA196608 FZP196460:FZW196608 GJL196460:GJS196608 GTH196460:GTO196608 HDD196460:HDK196608 HMZ196460:HNG196608 HWV196460:HXC196608 IGR196460:IGY196608 IQN196460:IQU196608 JAJ196460:JAQ196608 JKF196460:JKM196608 JUB196460:JUI196608 KDX196460:KEE196608 KNT196460:KOA196608 KXP196460:KXW196608 LHL196460:LHS196608 LRH196460:LRO196608 MBD196460:MBK196608 MKZ196460:MLG196608 MUV196460:MVC196608 NER196460:NEY196608 NON196460:NOU196608 NYJ196460:NYQ196608 OIF196460:OIM196608 OSB196460:OSI196608 PBX196460:PCE196608 PLT196460:PMA196608 PVP196460:PVW196608 QFL196460:QFS196608 QPH196460:QPO196608 QZD196460:QZK196608 RIZ196460:RJG196608 RSV196460:RTC196608 SCR196460:SCY196608 SMN196460:SMU196608 SWJ196460:SWQ196608 TGF196460:TGM196608 TQB196460:TQI196608 TZX196460:UAE196608 UJT196460:UKA196608 UTP196460:UTW196608 VDL196460:VDS196608 VNH196460:VNO196608 VXD196460:VXK196608 WGZ196460:WHG196608 WQV196460:WRC196608 AB261996:AI262144 OF261996:OM262144 YB261996:YI262144 AHX261996:AIE262144 ART261996:ASA262144 BBP261996:BBW262144 BLL261996:BLS262144 BVH261996:BVO262144 CFD261996:CFK262144 COZ261996:CPG262144 CYV261996:CZC262144 DIR261996:DIY262144 DSN261996:DSU262144 ECJ261996:ECQ262144 EMF261996:EMM262144 EWB261996:EWI262144 FFX261996:FGE262144 FPT261996:FQA262144 FZP261996:FZW262144 GJL261996:GJS262144 GTH261996:GTO262144 HDD261996:HDK262144 HMZ261996:HNG262144 HWV261996:HXC262144 IGR261996:IGY262144 IQN261996:IQU262144 JAJ261996:JAQ262144 JKF261996:JKM262144 JUB261996:JUI262144 KDX261996:KEE262144 KNT261996:KOA262144 KXP261996:KXW262144 LHL261996:LHS262144 LRH261996:LRO262144 MBD261996:MBK262144 MKZ261996:MLG262144 MUV261996:MVC262144 NER261996:NEY262144 NON261996:NOU262144 NYJ261996:NYQ262144 OIF261996:OIM262144 OSB261996:OSI262144 PBX261996:PCE262144 PLT261996:PMA262144 PVP261996:PVW262144 QFL261996:QFS262144 QPH261996:QPO262144 QZD261996:QZK262144 RIZ261996:RJG262144 RSV261996:RTC262144 SCR261996:SCY262144 SMN261996:SMU262144 SWJ261996:SWQ262144 TGF261996:TGM262144 TQB261996:TQI262144 TZX261996:UAE262144 UJT261996:UKA262144 UTP261996:UTW262144 VDL261996:VDS262144 VNH261996:VNO262144 VXD261996:VXK262144 WGZ261996:WHG262144 WQV261996:WRC262144 AB327532:AI327680 OF327532:OM327680 YB327532:YI327680 AHX327532:AIE327680 ART327532:ASA327680 BBP327532:BBW327680 BLL327532:BLS327680 BVH327532:BVO327680 CFD327532:CFK327680 COZ327532:CPG327680 CYV327532:CZC327680 DIR327532:DIY327680 DSN327532:DSU327680 ECJ327532:ECQ327680 EMF327532:EMM327680 EWB327532:EWI327680 FFX327532:FGE327680 FPT327532:FQA327680 FZP327532:FZW327680 GJL327532:GJS327680 GTH327532:GTO327680 HDD327532:HDK327680 HMZ327532:HNG327680 HWV327532:HXC327680 IGR327532:IGY327680 IQN327532:IQU327680 JAJ327532:JAQ327680 JKF327532:JKM327680 JUB327532:JUI327680 KDX327532:KEE327680 KNT327532:KOA327680 KXP327532:KXW327680 LHL327532:LHS327680 LRH327532:LRO327680 MBD327532:MBK327680 MKZ327532:MLG327680 MUV327532:MVC327680 NER327532:NEY327680 NON327532:NOU327680 NYJ327532:NYQ327680 OIF327532:OIM327680 OSB327532:OSI327680 PBX327532:PCE327680 PLT327532:PMA327680 PVP327532:PVW327680 QFL327532:QFS327680 QPH327532:QPO327680 QZD327532:QZK327680 RIZ327532:RJG327680 RSV327532:RTC327680 SCR327532:SCY327680 SMN327532:SMU327680 SWJ327532:SWQ327680 TGF327532:TGM327680 TQB327532:TQI327680 TZX327532:UAE327680 UJT327532:UKA327680 UTP327532:UTW327680 VDL327532:VDS327680 VNH327532:VNO327680 VXD327532:VXK327680 WGZ327532:WHG327680 WQV327532:WRC327680 AB393068:AI393216 OF393068:OM393216 YB393068:YI393216 AHX393068:AIE393216 ART393068:ASA393216 BBP393068:BBW393216 BLL393068:BLS393216 BVH393068:BVO393216 CFD393068:CFK393216 COZ393068:CPG393216 CYV393068:CZC393216 DIR393068:DIY393216 DSN393068:DSU393216 ECJ393068:ECQ393216 EMF393068:EMM393216 EWB393068:EWI393216 FFX393068:FGE393216 FPT393068:FQA393216 FZP393068:FZW393216 GJL393068:GJS393216 GTH393068:GTO393216 HDD393068:HDK393216 HMZ393068:HNG393216 HWV393068:HXC393216 IGR393068:IGY393216 IQN393068:IQU393216 JAJ393068:JAQ393216 JKF393068:JKM393216 JUB393068:JUI393216 KDX393068:KEE393216 KNT393068:KOA393216 KXP393068:KXW393216 LHL393068:LHS393216 LRH393068:LRO393216 MBD393068:MBK393216 MKZ393068:MLG393216 MUV393068:MVC393216 NER393068:NEY393216 NON393068:NOU393216 NYJ393068:NYQ393216 OIF393068:OIM393216 OSB393068:OSI393216 PBX393068:PCE393216 PLT393068:PMA393216 PVP393068:PVW393216 QFL393068:QFS393216 QPH393068:QPO393216 QZD393068:QZK393216 RIZ393068:RJG393216 RSV393068:RTC393216 SCR393068:SCY393216 SMN393068:SMU393216 SWJ393068:SWQ393216 TGF393068:TGM393216 TQB393068:TQI393216 TZX393068:UAE393216 UJT393068:UKA393216 UTP393068:UTW393216 VDL393068:VDS393216 VNH393068:VNO393216 VXD393068:VXK393216 WGZ393068:WHG393216 WQV393068:WRC393216 AB458604:AI458752 OF458604:OM458752 YB458604:YI458752 AHX458604:AIE458752 ART458604:ASA458752 BBP458604:BBW458752 BLL458604:BLS458752 BVH458604:BVO458752 CFD458604:CFK458752 COZ458604:CPG458752 CYV458604:CZC458752 DIR458604:DIY458752 DSN458604:DSU458752 ECJ458604:ECQ458752 EMF458604:EMM458752 EWB458604:EWI458752 FFX458604:FGE458752 FPT458604:FQA458752 FZP458604:FZW458752 GJL458604:GJS458752 GTH458604:GTO458752 HDD458604:HDK458752 HMZ458604:HNG458752 HWV458604:HXC458752 IGR458604:IGY458752 IQN458604:IQU458752 JAJ458604:JAQ458752 JKF458604:JKM458752 JUB458604:JUI458752 KDX458604:KEE458752 KNT458604:KOA458752 KXP458604:KXW458752 LHL458604:LHS458752 LRH458604:LRO458752 MBD458604:MBK458752 MKZ458604:MLG458752 MUV458604:MVC458752 NER458604:NEY458752 NON458604:NOU458752 NYJ458604:NYQ458752 OIF458604:OIM458752 OSB458604:OSI458752 PBX458604:PCE458752 PLT458604:PMA458752 PVP458604:PVW458752 QFL458604:QFS458752 QPH458604:QPO458752 QZD458604:QZK458752 RIZ458604:RJG458752 RSV458604:RTC458752 SCR458604:SCY458752 SMN458604:SMU458752 SWJ458604:SWQ458752 TGF458604:TGM458752 TQB458604:TQI458752 TZX458604:UAE458752 UJT458604:UKA458752 UTP458604:UTW458752 VDL458604:VDS458752 VNH458604:VNO458752 VXD458604:VXK458752 WGZ458604:WHG458752 WQV458604:WRC458752 AB524140:AI524288 OF524140:OM524288 YB524140:YI524288 AHX524140:AIE524288 ART524140:ASA524288 BBP524140:BBW524288 BLL524140:BLS524288 BVH524140:BVO524288 CFD524140:CFK524288 COZ524140:CPG524288 CYV524140:CZC524288 DIR524140:DIY524288 DSN524140:DSU524288 ECJ524140:ECQ524288 EMF524140:EMM524288 EWB524140:EWI524288 FFX524140:FGE524288 FPT524140:FQA524288 FZP524140:FZW524288 GJL524140:GJS524288 GTH524140:GTO524288 HDD524140:HDK524288 HMZ524140:HNG524288 HWV524140:HXC524288 IGR524140:IGY524288 IQN524140:IQU524288 JAJ524140:JAQ524288 JKF524140:JKM524288 JUB524140:JUI524288 KDX524140:KEE524288 KNT524140:KOA524288 KXP524140:KXW524288 LHL524140:LHS524288 LRH524140:LRO524288 MBD524140:MBK524288 MKZ524140:MLG524288 MUV524140:MVC524288 NER524140:NEY524288 NON524140:NOU524288 NYJ524140:NYQ524288 OIF524140:OIM524288 OSB524140:OSI524288 PBX524140:PCE524288 PLT524140:PMA524288 PVP524140:PVW524288 QFL524140:QFS524288 QPH524140:QPO524288 QZD524140:QZK524288 RIZ524140:RJG524288 RSV524140:RTC524288 SCR524140:SCY524288 SMN524140:SMU524288 SWJ524140:SWQ524288 TGF524140:TGM524288 TQB524140:TQI524288 TZX524140:UAE524288 UJT524140:UKA524288 UTP524140:UTW524288 VDL524140:VDS524288 VNH524140:VNO524288 VXD524140:VXK524288 WGZ524140:WHG524288 WQV524140:WRC524288 AB589676:AI589824 OF589676:OM589824 YB589676:YI589824 AHX589676:AIE589824 ART589676:ASA589824 BBP589676:BBW589824 BLL589676:BLS589824 BVH589676:BVO589824 CFD589676:CFK589824 COZ589676:CPG589824 CYV589676:CZC589824 DIR589676:DIY589824 DSN589676:DSU589824 ECJ589676:ECQ589824 EMF589676:EMM589824 EWB589676:EWI589824 FFX589676:FGE589824 FPT589676:FQA589824 FZP589676:FZW589824 GJL589676:GJS589824 GTH589676:GTO589824 HDD589676:HDK589824 HMZ589676:HNG589824 HWV589676:HXC589824 IGR589676:IGY589824 IQN589676:IQU589824 JAJ589676:JAQ589824 JKF589676:JKM589824 JUB589676:JUI589824 KDX589676:KEE589824 KNT589676:KOA589824 KXP589676:KXW589824 LHL589676:LHS589824 LRH589676:LRO589824 MBD589676:MBK589824 MKZ589676:MLG589824 MUV589676:MVC589824 NER589676:NEY589824 NON589676:NOU589824 NYJ589676:NYQ589824 OIF589676:OIM589824 OSB589676:OSI589824 PBX589676:PCE589824 PLT589676:PMA589824 PVP589676:PVW589824 QFL589676:QFS589824 QPH589676:QPO589824 QZD589676:QZK589824 RIZ589676:RJG589824 RSV589676:RTC589824 SCR589676:SCY589824 SMN589676:SMU589824 SWJ589676:SWQ589824 TGF589676:TGM589824 TQB589676:TQI589824 TZX589676:UAE589824 UJT589676:UKA589824 UTP589676:UTW589824 VDL589676:VDS589824 VNH589676:VNO589824 VXD589676:VXK589824 WGZ589676:WHG589824 WQV589676:WRC589824 AB655212:AI655360 OF655212:OM655360 YB655212:YI655360 AHX655212:AIE655360 ART655212:ASA655360 BBP655212:BBW655360 BLL655212:BLS655360 BVH655212:BVO655360 CFD655212:CFK655360 COZ655212:CPG655360 CYV655212:CZC655360 DIR655212:DIY655360 DSN655212:DSU655360 ECJ655212:ECQ655360 EMF655212:EMM655360 EWB655212:EWI655360 FFX655212:FGE655360 FPT655212:FQA655360 FZP655212:FZW655360 GJL655212:GJS655360 GTH655212:GTO655360 HDD655212:HDK655360 HMZ655212:HNG655360 HWV655212:HXC655360 IGR655212:IGY655360 IQN655212:IQU655360 JAJ655212:JAQ655360 JKF655212:JKM655360 JUB655212:JUI655360 KDX655212:KEE655360 KNT655212:KOA655360 KXP655212:KXW655360 LHL655212:LHS655360 LRH655212:LRO655360 MBD655212:MBK655360 MKZ655212:MLG655360 MUV655212:MVC655360 NER655212:NEY655360 NON655212:NOU655360 NYJ655212:NYQ655360 OIF655212:OIM655360 OSB655212:OSI655360 PBX655212:PCE655360 PLT655212:PMA655360 PVP655212:PVW655360 QFL655212:QFS655360 QPH655212:QPO655360 QZD655212:QZK655360 RIZ655212:RJG655360 RSV655212:RTC655360 SCR655212:SCY655360 SMN655212:SMU655360 SWJ655212:SWQ655360 TGF655212:TGM655360 TQB655212:TQI655360 TZX655212:UAE655360 UJT655212:UKA655360 UTP655212:UTW655360 VDL655212:VDS655360 VNH655212:VNO655360 VXD655212:VXK655360 WGZ655212:WHG655360 WQV655212:WRC655360 AB720748:AI720896 OF720748:OM720896 YB720748:YI720896 AHX720748:AIE720896 ART720748:ASA720896 BBP720748:BBW720896 BLL720748:BLS720896 BVH720748:BVO720896 CFD720748:CFK720896 COZ720748:CPG720896 CYV720748:CZC720896 DIR720748:DIY720896 DSN720748:DSU720896 ECJ720748:ECQ720896 EMF720748:EMM720896 EWB720748:EWI720896 FFX720748:FGE720896 FPT720748:FQA720896 FZP720748:FZW720896 GJL720748:GJS720896 GTH720748:GTO720896 HDD720748:HDK720896 HMZ720748:HNG720896 HWV720748:HXC720896 IGR720748:IGY720896 IQN720748:IQU720896 JAJ720748:JAQ720896 JKF720748:JKM720896 JUB720748:JUI720896 KDX720748:KEE720896 KNT720748:KOA720896 KXP720748:KXW720896 LHL720748:LHS720896 LRH720748:LRO720896 MBD720748:MBK720896 MKZ720748:MLG720896 MUV720748:MVC720896 NER720748:NEY720896 NON720748:NOU720896 NYJ720748:NYQ720896 OIF720748:OIM720896 OSB720748:OSI720896 PBX720748:PCE720896 PLT720748:PMA720896 PVP720748:PVW720896 QFL720748:QFS720896 QPH720748:QPO720896 QZD720748:QZK720896 RIZ720748:RJG720896 RSV720748:RTC720896 SCR720748:SCY720896 SMN720748:SMU720896 SWJ720748:SWQ720896 TGF720748:TGM720896 TQB720748:TQI720896 TZX720748:UAE720896 UJT720748:UKA720896 UTP720748:UTW720896 VDL720748:VDS720896 VNH720748:VNO720896 VXD720748:VXK720896 WGZ720748:WHG720896 WQV720748:WRC720896 AB786284:AI786432 OF786284:OM786432 YB786284:YI786432 AHX786284:AIE786432 ART786284:ASA786432 BBP786284:BBW786432 BLL786284:BLS786432 BVH786284:BVO786432 CFD786284:CFK786432 COZ786284:CPG786432 CYV786284:CZC786432 DIR786284:DIY786432 DSN786284:DSU786432 ECJ786284:ECQ786432 EMF786284:EMM786432 EWB786284:EWI786432 FFX786284:FGE786432 FPT786284:FQA786432 FZP786284:FZW786432 GJL786284:GJS786432 GTH786284:GTO786432 HDD786284:HDK786432 HMZ786284:HNG786432 HWV786284:HXC786432 IGR786284:IGY786432 IQN786284:IQU786432 JAJ786284:JAQ786432 JKF786284:JKM786432 JUB786284:JUI786432 KDX786284:KEE786432 KNT786284:KOA786432 KXP786284:KXW786432 LHL786284:LHS786432 LRH786284:LRO786432 MBD786284:MBK786432 MKZ786284:MLG786432 MUV786284:MVC786432 NER786284:NEY786432 NON786284:NOU786432 NYJ786284:NYQ786432 OIF786284:OIM786432 OSB786284:OSI786432 PBX786284:PCE786432 PLT786284:PMA786432 PVP786284:PVW786432 QFL786284:QFS786432 QPH786284:QPO786432 QZD786284:QZK786432 RIZ786284:RJG786432 RSV786284:RTC786432 SCR786284:SCY786432 SMN786284:SMU786432 SWJ786284:SWQ786432 TGF786284:TGM786432 TQB786284:TQI786432 TZX786284:UAE786432 UJT786284:UKA786432 UTP786284:UTW786432 VDL786284:VDS786432 VNH786284:VNO786432 VXD786284:VXK786432 WGZ786284:WHG786432 WQV786284:WRC786432 AB851820:AI851968 OF851820:OM851968 YB851820:YI851968 AHX851820:AIE851968 ART851820:ASA851968 BBP851820:BBW851968 BLL851820:BLS851968 BVH851820:BVO851968 CFD851820:CFK851968 COZ851820:CPG851968 CYV851820:CZC851968 DIR851820:DIY851968 DSN851820:DSU851968 ECJ851820:ECQ851968 EMF851820:EMM851968 EWB851820:EWI851968 FFX851820:FGE851968 FPT851820:FQA851968 FZP851820:FZW851968 GJL851820:GJS851968 GTH851820:GTO851968 HDD851820:HDK851968 HMZ851820:HNG851968 HWV851820:HXC851968 IGR851820:IGY851968 IQN851820:IQU851968 JAJ851820:JAQ851968 JKF851820:JKM851968 JUB851820:JUI851968 KDX851820:KEE851968 KNT851820:KOA851968 KXP851820:KXW851968 LHL851820:LHS851968 LRH851820:LRO851968 MBD851820:MBK851968 MKZ851820:MLG851968 MUV851820:MVC851968 NER851820:NEY851968 NON851820:NOU851968 NYJ851820:NYQ851968 OIF851820:OIM851968 OSB851820:OSI851968 PBX851820:PCE851968 PLT851820:PMA851968 PVP851820:PVW851968 QFL851820:QFS851968 QPH851820:QPO851968 QZD851820:QZK851968 RIZ851820:RJG851968 RSV851820:RTC851968 SCR851820:SCY851968 SMN851820:SMU851968 SWJ851820:SWQ851968 TGF851820:TGM851968 TQB851820:TQI851968 TZX851820:UAE851968 UJT851820:UKA851968 UTP851820:UTW851968 VDL851820:VDS851968 VNH851820:VNO851968 VXD851820:VXK851968 WGZ851820:WHG851968 WQV851820:WRC851968 AB917356:AI917504 OF917356:OM917504 YB917356:YI917504 AHX917356:AIE917504 ART917356:ASA917504 BBP917356:BBW917504 BLL917356:BLS917504 BVH917356:BVO917504 CFD917356:CFK917504 COZ917356:CPG917504 CYV917356:CZC917504 DIR917356:DIY917504 DSN917356:DSU917504 ECJ917356:ECQ917504 EMF917356:EMM917504 EWB917356:EWI917504 FFX917356:FGE917504 FPT917356:FQA917504 FZP917356:FZW917504 GJL917356:GJS917504 GTH917356:GTO917504 HDD917356:HDK917504 HMZ917356:HNG917504 HWV917356:HXC917504 IGR917356:IGY917504 IQN917356:IQU917504 JAJ917356:JAQ917504 JKF917356:JKM917504 JUB917356:JUI917504 KDX917356:KEE917504 KNT917356:KOA917504 KXP917356:KXW917504 LHL917356:LHS917504 LRH917356:LRO917504 MBD917356:MBK917504 MKZ917356:MLG917504 MUV917356:MVC917504 NER917356:NEY917504 NON917356:NOU917504 NYJ917356:NYQ917504 OIF917356:OIM917504 OSB917356:OSI917504 PBX917356:PCE917504 PLT917356:PMA917504 PVP917356:PVW917504 QFL917356:QFS917504 QPH917356:QPO917504 QZD917356:QZK917504 RIZ917356:RJG917504 RSV917356:RTC917504 SCR917356:SCY917504 SMN917356:SMU917504 SWJ917356:SWQ917504 TGF917356:TGM917504 TQB917356:TQI917504 TZX917356:UAE917504 UJT917356:UKA917504 UTP917356:UTW917504 VDL917356:VDS917504 VNH917356:VNO917504 VXD917356:VXK917504 WGZ917356:WHG917504 WQV917356:WRC917504 AB982892:AI983040 OF982892:OM983040 YB982892:YI983040 AHX982892:AIE983040 ART982892:ASA983040 BBP982892:BBW983040 BLL982892:BLS983040 BVH982892:BVO983040 CFD982892:CFK983040 COZ982892:CPG983040 CYV982892:CZC983040 DIR982892:DIY983040 DSN982892:DSU983040 ECJ982892:ECQ983040 EMF982892:EMM983040 EWB982892:EWI983040 FFX982892:FGE983040 FPT982892:FQA983040 FZP982892:FZW983040 GJL982892:GJS983040 GTH982892:GTO983040 HDD982892:HDK983040 HMZ982892:HNG983040 HWV982892:HXC983040 IGR982892:IGY983040 IQN982892:IQU983040 JAJ982892:JAQ983040 JKF982892:JKM983040 JUB982892:JUI983040 KDX982892:KEE983040 KNT982892:KOA983040 KXP982892:KXW983040 LHL982892:LHS983040 LRH982892:LRO983040 MBD982892:MBK983040 MKZ982892:MLG983040 MUV982892:MVC983040 NER982892:NEY983040 NON982892:NOU983040 NYJ982892:NYQ983040 OIF982892:OIM983040 OSB982892:OSI983040 PBX982892:PCE983040 PLT982892:PMA983040 PVP982892:PVW983040 QFL982892:QFS983040 QPH982892:QPO983040 QZD982892:QZK983040 RIZ982892:RJG983040 RSV982892:RTC983040 SCR982892:SCY983040 SMN982892:SMU983040 SWJ982892:SWQ983040 TGF982892:TGM983040 TQB982892:TQI983040 TZX982892:UAE983040 UJT982892:UKA983040 UTP982892:UTW983040 VDL982892:VDS983040 VNH982892:VNO983040 VXD982892:VXK983040 WGZ982892:WHG983040 WQV982892:WRC983040 YM128:YM140 AII128:AII140 ASE128:ASE140 BCA128:BCA140 BLW128:BLW140 BVS128:BVS140 CFO128:CFO140 CPK128:CPK140 CZG128:CZG140 DJC128:DJC140 DSY128:DSY140 ECU128:ECU140 EMQ128:EMQ140 EWM128:EWM140 FGI128:FGI140 FQE128:FQE140 GAA128:GAA140 GJW128:GJW140 GTS128:GTS140 HDO128:HDO140 HNK128:HNK140 HXG128:HXG140 IHC128:IHC140 IQY128:IQY140 JAU128:JAU140 JKQ128:JKQ140 JUM128:JUM140 KEI128:KEI140 KOE128:KOE140 KYA128:KYA140 LHW128:LHW140 LRS128:LRS140 MBO128:MBO140 MLK128:MLK140 MVG128:MVG140 NFC128:NFC140 NOY128:NOY140 NYU128:NYU140 OIQ128:OIQ140 OSM128:OSM140 PCI128:PCI140 PME128:PME140 PWA128:PWA140 QFW128:QFW140 QPS128:QPS140 QZO128:QZO140 RJK128:RJK140 RTG128:RTG140 SDC128:SDC140 SMY128:SMY140 SWU128:SWU140 TGQ128:TGQ140 TQM128:TQM140 UAI128:UAI140 UKE128:UKE140 UUA128:UUA140 VDW128:VDW140 VNS128:VNS140 VXO128:VXO140 WHK128:WHK140 WRG128:WRG140 LQ128:LZ140 AM65388:AM65536 OQ65388:OQ65536 YM65388:YM65536 AII65388:AII65536 ASE65388:ASE65536 BCA65388:BCA65536 BLW65388:BLW65536 BVS65388:BVS65536 CFO65388:CFO65536 CPK65388:CPK65536 CZG65388:CZG65536 DJC65388:DJC65536 DSY65388:DSY65536 ECU65388:ECU65536 EMQ65388:EMQ65536 EWM65388:EWM65536 FGI65388:FGI65536 FQE65388:FQE65536 GAA65388:GAA65536 GJW65388:GJW65536 GTS65388:GTS65536 HDO65388:HDO65536 HNK65388:HNK65536 HXG65388:HXG65536 IHC65388:IHC65536 IQY65388:IQY65536 JAU65388:JAU65536 JKQ65388:JKQ65536 JUM65388:JUM65536 KEI65388:KEI65536 KOE65388:KOE65536 KYA65388:KYA65536 LHW65388:LHW65536 LRS65388:LRS65536 MBO65388:MBO65536 MLK65388:MLK65536 MVG65388:MVG65536 NFC65388:NFC65536 NOY65388:NOY65536 NYU65388:NYU65536 OIQ65388:OIQ65536 OSM65388:OSM65536 PCI65388:PCI65536 PME65388:PME65536 PWA65388:PWA65536 QFW65388:QFW65536 QPS65388:QPS65536 QZO65388:QZO65536 RJK65388:RJK65536 RTG65388:RTG65536 SDC65388:SDC65536 SMY65388:SMY65536 SWU65388:SWU65536 TGQ65388:TGQ65536 TQM65388:TQM65536 UAI65388:UAI65536 UKE65388:UKE65536 UUA65388:UUA65536 VDW65388:VDW65536 VNS65388:VNS65536 VXO65388:VXO65536 WHK65388:WHK65536 WRG65388:WRG65536 AM130924:AM131072 OQ130924:OQ131072 YM130924:YM131072 AII130924:AII131072 ASE130924:ASE131072 BCA130924:BCA131072 BLW130924:BLW131072 BVS130924:BVS131072 CFO130924:CFO131072 CPK130924:CPK131072 CZG130924:CZG131072 DJC130924:DJC131072 DSY130924:DSY131072 ECU130924:ECU131072 EMQ130924:EMQ131072 EWM130924:EWM131072 FGI130924:FGI131072 FQE130924:FQE131072 GAA130924:GAA131072 GJW130924:GJW131072 GTS130924:GTS131072 HDO130924:HDO131072 HNK130924:HNK131072 HXG130924:HXG131072 IHC130924:IHC131072 IQY130924:IQY131072 JAU130924:JAU131072 JKQ130924:JKQ131072 JUM130924:JUM131072 KEI130924:KEI131072 KOE130924:KOE131072 KYA130924:KYA131072 LHW130924:LHW131072 LRS130924:LRS131072 MBO130924:MBO131072 MLK130924:MLK131072 MVG130924:MVG131072 NFC130924:NFC131072 NOY130924:NOY131072 NYU130924:NYU131072 OIQ130924:OIQ131072 OSM130924:OSM131072 PCI130924:PCI131072 PME130924:PME131072 PWA130924:PWA131072 QFW130924:QFW131072 QPS130924:QPS131072 QZO130924:QZO131072 RJK130924:RJK131072 RTG130924:RTG131072 SDC130924:SDC131072 SMY130924:SMY131072 SWU130924:SWU131072 TGQ130924:TGQ131072 TQM130924:TQM131072 UAI130924:UAI131072 UKE130924:UKE131072 UUA130924:UUA131072 VDW130924:VDW131072 VNS130924:VNS131072 VXO130924:VXO131072 WHK130924:WHK131072 WRG130924:WRG131072 AM196460:AM196608 OQ196460:OQ196608 YM196460:YM196608 AII196460:AII196608 ASE196460:ASE196608 BCA196460:BCA196608 BLW196460:BLW196608 BVS196460:BVS196608 CFO196460:CFO196608 CPK196460:CPK196608 CZG196460:CZG196608 DJC196460:DJC196608 DSY196460:DSY196608 ECU196460:ECU196608 EMQ196460:EMQ196608 EWM196460:EWM196608 FGI196460:FGI196608 FQE196460:FQE196608 GAA196460:GAA196608 GJW196460:GJW196608 GTS196460:GTS196608 HDO196460:HDO196608 HNK196460:HNK196608 HXG196460:HXG196608 IHC196460:IHC196608 IQY196460:IQY196608 JAU196460:JAU196608 JKQ196460:JKQ196608 JUM196460:JUM196608 KEI196460:KEI196608 KOE196460:KOE196608 KYA196460:KYA196608 LHW196460:LHW196608 LRS196460:LRS196608 MBO196460:MBO196608 MLK196460:MLK196608 MVG196460:MVG196608 NFC196460:NFC196608 NOY196460:NOY196608 NYU196460:NYU196608 OIQ196460:OIQ196608 OSM196460:OSM196608 PCI196460:PCI196608 PME196460:PME196608 PWA196460:PWA196608 QFW196460:QFW196608 QPS196460:QPS196608 QZO196460:QZO196608 RJK196460:RJK196608 RTG196460:RTG196608 SDC196460:SDC196608 SMY196460:SMY196608 SWU196460:SWU196608 TGQ196460:TGQ196608 TQM196460:TQM196608 UAI196460:UAI196608 UKE196460:UKE196608 UUA196460:UUA196608 VDW196460:VDW196608 VNS196460:VNS196608 VXO196460:VXO196608 WHK196460:WHK196608 WRG196460:WRG196608 AM261996:AM262144 OQ261996:OQ262144 YM261996:YM262144 AII261996:AII262144 ASE261996:ASE262144 BCA261996:BCA262144 BLW261996:BLW262144 BVS261996:BVS262144 CFO261996:CFO262144 CPK261996:CPK262144 CZG261996:CZG262144 DJC261996:DJC262144 DSY261996:DSY262144 ECU261996:ECU262144 EMQ261996:EMQ262144 EWM261996:EWM262144 FGI261996:FGI262144 FQE261996:FQE262144 GAA261996:GAA262144 GJW261996:GJW262144 GTS261996:GTS262144 HDO261996:HDO262144 HNK261996:HNK262144 HXG261996:HXG262144 IHC261996:IHC262144 IQY261996:IQY262144 JAU261996:JAU262144 JKQ261996:JKQ262144 JUM261996:JUM262144 KEI261996:KEI262144 KOE261996:KOE262144 KYA261996:KYA262144 LHW261996:LHW262144 LRS261996:LRS262144 MBO261996:MBO262144 MLK261996:MLK262144 MVG261996:MVG262144 NFC261996:NFC262144 NOY261996:NOY262144 NYU261996:NYU262144 OIQ261996:OIQ262144 OSM261996:OSM262144 PCI261996:PCI262144 PME261996:PME262144 PWA261996:PWA262144 QFW261996:QFW262144 QPS261996:QPS262144 QZO261996:QZO262144 RJK261996:RJK262144 RTG261996:RTG262144 SDC261996:SDC262144 SMY261996:SMY262144 SWU261996:SWU262144 TGQ261996:TGQ262144 TQM261996:TQM262144 UAI261996:UAI262144 UKE261996:UKE262144 UUA261996:UUA262144 VDW261996:VDW262144 VNS261996:VNS262144 VXO261996:VXO262144 WHK261996:WHK262144 WRG261996:WRG262144 AM327532:AM327680 OQ327532:OQ327680 YM327532:YM327680 AII327532:AII327680 ASE327532:ASE327680 BCA327532:BCA327680 BLW327532:BLW327680 BVS327532:BVS327680 CFO327532:CFO327680 CPK327532:CPK327680 CZG327532:CZG327680 DJC327532:DJC327680 DSY327532:DSY327680 ECU327532:ECU327680 EMQ327532:EMQ327680 EWM327532:EWM327680 FGI327532:FGI327680 FQE327532:FQE327680 GAA327532:GAA327680 GJW327532:GJW327680 GTS327532:GTS327680 HDO327532:HDO327680 HNK327532:HNK327680 HXG327532:HXG327680 IHC327532:IHC327680 IQY327532:IQY327680 JAU327532:JAU327680 JKQ327532:JKQ327680 JUM327532:JUM327680 KEI327532:KEI327680 KOE327532:KOE327680 KYA327532:KYA327680 LHW327532:LHW327680 LRS327532:LRS327680 MBO327532:MBO327680 MLK327532:MLK327680 MVG327532:MVG327680 NFC327532:NFC327680 NOY327532:NOY327680 NYU327532:NYU327680 OIQ327532:OIQ327680 OSM327532:OSM327680 PCI327532:PCI327680 PME327532:PME327680 PWA327532:PWA327680 QFW327532:QFW327680 QPS327532:QPS327680 QZO327532:QZO327680 RJK327532:RJK327680 RTG327532:RTG327680 SDC327532:SDC327680 SMY327532:SMY327680 SWU327532:SWU327680 TGQ327532:TGQ327680 TQM327532:TQM327680 UAI327532:UAI327680 UKE327532:UKE327680 UUA327532:UUA327680 VDW327532:VDW327680 VNS327532:VNS327680 VXO327532:VXO327680 WHK327532:WHK327680 WRG327532:WRG327680 AM393068:AM393216 OQ393068:OQ393216 YM393068:YM393216 AII393068:AII393216 ASE393068:ASE393216 BCA393068:BCA393216 BLW393068:BLW393216 BVS393068:BVS393216 CFO393068:CFO393216 CPK393068:CPK393216 CZG393068:CZG393216 DJC393068:DJC393216 DSY393068:DSY393216 ECU393068:ECU393216 EMQ393068:EMQ393216 EWM393068:EWM393216 FGI393068:FGI393216 FQE393068:FQE393216 GAA393068:GAA393216 GJW393068:GJW393216 GTS393068:GTS393216 HDO393068:HDO393216 HNK393068:HNK393216 HXG393068:HXG393216 IHC393068:IHC393216 IQY393068:IQY393216 JAU393068:JAU393216 JKQ393068:JKQ393216 JUM393068:JUM393216 KEI393068:KEI393216 KOE393068:KOE393216 KYA393068:KYA393216 LHW393068:LHW393216 LRS393068:LRS393216 MBO393068:MBO393216 MLK393068:MLK393216 MVG393068:MVG393216 NFC393068:NFC393216 NOY393068:NOY393216 NYU393068:NYU393216 OIQ393068:OIQ393216 OSM393068:OSM393216 PCI393068:PCI393216 PME393068:PME393216 PWA393068:PWA393216 QFW393068:QFW393216 QPS393068:QPS393216 QZO393068:QZO393216 RJK393068:RJK393216 RTG393068:RTG393216 SDC393068:SDC393216 SMY393068:SMY393216 SWU393068:SWU393216 TGQ393068:TGQ393216 TQM393068:TQM393216 UAI393068:UAI393216 UKE393068:UKE393216 UUA393068:UUA393216 VDW393068:VDW393216 VNS393068:VNS393216 VXO393068:VXO393216 WHK393068:WHK393216 WRG393068:WRG393216 AM458604:AM458752 OQ458604:OQ458752 YM458604:YM458752 AII458604:AII458752 ASE458604:ASE458752 BCA458604:BCA458752 BLW458604:BLW458752 BVS458604:BVS458752 CFO458604:CFO458752 CPK458604:CPK458752 CZG458604:CZG458752 DJC458604:DJC458752 DSY458604:DSY458752 ECU458604:ECU458752 EMQ458604:EMQ458752 EWM458604:EWM458752 FGI458604:FGI458752 FQE458604:FQE458752 GAA458604:GAA458752 GJW458604:GJW458752 GTS458604:GTS458752 HDO458604:HDO458752 HNK458604:HNK458752 HXG458604:HXG458752 IHC458604:IHC458752 IQY458604:IQY458752 JAU458604:JAU458752 JKQ458604:JKQ458752 JUM458604:JUM458752 KEI458604:KEI458752 KOE458604:KOE458752 KYA458604:KYA458752 LHW458604:LHW458752 LRS458604:LRS458752 MBO458604:MBO458752 MLK458604:MLK458752 MVG458604:MVG458752 NFC458604:NFC458752 NOY458604:NOY458752 NYU458604:NYU458752 OIQ458604:OIQ458752 OSM458604:OSM458752 PCI458604:PCI458752 PME458604:PME458752 PWA458604:PWA458752 QFW458604:QFW458752 QPS458604:QPS458752 QZO458604:QZO458752 RJK458604:RJK458752 RTG458604:RTG458752 SDC458604:SDC458752 SMY458604:SMY458752 SWU458604:SWU458752 TGQ458604:TGQ458752 TQM458604:TQM458752 UAI458604:UAI458752 UKE458604:UKE458752 UUA458604:UUA458752 VDW458604:VDW458752 VNS458604:VNS458752 VXO458604:VXO458752 WHK458604:WHK458752 WRG458604:WRG458752 AM524140:AM524288 OQ524140:OQ524288 YM524140:YM524288 AII524140:AII524288 ASE524140:ASE524288 BCA524140:BCA524288 BLW524140:BLW524288 BVS524140:BVS524288 CFO524140:CFO524288 CPK524140:CPK524288 CZG524140:CZG524288 DJC524140:DJC524288 DSY524140:DSY524288 ECU524140:ECU524288 EMQ524140:EMQ524288 EWM524140:EWM524288 FGI524140:FGI524288 FQE524140:FQE524288 GAA524140:GAA524288 GJW524140:GJW524288 GTS524140:GTS524288 HDO524140:HDO524288 HNK524140:HNK524288 HXG524140:HXG524288 IHC524140:IHC524288 IQY524140:IQY524288 JAU524140:JAU524288 JKQ524140:JKQ524288 JUM524140:JUM524288 KEI524140:KEI524288 KOE524140:KOE524288 KYA524140:KYA524288 LHW524140:LHW524288 LRS524140:LRS524288 MBO524140:MBO524288 MLK524140:MLK524288 MVG524140:MVG524288 NFC524140:NFC524288 NOY524140:NOY524288 NYU524140:NYU524288 OIQ524140:OIQ524288 OSM524140:OSM524288 PCI524140:PCI524288 PME524140:PME524288 PWA524140:PWA524288 QFW524140:QFW524288 QPS524140:QPS524288 QZO524140:QZO524288 RJK524140:RJK524288 RTG524140:RTG524288 SDC524140:SDC524288 SMY524140:SMY524288 SWU524140:SWU524288 TGQ524140:TGQ524288 TQM524140:TQM524288 UAI524140:UAI524288 UKE524140:UKE524288 UUA524140:UUA524288 VDW524140:VDW524288 VNS524140:VNS524288 VXO524140:VXO524288 WHK524140:WHK524288 WRG524140:WRG524288 AM589676:AM589824 OQ589676:OQ589824 YM589676:YM589824 AII589676:AII589824 ASE589676:ASE589824 BCA589676:BCA589824 BLW589676:BLW589824 BVS589676:BVS589824 CFO589676:CFO589824 CPK589676:CPK589824 CZG589676:CZG589824 DJC589676:DJC589824 DSY589676:DSY589824 ECU589676:ECU589824 EMQ589676:EMQ589824 EWM589676:EWM589824 FGI589676:FGI589824 FQE589676:FQE589824 GAA589676:GAA589824 GJW589676:GJW589824 GTS589676:GTS589824 HDO589676:HDO589824 HNK589676:HNK589824 HXG589676:HXG589824 IHC589676:IHC589824 IQY589676:IQY589824 JAU589676:JAU589824 JKQ589676:JKQ589824 JUM589676:JUM589824 KEI589676:KEI589824 KOE589676:KOE589824 KYA589676:KYA589824 LHW589676:LHW589824 LRS589676:LRS589824 MBO589676:MBO589824 MLK589676:MLK589824 MVG589676:MVG589824 NFC589676:NFC589824 NOY589676:NOY589824 NYU589676:NYU589824 OIQ589676:OIQ589824 OSM589676:OSM589824 PCI589676:PCI589824 PME589676:PME589824 PWA589676:PWA589824 QFW589676:QFW589824 QPS589676:QPS589824 QZO589676:QZO589824 RJK589676:RJK589824 RTG589676:RTG589824 SDC589676:SDC589824 SMY589676:SMY589824 SWU589676:SWU589824 TGQ589676:TGQ589824 TQM589676:TQM589824 UAI589676:UAI589824 UKE589676:UKE589824 UUA589676:UUA589824 VDW589676:VDW589824 VNS589676:VNS589824 VXO589676:VXO589824 WHK589676:WHK589824 WRG589676:WRG589824 AM655212:AM655360 OQ655212:OQ655360 YM655212:YM655360 AII655212:AII655360 ASE655212:ASE655360 BCA655212:BCA655360 BLW655212:BLW655360 BVS655212:BVS655360 CFO655212:CFO655360 CPK655212:CPK655360 CZG655212:CZG655360 DJC655212:DJC655360 DSY655212:DSY655360 ECU655212:ECU655360 EMQ655212:EMQ655360 EWM655212:EWM655360 FGI655212:FGI655360 FQE655212:FQE655360 GAA655212:GAA655360 GJW655212:GJW655360 GTS655212:GTS655360 HDO655212:HDO655360 HNK655212:HNK655360 HXG655212:HXG655360 IHC655212:IHC655360 IQY655212:IQY655360 JAU655212:JAU655360 JKQ655212:JKQ655360 JUM655212:JUM655360 KEI655212:KEI655360 KOE655212:KOE655360 KYA655212:KYA655360 LHW655212:LHW655360 LRS655212:LRS655360 MBO655212:MBO655360 MLK655212:MLK655360 MVG655212:MVG655360 NFC655212:NFC655360 NOY655212:NOY655360 NYU655212:NYU655360 OIQ655212:OIQ655360 OSM655212:OSM655360 PCI655212:PCI655360 PME655212:PME655360 PWA655212:PWA655360 QFW655212:QFW655360 QPS655212:QPS655360 QZO655212:QZO655360 RJK655212:RJK655360 RTG655212:RTG655360 SDC655212:SDC655360 SMY655212:SMY655360 SWU655212:SWU655360 TGQ655212:TGQ655360 TQM655212:TQM655360 UAI655212:UAI655360 UKE655212:UKE655360 UUA655212:UUA655360 VDW655212:VDW655360 VNS655212:VNS655360 VXO655212:VXO655360 WHK655212:WHK655360 WRG655212:WRG655360 AM720748:AM720896 OQ720748:OQ720896 YM720748:YM720896 AII720748:AII720896 ASE720748:ASE720896 BCA720748:BCA720896 BLW720748:BLW720896 BVS720748:BVS720896 CFO720748:CFO720896 CPK720748:CPK720896 CZG720748:CZG720896 DJC720748:DJC720896 DSY720748:DSY720896 ECU720748:ECU720896 EMQ720748:EMQ720896 EWM720748:EWM720896 FGI720748:FGI720896 FQE720748:FQE720896 GAA720748:GAA720896 GJW720748:GJW720896 GTS720748:GTS720896 HDO720748:HDO720896 HNK720748:HNK720896 HXG720748:HXG720896 IHC720748:IHC720896 IQY720748:IQY720896 JAU720748:JAU720896 JKQ720748:JKQ720896 JUM720748:JUM720896 KEI720748:KEI720896 KOE720748:KOE720896 KYA720748:KYA720896 LHW720748:LHW720896 LRS720748:LRS720896 MBO720748:MBO720896 MLK720748:MLK720896 MVG720748:MVG720896 NFC720748:NFC720896 NOY720748:NOY720896 NYU720748:NYU720896 OIQ720748:OIQ720896 OSM720748:OSM720896 PCI720748:PCI720896 PME720748:PME720896 PWA720748:PWA720896 QFW720748:QFW720896 QPS720748:QPS720896 QZO720748:QZO720896 RJK720748:RJK720896 RTG720748:RTG720896 SDC720748:SDC720896 SMY720748:SMY720896 SWU720748:SWU720896 TGQ720748:TGQ720896 TQM720748:TQM720896 UAI720748:UAI720896 UKE720748:UKE720896 UUA720748:UUA720896 VDW720748:VDW720896 VNS720748:VNS720896 VXO720748:VXO720896 WHK720748:WHK720896 WRG720748:WRG720896 AM786284:AM786432 OQ786284:OQ786432 YM786284:YM786432 AII786284:AII786432 ASE786284:ASE786432 BCA786284:BCA786432 BLW786284:BLW786432 BVS786284:BVS786432 CFO786284:CFO786432 CPK786284:CPK786432 CZG786284:CZG786432 DJC786284:DJC786432 DSY786284:DSY786432 ECU786284:ECU786432 EMQ786284:EMQ786432 EWM786284:EWM786432 FGI786284:FGI786432 FQE786284:FQE786432 GAA786284:GAA786432 GJW786284:GJW786432 GTS786284:GTS786432 HDO786284:HDO786432 HNK786284:HNK786432 HXG786284:HXG786432 IHC786284:IHC786432 IQY786284:IQY786432 JAU786284:JAU786432 JKQ786284:JKQ786432 JUM786284:JUM786432 KEI786284:KEI786432 KOE786284:KOE786432 KYA786284:KYA786432 LHW786284:LHW786432 LRS786284:LRS786432 MBO786284:MBO786432 MLK786284:MLK786432 MVG786284:MVG786432 NFC786284:NFC786432 NOY786284:NOY786432 NYU786284:NYU786432 OIQ786284:OIQ786432 OSM786284:OSM786432 PCI786284:PCI786432 PME786284:PME786432 PWA786284:PWA786432 QFW786284:QFW786432 QPS786284:QPS786432 QZO786284:QZO786432 RJK786284:RJK786432 RTG786284:RTG786432 SDC786284:SDC786432 SMY786284:SMY786432 SWU786284:SWU786432 TGQ786284:TGQ786432 TQM786284:TQM786432 UAI786284:UAI786432 UKE786284:UKE786432 UUA786284:UUA786432 VDW786284:VDW786432 VNS786284:VNS786432 VXO786284:VXO786432 WHK786284:WHK786432 WRG786284:WRG786432 AM851820:AM851968 OQ851820:OQ851968 YM851820:YM851968 AII851820:AII851968 ASE851820:ASE851968 BCA851820:BCA851968 BLW851820:BLW851968 BVS851820:BVS851968 CFO851820:CFO851968 CPK851820:CPK851968 CZG851820:CZG851968 DJC851820:DJC851968 DSY851820:DSY851968 ECU851820:ECU851968 EMQ851820:EMQ851968 EWM851820:EWM851968 FGI851820:FGI851968 FQE851820:FQE851968 GAA851820:GAA851968 GJW851820:GJW851968 GTS851820:GTS851968 HDO851820:HDO851968 HNK851820:HNK851968 HXG851820:HXG851968 IHC851820:IHC851968 IQY851820:IQY851968 JAU851820:JAU851968 JKQ851820:JKQ851968 JUM851820:JUM851968 KEI851820:KEI851968 KOE851820:KOE851968 KYA851820:KYA851968 LHW851820:LHW851968 LRS851820:LRS851968 MBO851820:MBO851968 MLK851820:MLK851968 MVG851820:MVG851968 NFC851820:NFC851968 NOY851820:NOY851968 NYU851820:NYU851968 OIQ851820:OIQ851968 OSM851820:OSM851968 PCI851820:PCI851968 PME851820:PME851968 PWA851820:PWA851968 QFW851820:QFW851968 QPS851820:QPS851968 QZO851820:QZO851968 RJK851820:RJK851968 RTG851820:RTG851968 SDC851820:SDC851968 SMY851820:SMY851968 SWU851820:SWU851968 TGQ851820:TGQ851968 TQM851820:TQM851968 UAI851820:UAI851968 UKE851820:UKE851968 UUA851820:UUA851968 VDW851820:VDW851968 VNS851820:VNS851968 VXO851820:VXO851968 WHK851820:WHK851968 WRG851820:WRG851968 AM917356:AM917504 OQ917356:OQ917504 YM917356:YM917504 AII917356:AII917504 ASE917356:ASE917504 BCA917356:BCA917504 BLW917356:BLW917504 BVS917356:BVS917504 CFO917356:CFO917504 CPK917356:CPK917504 CZG917356:CZG917504 DJC917356:DJC917504 DSY917356:DSY917504 ECU917356:ECU917504 EMQ917356:EMQ917504 EWM917356:EWM917504 FGI917356:FGI917504 FQE917356:FQE917504 GAA917356:GAA917504 GJW917356:GJW917504 GTS917356:GTS917504 HDO917356:HDO917504 HNK917356:HNK917504 HXG917356:HXG917504 IHC917356:IHC917504 IQY917356:IQY917504 JAU917356:JAU917504 JKQ917356:JKQ917504 JUM917356:JUM917504 KEI917356:KEI917504 KOE917356:KOE917504 KYA917356:KYA917504 LHW917356:LHW917504 LRS917356:LRS917504 MBO917356:MBO917504 MLK917356:MLK917504 MVG917356:MVG917504 NFC917356:NFC917504 NOY917356:NOY917504 NYU917356:NYU917504 OIQ917356:OIQ917504 OSM917356:OSM917504 PCI917356:PCI917504 PME917356:PME917504 PWA917356:PWA917504 QFW917356:QFW917504 QPS917356:QPS917504 QZO917356:QZO917504 RJK917356:RJK917504 RTG917356:RTG917504 SDC917356:SDC917504 SMY917356:SMY917504 SWU917356:SWU917504 TGQ917356:TGQ917504 TQM917356:TQM917504 UAI917356:UAI917504 UKE917356:UKE917504 UUA917356:UUA917504 VDW917356:VDW917504 VNS917356:VNS917504 VXO917356:VXO917504 WHK917356:WHK917504 WRG917356:WRG917504 AM982892:AM983040 OQ982892:OQ983040 YM982892:YM983040 AII982892:AII983040 ASE982892:ASE983040 BCA982892:BCA983040 BLW982892:BLW983040 BVS982892:BVS983040 CFO982892:CFO983040 CPK982892:CPK983040 CZG982892:CZG983040 DJC982892:DJC983040 DSY982892:DSY983040 ECU982892:ECU983040 EMQ982892:EMQ983040 EWM982892:EWM983040 FGI982892:FGI983040 FQE982892:FQE983040 GAA982892:GAA983040 GJW982892:GJW983040 GTS982892:GTS983040 HDO982892:HDO983040 HNK982892:HNK983040 HXG982892:HXG983040 IHC982892:IHC983040 IQY982892:IQY983040 JAU982892:JAU983040 JKQ982892:JKQ983040 JUM982892:JUM983040 KEI982892:KEI983040 KOE982892:KOE983040 KYA982892:KYA983040 LHW982892:LHW983040 LRS982892:LRS983040 MBO982892:MBO983040 MLK982892:MLK983040 MVG982892:MVG983040 NFC982892:NFC983040 NOY982892:NOY983040 NYU982892:NYU983040 OIQ982892:OIQ983040 OSM982892:OSM983040 PCI982892:PCI983040 PME982892:PME983040 PWA982892:PWA983040 QFW982892:QFW983040 QPS982892:QPS983040 QZO982892:QZO983040 RJK982892:RJK983040 RTG982892:RTG983040 SDC982892:SDC983040 SMY982892:SMY983040 SWU982892:SWU983040 TGQ982892:TGQ983040 TQM982892:TQM983040 UAI982892:UAI983040 UKE982892:UKE983040 UUA982892:UUA983040 VDW982892:VDW983040 VNS982892:VNS983040 VXO982892:VXO983040 WHK982892:WHK983040 WRG982892:WRG983040 VM128:VV140 AFI128:AFR140 APE128:APN140 AZA128:AZJ140 BIW128:BJF140 BSS128:BTB140 CCO128:CCX140 CMK128:CMT140 CWG128:CWP140 DGC128:DGL140 DPY128:DQH140 DZU128:EAD140 EJQ128:EJZ140 ETM128:ETV140 FDI128:FDR140 FNE128:FNN140 FXA128:FXJ140 GGW128:GHF140 GQS128:GRB140 HAO128:HAX140 HKK128:HKT140 HUG128:HUP140 IEC128:IEL140 INY128:IOH140 IXU128:IYD140 JHQ128:JHZ140 JRM128:JRV140 KBI128:KBR140 KLE128:KLN140 KVA128:KVJ140 LEW128:LFF140 LOS128:LPB140 LYO128:LYX140 MIK128:MIT140 MSG128:MSP140 NCC128:NCL140 NLY128:NMH140 NVU128:NWD140 OFQ128:OFZ140 OPM128:OPV140 OZI128:OZR140 PJE128:PJN140 PTA128:PTJ140 QCW128:QDF140 QMS128:QNB140 QWO128:QWX140 RGK128:RGT140 RQG128:RQP140 SAC128:SAL140 SJY128:SKH140 STU128:SUD140 TDQ128:TDZ140 TNM128:TNV140 TXI128:TXR140 UHE128:UHN140 URA128:URJ140 VAW128:VBF140 VKS128:VLB140 VUO128:VUX140 WEK128:WET140 WOG128:WOP140 WYC128:WYL140 OU128:PF140 EX65388:FG65536 LQ65388:LZ65536 VM65388:VV65536 AFI65388:AFR65536 APE65388:APN65536 AZA65388:AZJ65536 BIW65388:BJF65536 BSS65388:BTB65536 CCO65388:CCX65536 CMK65388:CMT65536 CWG65388:CWP65536 DGC65388:DGL65536 DPY65388:DQH65536 DZU65388:EAD65536 EJQ65388:EJZ65536 ETM65388:ETV65536 FDI65388:FDR65536 FNE65388:FNN65536 FXA65388:FXJ65536 GGW65388:GHF65536 GQS65388:GRB65536 HAO65388:HAX65536 HKK65388:HKT65536 HUG65388:HUP65536 IEC65388:IEL65536 INY65388:IOH65536 IXU65388:IYD65536 JHQ65388:JHZ65536 JRM65388:JRV65536 KBI65388:KBR65536 KLE65388:KLN65536 KVA65388:KVJ65536 LEW65388:LFF65536 LOS65388:LPB65536 LYO65388:LYX65536 MIK65388:MIT65536 MSG65388:MSP65536 NCC65388:NCL65536 NLY65388:NMH65536 NVU65388:NWD65536 OFQ65388:OFZ65536 OPM65388:OPV65536 OZI65388:OZR65536 PJE65388:PJN65536 PTA65388:PTJ65536 QCW65388:QDF65536 QMS65388:QNB65536 QWO65388:QWX65536 RGK65388:RGT65536 RQG65388:RQP65536 SAC65388:SAL65536 SJY65388:SKH65536 STU65388:SUD65536 TDQ65388:TDZ65536 TNM65388:TNV65536 TXI65388:TXR65536 UHE65388:UHN65536 URA65388:URJ65536 VAW65388:VBF65536 VKS65388:VLB65536 VUO65388:VUX65536 WEK65388:WET65536 WOG65388:WOP65536 WYC65388:WYL65536 EX130924:FG131072 LQ130924:LZ131072 VM130924:VV131072 AFI130924:AFR131072 APE130924:APN131072 AZA130924:AZJ131072 BIW130924:BJF131072 BSS130924:BTB131072 CCO130924:CCX131072 CMK130924:CMT131072 CWG130924:CWP131072 DGC130924:DGL131072 DPY130924:DQH131072 DZU130924:EAD131072 EJQ130924:EJZ131072 ETM130924:ETV131072 FDI130924:FDR131072 FNE130924:FNN131072 FXA130924:FXJ131072 GGW130924:GHF131072 GQS130924:GRB131072 HAO130924:HAX131072 HKK130924:HKT131072 HUG130924:HUP131072 IEC130924:IEL131072 INY130924:IOH131072 IXU130924:IYD131072 JHQ130924:JHZ131072 JRM130924:JRV131072 KBI130924:KBR131072 KLE130924:KLN131072 KVA130924:KVJ131072 LEW130924:LFF131072 LOS130924:LPB131072 LYO130924:LYX131072 MIK130924:MIT131072 MSG130924:MSP131072 NCC130924:NCL131072 NLY130924:NMH131072 NVU130924:NWD131072 OFQ130924:OFZ131072 OPM130924:OPV131072 OZI130924:OZR131072 PJE130924:PJN131072 PTA130924:PTJ131072 QCW130924:QDF131072 QMS130924:QNB131072 QWO130924:QWX131072 RGK130924:RGT131072 RQG130924:RQP131072 SAC130924:SAL131072 SJY130924:SKH131072 STU130924:SUD131072 TDQ130924:TDZ131072 TNM130924:TNV131072 TXI130924:TXR131072 UHE130924:UHN131072 URA130924:URJ131072 VAW130924:VBF131072 VKS130924:VLB131072 VUO130924:VUX131072 WEK130924:WET131072 WOG130924:WOP131072 WYC130924:WYL131072 EX196460:FG196608 LQ196460:LZ196608 VM196460:VV196608 AFI196460:AFR196608 APE196460:APN196608 AZA196460:AZJ196608 BIW196460:BJF196608 BSS196460:BTB196608 CCO196460:CCX196608 CMK196460:CMT196608 CWG196460:CWP196608 DGC196460:DGL196608 DPY196460:DQH196608 DZU196460:EAD196608 EJQ196460:EJZ196608 ETM196460:ETV196608 FDI196460:FDR196608 FNE196460:FNN196608 FXA196460:FXJ196608 GGW196460:GHF196608 GQS196460:GRB196608 HAO196460:HAX196608 HKK196460:HKT196608 HUG196460:HUP196608 IEC196460:IEL196608 INY196460:IOH196608 IXU196460:IYD196608 JHQ196460:JHZ196608 JRM196460:JRV196608 KBI196460:KBR196608 KLE196460:KLN196608 KVA196460:KVJ196608 LEW196460:LFF196608 LOS196460:LPB196608 LYO196460:LYX196608 MIK196460:MIT196608 MSG196460:MSP196608 NCC196460:NCL196608 NLY196460:NMH196608 NVU196460:NWD196608 OFQ196460:OFZ196608 OPM196460:OPV196608 OZI196460:OZR196608 PJE196460:PJN196608 PTA196460:PTJ196608 QCW196460:QDF196608 QMS196460:QNB196608 QWO196460:QWX196608 RGK196460:RGT196608 RQG196460:RQP196608 SAC196460:SAL196608 SJY196460:SKH196608 STU196460:SUD196608 TDQ196460:TDZ196608 TNM196460:TNV196608 TXI196460:TXR196608 UHE196460:UHN196608 URA196460:URJ196608 VAW196460:VBF196608 VKS196460:VLB196608 VUO196460:VUX196608 WEK196460:WET196608 WOG196460:WOP196608 WYC196460:WYL196608 EX261996:FG262144 LQ261996:LZ262144 VM261996:VV262144 AFI261996:AFR262144 APE261996:APN262144 AZA261996:AZJ262144 BIW261996:BJF262144 BSS261996:BTB262144 CCO261996:CCX262144 CMK261996:CMT262144 CWG261996:CWP262144 DGC261996:DGL262144 DPY261996:DQH262144 DZU261996:EAD262144 EJQ261996:EJZ262144 ETM261996:ETV262144 FDI261996:FDR262144 FNE261996:FNN262144 FXA261996:FXJ262144 GGW261996:GHF262144 GQS261996:GRB262144 HAO261996:HAX262144 HKK261996:HKT262144 HUG261996:HUP262144 IEC261996:IEL262144 INY261996:IOH262144 IXU261996:IYD262144 JHQ261996:JHZ262144 JRM261996:JRV262144 KBI261996:KBR262144 KLE261996:KLN262144 KVA261996:KVJ262144 LEW261996:LFF262144 LOS261996:LPB262144 LYO261996:LYX262144 MIK261996:MIT262144 MSG261996:MSP262144 NCC261996:NCL262144 NLY261996:NMH262144 NVU261996:NWD262144 OFQ261996:OFZ262144 OPM261996:OPV262144 OZI261996:OZR262144 PJE261996:PJN262144 PTA261996:PTJ262144 QCW261996:QDF262144 QMS261996:QNB262144 QWO261996:QWX262144 RGK261996:RGT262144 RQG261996:RQP262144 SAC261996:SAL262144 SJY261996:SKH262144 STU261996:SUD262144 TDQ261996:TDZ262144 TNM261996:TNV262144 TXI261996:TXR262144 UHE261996:UHN262144 URA261996:URJ262144 VAW261996:VBF262144 VKS261996:VLB262144 VUO261996:VUX262144 WEK261996:WET262144 WOG261996:WOP262144 WYC261996:WYL262144 EX327532:FG327680 LQ327532:LZ327680 VM327532:VV327680 AFI327532:AFR327680 APE327532:APN327680 AZA327532:AZJ327680 BIW327532:BJF327680 BSS327532:BTB327680 CCO327532:CCX327680 CMK327532:CMT327680 CWG327532:CWP327680 DGC327532:DGL327680 DPY327532:DQH327680 DZU327532:EAD327680 EJQ327532:EJZ327680 ETM327532:ETV327680 FDI327532:FDR327680 FNE327532:FNN327680 FXA327532:FXJ327680 GGW327532:GHF327680 GQS327532:GRB327680 HAO327532:HAX327680 HKK327532:HKT327680 HUG327532:HUP327680 IEC327532:IEL327680 INY327532:IOH327680 IXU327532:IYD327680 JHQ327532:JHZ327680 JRM327532:JRV327680 KBI327532:KBR327680 KLE327532:KLN327680 KVA327532:KVJ327680 LEW327532:LFF327680 LOS327532:LPB327680 LYO327532:LYX327680 MIK327532:MIT327680 MSG327532:MSP327680 NCC327532:NCL327680 NLY327532:NMH327680 NVU327532:NWD327680 OFQ327532:OFZ327680 OPM327532:OPV327680 OZI327532:OZR327680 PJE327532:PJN327680 PTA327532:PTJ327680 QCW327532:QDF327680 QMS327532:QNB327680 QWO327532:QWX327680 RGK327532:RGT327680 RQG327532:RQP327680 SAC327532:SAL327680 SJY327532:SKH327680 STU327532:SUD327680 TDQ327532:TDZ327680 TNM327532:TNV327680 TXI327532:TXR327680 UHE327532:UHN327680 URA327532:URJ327680 VAW327532:VBF327680 VKS327532:VLB327680 VUO327532:VUX327680 WEK327532:WET327680 WOG327532:WOP327680 WYC327532:WYL327680 EX393068:FG393216 LQ393068:LZ393216 VM393068:VV393216 AFI393068:AFR393216 APE393068:APN393216 AZA393068:AZJ393216 BIW393068:BJF393216 BSS393068:BTB393216 CCO393068:CCX393216 CMK393068:CMT393216 CWG393068:CWP393216 DGC393068:DGL393216 DPY393068:DQH393216 DZU393068:EAD393216 EJQ393068:EJZ393216 ETM393068:ETV393216 FDI393068:FDR393216 FNE393068:FNN393216 FXA393068:FXJ393216 GGW393068:GHF393216 GQS393068:GRB393216 HAO393068:HAX393216 HKK393068:HKT393216 HUG393068:HUP393216 IEC393068:IEL393216 INY393068:IOH393216 IXU393068:IYD393216 JHQ393068:JHZ393216 JRM393068:JRV393216 KBI393068:KBR393216 KLE393068:KLN393216 KVA393068:KVJ393216 LEW393068:LFF393216 LOS393068:LPB393216 LYO393068:LYX393216 MIK393068:MIT393216 MSG393068:MSP393216 NCC393068:NCL393216 NLY393068:NMH393216 NVU393068:NWD393216 OFQ393068:OFZ393216 OPM393068:OPV393216 OZI393068:OZR393216 PJE393068:PJN393216 PTA393068:PTJ393216 QCW393068:QDF393216 QMS393068:QNB393216 QWO393068:QWX393216 RGK393068:RGT393216 RQG393068:RQP393216 SAC393068:SAL393216 SJY393068:SKH393216 STU393068:SUD393216 TDQ393068:TDZ393216 TNM393068:TNV393216 TXI393068:TXR393216 UHE393068:UHN393216 URA393068:URJ393216 VAW393068:VBF393216 VKS393068:VLB393216 VUO393068:VUX393216 WEK393068:WET393216 WOG393068:WOP393216 WYC393068:WYL393216 EX458604:FG458752 LQ458604:LZ458752 VM458604:VV458752 AFI458604:AFR458752 APE458604:APN458752 AZA458604:AZJ458752 BIW458604:BJF458752 BSS458604:BTB458752 CCO458604:CCX458752 CMK458604:CMT458752 CWG458604:CWP458752 DGC458604:DGL458752 DPY458604:DQH458752 DZU458604:EAD458752 EJQ458604:EJZ458752 ETM458604:ETV458752 FDI458604:FDR458752 FNE458604:FNN458752 FXA458604:FXJ458752 GGW458604:GHF458752 GQS458604:GRB458752 HAO458604:HAX458752 HKK458604:HKT458752 HUG458604:HUP458752 IEC458604:IEL458752 INY458604:IOH458752 IXU458604:IYD458752 JHQ458604:JHZ458752 JRM458604:JRV458752 KBI458604:KBR458752 KLE458604:KLN458752 KVA458604:KVJ458752 LEW458604:LFF458752 LOS458604:LPB458752 LYO458604:LYX458752 MIK458604:MIT458752 MSG458604:MSP458752 NCC458604:NCL458752 NLY458604:NMH458752 NVU458604:NWD458752 OFQ458604:OFZ458752 OPM458604:OPV458752 OZI458604:OZR458752 PJE458604:PJN458752 PTA458604:PTJ458752 QCW458604:QDF458752 QMS458604:QNB458752 QWO458604:QWX458752 RGK458604:RGT458752 RQG458604:RQP458752 SAC458604:SAL458752 SJY458604:SKH458752 STU458604:SUD458752 TDQ458604:TDZ458752 TNM458604:TNV458752 TXI458604:TXR458752 UHE458604:UHN458752 URA458604:URJ458752 VAW458604:VBF458752 VKS458604:VLB458752 VUO458604:VUX458752 WEK458604:WET458752 WOG458604:WOP458752 WYC458604:WYL458752 EX524140:FG524288 LQ524140:LZ524288 VM524140:VV524288 AFI524140:AFR524288 APE524140:APN524288 AZA524140:AZJ524288 BIW524140:BJF524288 BSS524140:BTB524288 CCO524140:CCX524288 CMK524140:CMT524288 CWG524140:CWP524288 DGC524140:DGL524288 DPY524140:DQH524288 DZU524140:EAD524288 EJQ524140:EJZ524288 ETM524140:ETV524288 FDI524140:FDR524288 FNE524140:FNN524288 FXA524140:FXJ524288 GGW524140:GHF524288 GQS524140:GRB524288 HAO524140:HAX524288 HKK524140:HKT524288 HUG524140:HUP524288 IEC524140:IEL524288 INY524140:IOH524288 IXU524140:IYD524288 JHQ524140:JHZ524288 JRM524140:JRV524288 KBI524140:KBR524288 KLE524140:KLN524288 KVA524140:KVJ524288 LEW524140:LFF524288 LOS524140:LPB524288 LYO524140:LYX524288 MIK524140:MIT524288 MSG524140:MSP524288 NCC524140:NCL524288 NLY524140:NMH524288 NVU524140:NWD524288 OFQ524140:OFZ524288 OPM524140:OPV524288 OZI524140:OZR524288 PJE524140:PJN524288 PTA524140:PTJ524288 QCW524140:QDF524288 QMS524140:QNB524288 QWO524140:QWX524288 RGK524140:RGT524288 RQG524140:RQP524288 SAC524140:SAL524288 SJY524140:SKH524288 STU524140:SUD524288 TDQ524140:TDZ524288 TNM524140:TNV524288 TXI524140:TXR524288 UHE524140:UHN524288 URA524140:URJ524288 VAW524140:VBF524288 VKS524140:VLB524288 VUO524140:VUX524288 WEK524140:WET524288 WOG524140:WOP524288 WYC524140:WYL524288 EX589676:FG589824 LQ589676:LZ589824 VM589676:VV589824 AFI589676:AFR589824 APE589676:APN589824 AZA589676:AZJ589824 BIW589676:BJF589824 BSS589676:BTB589824 CCO589676:CCX589824 CMK589676:CMT589824 CWG589676:CWP589824 DGC589676:DGL589824 DPY589676:DQH589824 DZU589676:EAD589824 EJQ589676:EJZ589824 ETM589676:ETV589824 FDI589676:FDR589824 FNE589676:FNN589824 FXA589676:FXJ589824 GGW589676:GHF589824 GQS589676:GRB589824 HAO589676:HAX589824 HKK589676:HKT589824 HUG589676:HUP589824 IEC589676:IEL589824 INY589676:IOH589824 IXU589676:IYD589824 JHQ589676:JHZ589824 JRM589676:JRV589824 KBI589676:KBR589824 KLE589676:KLN589824 KVA589676:KVJ589824 LEW589676:LFF589824 LOS589676:LPB589824 LYO589676:LYX589824 MIK589676:MIT589824 MSG589676:MSP589824 NCC589676:NCL589824 NLY589676:NMH589824 NVU589676:NWD589824 OFQ589676:OFZ589824 OPM589676:OPV589824 OZI589676:OZR589824 PJE589676:PJN589824 PTA589676:PTJ589824 QCW589676:QDF589824 QMS589676:QNB589824 QWO589676:QWX589824 RGK589676:RGT589824 RQG589676:RQP589824 SAC589676:SAL589824 SJY589676:SKH589824 STU589676:SUD589824 TDQ589676:TDZ589824 TNM589676:TNV589824 TXI589676:TXR589824 UHE589676:UHN589824 URA589676:URJ589824 VAW589676:VBF589824 VKS589676:VLB589824 VUO589676:VUX589824 WEK589676:WET589824 WOG589676:WOP589824 WYC589676:WYL589824 EX655212:FG655360 LQ655212:LZ655360 VM655212:VV655360 AFI655212:AFR655360 APE655212:APN655360 AZA655212:AZJ655360 BIW655212:BJF655360 BSS655212:BTB655360 CCO655212:CCX655360 CMK655212:CMT655360 CWG655212:CWP655360 DGC655212:DGL655360 DPY655212:DQH655360 DZU655212:EAD655360 EJQ655212:EJZ655360 ETM655212:ETV655360 FDI655212:FDR655360 FNE655212:FNN655360 FXA655212:FXJ655360 GGW655212:GHF655360 GQS655212:GRB655360 HAO655212:HAX655360 HKK655212:HKT655360 HUG655212:HUP655360 IEC655212:IEL655360 INY655212:IOH655360 IXU655212:IYD655360 JHQ655212:JHZ655360 JRM655212:JRV655360 KBI655212:KBR655360 KLE655212:KLN655360 KVA655212:KVJ655360 LEW655212:LFF655360 LOS655212:LPB655360 LYO655212:LYX655360 MIK655212:MIT655360 MSG655212:MSP655360 NCC655212:NCL655360 NLY655212:NMH655360 NVU655212:NWD655360 OFQ655212:OFZ655360 OPM655212:OPV655360 OZI655212:OZR655360 PJE655212:PJN655360 PTA655212:PTJ655360 QCW655212:QDF655360 QMS655212:QNB655360 QWO655212:QWX655360 RGK655212:RGT655360 RQG655212:RQP655360 SAC655212:SAL655360 SJY655212:SKH655360 STU655212:SUD655360 TDQ655212:TDZ655360 TNM655212:TNV655360 TXI655212:TXR655360 UHE655212:UHN655360 URA655212:URJ655360 VAW655212:VBF655360 VKS655212:VLB655360 VUO655212:VUX655360 WEK655212:WET655360 WOG655212:WOP655360 WYC655212:WYL655360 EX720748:FG720896 LQ720748:LZ720896 VM720748:VV720896 AFI720748:AFR720896 APE720748:APN720896 AZA720748:AZJ720896 BIW720748:BJF720896 BSS720748:BTB720896 CCO720748:CCX720896 CMK720748:CMT720896 CWG720748:CWP720896 DGC720748:DGL720896 DPY720748:DQH720896 DZU720748:EAD720896 EJQ720748:EJZ720896 ETM720748:ETV720896 FDI720748:FDR720896 FNE720748:FNN720896 FXA720748:FXJ720896 GGW720748:GHF720896 GQS720748:GRB720896 HAO720748:HAX720896 HKK720748:HKT720896 HUG720748:HUP720896 IEC720748:IEL720896 INY720748:IOH720896 IXU720748:IYD720896 JHQ720748:JHZ720896 JRM720748:JRV720896 KBI720748:KBR720896 KLE720748:KLN720896 KVA720748:KVJ720896 LEW720748:LFF720896 LOS720748:LPB720896 LYO720748:LYX720896 MIK720748:MIT720896 MSG720748:MSP720896 NCC720748:NCL720896 NLY720748:NMH720896 NVU720748:NWD720896 OFQ720748:OFZ720896 OPM720748:OPV720896 OZI720748:OZR720896 PJE720748:PJN720896 PTA720748:PTJ720896 QCW720748:QDF720896 QMS720748:QNB720896 QWO720748:QWX720896 RGK720748:RGT720896 RQG720748:RQP720896 SAC720748:SAL720896 SJY720748:SKH720896 STU720748:SUD720896 TDQ720748:TDZ720896 TNM720748:TNV720896 TXI720748:TXR720896 UHE720748:UHN720896 URA720748:URJ720896 VAW720748:VBF720896 VKS720748:VLB720896 VUO720748:VUX720896 WEK720748:WET720896 WOG720748:WOP720896 WYC720748:WYL720896 EX786284:FG786432 LQ786284:LZ786432 VM786284:VV786432 AFI786284:AFR786432 APE786284:APN786432 AZA786284:AZJ786432 BIW786284:BJF786432 BSS786284:BTB786432 CCO786284:CCX786432 CMK786284:CMT786432 CWG786284:CWP786432 DGC786284:DGL786432 DPY786284:DQH786432 DZU786284:EAD786432 EJQ786284:EJZ786432 ETM786284:ETV786432 FDI786284:FDR786432 FNE786284:FNN786432 FXA786284:FXJ786432 GGW786284:GHF786432 GQS786284:GRB786432 HAO786284:HAX786432 HKK786284:HKT786432 HUG786284:HUP786432 IEC786284:IEL786432 INY786284:IOH786432 IXU786284:IYD786432 JHQ786284:JHZ786432 JRM786284:JRV786432 KBI786284:KBR786432 KLE786284:KLN786432 KVA786284:KVJ786432 LEW786284:LFF786432 LOS786284:LPB786432 LYO786284:LYX786432 MIK786284:MIT786432 MSG786284:MSP786432 NCC786284:NCL786432 NLY786284:NMH786432 NVU786284:NWD786432 OFQ786284:OFZ786432 OPM786284:OPV786432 OZI786284:OZR786432 PJE786284:PJN786432 PTA786284:PTJ786432 QCW786284:QDF786432 QMS786284:QNB786432 QWO786284:QWX786432 RGK786284:RGT786432 RQG786284:RQP786432 SAC786284:SAL786432 SJY786284:SKH786432 STU786284:SUD786432 TDQ786284:TDZ786432 TNM786284:TNV786432 TXI786284:TXR786432 UHE786284:UHN786432 URA786284:URJ786432 VAW786284:VBF786432 VKS786284:VLB786432 VUO786284:VUX786432 WEK786284:WET786432 WOG786284:WOP786432 WYC786284:WYL786432 EX851820:FG851968 LQ851820:LZ851968 VM851820:VV851968 AFI851820:AFR851968 APE851820:APN851968 AZA851820:AZJ851968 BIW851820:BJF851968 BSS851820:BTB851968 CCO851820:CCX851968 CMK851820:CMT851968 CWG851820:CWP851968 DGC851820:DGL851968 DPY851820:DQH851968 DZU851820:EAD851968 EJQ851820:EJZ851968 ETM851820:ETV851968 FDI851820:FDR851968 FNE851820:FNN851968 FXA851820:FXJ851968 GGW851820:GHF851968 GQS851820:GRB851968 HAO851820:HAX851968 HKK851820:HKT851968 HUG851820:HUP851968 IEC851820:IEL851968 INY851820:IOH851968 IXU851820:IYD851968 JHQ851820:JHZ851968 JRM851820:JRV851968 KBI851820:KBR851968 KLE851820:KLN851968 KVA851820:KVJ851968 LEW851820:LFF851968 LOS851820:LPB851968 LYO851820:LYX851968 MIK851820:MIT851968 MSG851820:MSP851968 NCC851820:NCL851968 NLY851820:NMH851968 NVU851820:NWD851968 OFQ851820:OFZ851968 OPM851820:OPV851968 OZI851820:OZR851968 PJE851820:PJN851968 PTA851820:PTJ851968 QCW851820:QDF851968 QMS851820:QNB851968 QWO851820:QWX851968 RGK851820:RGT851968 RQG851820:RQP851968 SAC851820:SAL851968 SJY851820:SKH851968 STU851820:SUD851968 TDQ851820:TDZ851968 TNM851820:TNV851968 TXI851820:TXR851968 UHE851820:UHN851968 URA851820:URJ851968 VAW851820:VBF851968 VKS851820:VLB851968 VUO851820:VUX851968 WEK851820:WET851968 WOG851820:WOP851968 WYC851820:WYL851968 EX917356:FG917504 LQ917356:LZ917504 VM917356:VV917504 AFI917356:AFR917504 APE917356:APN917504 AZA917356:AZJ917504 BIW917356:BJF917504 BSS917356:BTB917504 CCO917356:CCX917504 CMK917356:CMT917504 CWG917356:CWP917504 DGC917356:DGL917504 DPY917356:DQH917504 DZU917356:EAD917504 EJQ917356:EJZ917504 ETM917356:ETV917504 FDI917356:FDR917504 FNE917356:FNN917504 FXA917356:FXJ917504 GGW917356:GHF917504 GQS917356:GRB917504 HAO917356:HAX917504 HKK917356:HKT917504 HUG917356:HUP917504 IEC917356:IEL917504 INY917356:IOH917504 IXU917356:IYD917504 JHQ917356:JHZ917504 JRM917356:JRV917504 KBI917356:KBR917504 KLE917356:KLN917504 KVA917356:KVJ917504 LEW917356:LFF917504 LOS917356:LPB917504 LYO917356:LYX917504 MIK917356:MIT917504 MSG917356:MSP917504 NCC917356:NCL917504 NLY917356:NMH917504 NVU917356:NWD917504 OFQ917356:OFZ917504 OPM917356:OPV917504 OZI917356:OZR917504 PJE917356:PJN917504 PTA917356:PTJ917504 QCW917356:QDF917504 QMS917356:QNB917504 QWO917356:QWX917504 RGK917356:RGT917504 RQG917356:RQP917504 SAC917356:SAL917504 SJY917356:SKH917504 STU917356:SUD917504 TDQ917356:TDZ917504 TNM917356:TNV917504 TXI917356:TXR917504 UHE917356:UHN917504 URA917356:URJ917504 VAW917356:VBF917504 VKS917356:VLB917504 VUO917356:VUX917504 WEK917356:WET917504 WOG917356:WOP917504 WYC917356:WYL917504 EX982892:FG983040 LQ982892:LZ983040 VM982892:VV983040 AFI982892:AFR983040 APE982892:APN983040 AZA982892:AZJ983040 BIW982892:BJF983040 BSS982892:BTB983040 CCO982892:CCX983040 CMK982892:CMT983040 CWG982892:CWP983040 DGC982892:DGL983040 DPY982892:DQH983040 DZU982892:EAD983040 EJQ982892:EJZ983040 ETM982892:ETV983040 FDI982892:FDR983040 FNE982892:FNN983040 FXA982892:FXJ983040 GGW982892:GHF983040 GQS982892:GRB983040 HAO982892:HAX983040 HKK982892:HKT983040 HUG982892:HUP983040 IEC982892:IEL983040 INY982892:IOH983040 IXU982892:IYD983040 JHQ982892:JHZ983040 JRM982892:JRV983040 KBI982892:KBR983040 KLE982892:KLN983040 KVA982892:KVJ983040 LEW982892:LFF983040 LOS982892:LPB983040 LYO982892:LYX983040 MIK982892:MIT983040 MSG982892:MSP983040 NCC982892:NCL983040 NLY982892:NMH983040 NVU982892:NWD983040 OFQ982892:OFZ983040 OPM982892:OPV983040 OZI982892:OZR983040 PJE982892:PJN983040 PTA982892:PTJ983040 QCW982892:QDF983040 QMS982892:QNB983040 QWO982892:QWX983040 RGK982892:RGT983040 RQG982892:RQP983040 SAC982892:SAL983040 SJY982892:SKH983040 STU982892:SUD983040 TDQ982892:TDZ983040 TNM982892:TNV983040 TXI982892:TXR983040 UHE982892:UHN983040 URA982892:URJ983040 VAW982892:VBF983040 VKS982892:VLB983040 VUO982892:VUX983040 WEK982892:WET983040 WOG982892:WOP983040 WYC982892:WYL983040 YQ128:ZB140 AIM128:AIX140 ASI128:AST140 BCE128:BCP140 BMA128:BML140 BVW128:BWH140 CFS128:CGD140 CPO128:CPZ140 CZK128:CZV140 DJG128:DJR140 DTC128:DTN140 ECY128:EDJ140 EMU128:ENF140 EWQ128:EXB140 FGM128:FGX140 FQI128:FQT140 GAE128:GAP140 GKA128:GKL140 GTW128:GUH140 HDS128:HED140 HNO128:HNZ140 HXK128:HXV140 IHG128:IHR140 IRC128:IRN140 JAY128:JBJ140 JKU128:JLF140 JUQ128:JVB140 KEM128:KEX140 KOI128:KOT140 KYE128:KYP140 LIA128:LIL140 LRW128:LSH140 MBS128:MCD140 MLO128:MLZ140 MVK128:MVV140 NFG128:NFR140 NPC128:NPN140 NYY128:NZJ140 OIU128:OJF140 OSQ128:OTB140 PCM128:PCX140 PMI128:PMT140 PWE128:PWP140 QGA128:QGL140 QPW128:QQH140 QZS128:RAD140 RJO128:RJZ140 RTK128:RTV140 SDG128:SDR140 SNC128:SNN140 SWY128:SXJ140 TGU128:THF140 TQQ128:TRB140 UAM128:UAX140 UKI128:UKT140 UUE128:UUP140 VEA128:VEL140 VNW128:VOH140 VXS128:VYD140 WHO128:WHZ140 WRK128:WRV140 IN128:IP140 AQ65388:BB65536 OU65388:PF65536 YQ65388:ZB65536 AIM65388:AIX65536 ASI65388:AST65536 BCE65388:BCP65536 BMA65388:BML65536 BVW65388:BWH65536 CFS65388:CGD65536 CPO65388:CPZ65536 CZK65388:CZV65536 DJG65388:DJR65536 DTC65388:DTN65536 ECY65388:EDJ65536 EMU65388:ENF65536 EWQ65388:EXB65536 FGM65388:FGX65536 FQI65388:FQT65536 GAE65388:GAP65536 GKA65388:GKL65536 GTW65388:GUH65536 HDS65388:HED65536 HNO65388:HNZ65536 HXK65388:HXV65536 IHG65388:IHR65536 IRC65388:IRN65536 JAY65388:JBJ65536 JKU65388:JLF65536 JUQ65388:JVB65536 KEM65388:KEX65536 KOI65388:KOT65536 KYE65388:KYP65536 LIA65388:LIL65536 LRW65388:LSH65536 MBS65388:MCD65536 MLO65388:MLZ65536 MVK65388:MVV65536 NFG65388:NFR65536 NPC65388:NPN65536 NYY65388:NZJ65536 OIU65388:OJF65536 OSQ65388:OTB65536 PCM65388:PCX65536 PMI65388:PMT65536 PWE65388:PWP65536 QGA65388:QGL65536 QPW65388:QQH65536 QZS65388:RAD65536 RJO65388:RJZ65536 RTK65388:RTV65536 SDG65388:SDR65536 SNC65388:SNN65536 SWY65388:SXJ65536 TGU65388:THF65536 TQQ65388:TRB65536 UAM65388:UAX65536 UKI65388:UKT65536 UUE65388:UUP65536 VEA65388:VEL65536 VNW65388:VOH65536 VXS65388:VYD65536 WHO65388:WHZ65536 WRK65388:WRV65536 AQ130924:BB131072 OU130924:PF131072 YQ130924:ZB131072 AIM130924:AIX131072 ASI130924:AST131072 BCE130924:BCP131072 BMA130924:BML131072 BVW130924:BWH131072 CFS130924:CGD131072 CPO130924:CPZ131072 CZK130924:CZV131072 DJG130924:DJR131072 DTC130924:DTN131072 ECY130924:EDJ131072 EMU130924:ENF131072 EWQ130924:EXB131072 FGM130924:FGX131072 FQI130924:FQT131072 GAE130924:GAP131072 GKA130924:GKL131072 GTW130924:GUH131072 HDS130924:HED131072 HNO130924:HNZ131072 HXK130924:HXV131072 IHG130924:IHR131072 IRC130924:IRN131072 JAY130924:JBJ131072 JKU130924:JLF131072 JUQ130924:JVB131072 KEM130924:KEX131072 KOI130924:KOT131072 KYE130924:KYP131072 LIA130924:LIL131072 LRW130924:LSH131072 MBS130924:MCD131072 MLO130924:MLZ131072 MVK130924:MVV131072 NFG130924:NFR131072 NPC130924:NPN131072 NYY130924:NZJ131072 OIU130924:OJF131072 OSQ130924:OTB131072 PCM130924:PCX131072 PMI130924:PMT131072 PWE130924:PWP131072 QGA130924:QGL131072 QPW130924:QQH131072 QZS130924:RAD131072 RJO130924:RJZ131072 RTK130924:RTV131072 SDG130924:SDR131072 SNC130924:SNN131072 SWY130924:SXJ131072 TGU130924:THF131072 TQQ130924:TRB131072 UAM130924:UAX131072 UKI130924:UKT131072 UUE130924:UUP131072 VEA130924:VEL131072 VNW130924:VOH131072 VXS130924:VYD131072 WHO130924:WHZ131072 WRK130924:WRV131072 AQ196460:BB196608 OU196460:PF196608 YQ196460:ZB196608 AIM196460:AIX196608 ASI196460:AST196608 BCE196460:BCP196608 BMA196460:BML196608 BVW196460:BWH196608 CFS196460:CGD196608 CPO196460:CPZ196608 CZK196460:CZV196608 DJG196460:DJR196608 DTC196460:DTN196608 ECY196460:EDJ196608 EMU196460:ENF196608 EWQ196460:EXB196608 FGM196460:FGX196608 FQI196460:FQT196608 GAE196460:GAP196608 GKA196460:GKL196608 GTW196460:GUH196608 HDS196460:HED196608 HNO196460:HNZ196608 HXK196460:HXV196608 IHG196460:IHR196608 IRC196460:IRN196608 JAY196460:JBJ196608 JKU196460:JLF196608 JUQ196460:JVB196608 KEM196460:KEX196608 KOI196460:KOT196608 KYE196460:KYP196608 LIA196460:LIL196608 LRW196460:LSH196608 MBS196460:MCD196608 MLO196460:MLZ196608 MVK196460:MVV196608 NFG196460:NFR196608 NPC196460:NPN196608 NYY196460:NZJ196608 OIU196460:OJF196608 OSQ196460:OTB196608 PCM196460:PCX196608 PMI196460:PMT196608 PWE196460:PWP196608 QGA196460:QGL196608 QPW196460:QQH196608 QZS196460:RAD196608 RJO196460:RJZ196608 RTK196460:RTV196608 SDG196460:SDR196608 SNC196460:SNN196608 SWY196460:SXJ196608 TGU196460:THF196608 TQQ196460:TRB196608 UAM196460:UAX196608 UKI196460:UKT196608 UUE196460:UUP196608 VEA196460:VEL196608 VNW196460:VOH196608 VXS196460:VYD196608 WHO196460:WHZ196608 WRK196460:WRV196608 AQ261996:BB262144 OU261996:PF262144 YQ261996:ZB262144 AIM261996:AIX262144 ASI261996:AST262144 BCE261996:BCP262144 BMA261996:BML262144 BVW261996:BWH262144 CFS261996:CGD262144 CPO261996:CPZ262144 CZK261996:CZV262144 DJG261996:DJR262144 DTC261996:DTN262144 ECY261996:EDJ262144 EMU261996:ENF262144 EWQ261996:EXB262144 FGM261996:FGX262144 FQI261996:FQT262144 GAE261996:GAP262144 GKA261996:GKL262144 GTW261996:GUH262144 HDS261996:HED262144 HNO261996:HNZ262144 HXK261996:HXV262144 IHG261996:IHR262144 IRC261996:IRN262144 JAY261996:JBJ262144 JKU261996:JLF262144 JUQ261996:JVB262144 KEM261996:KEX262144 KOI261996:KOT262144 KYE261996:KYP262144 LIA261996:LIL262144 LRW261996:LSH262144 MBS261996:MCD262144 MLO261996:MLZ262144 MVK261996:MVV262144 NFG261996:NFR262144 NPC261996:NPN262144 NYY261996:NZJ262144 OIU261996:OJF262144 OSQ261996:OTB262144 PCM261996:PCX262144 PMI261996:PMT262144 PWE261996:PWP262144 QGA261996:QGL262144 QPW261996:QQH262144 QZS261996:RAD262144 RJO261996:RJZ262144 RTK261996:RTV262144 SDG261996:SDR262144 SNC261996:SNN262144 SWY261996:SXJ262144 TGU261996:THF262144 TQQ261996:TRB262144 UAM261996:UAX262144 UKI261996:UKT262144 UUE261996:UUP262144 VEA261996:VEL262144 VNW261996:VOH262144 VXS261996:VYD262144 WHO261996:WHZ262144 WRK261996:WRV262144 AQ327532:BB327680 OU327532:PF327680 YQ327532:ZB327680 AIM327532:AIX327680 ASI327532:AST327680 BCE327532:BCP327680 BMA327532:BML327680 BVW327532:BWH327680 CFS327532:CGD327680 CPO327532:CPZ327680 CZK327532:CZV327680 DJG327532:DJR327680 DTC327532:DTN327680 ECY327532:EDJ327680 EMU327532:ENF327680 EWQ327532:EXB327680 FGM327532:FGX327680 FQI327532:FQT327680 GAE327532:GAP327680 GKA327532:GKL327680 GTW327532:GUH327680 HDS327532:HED327680 HNO327532:HNZ327680 HXK327532:HXV327680 IHG327532:IHR327680 IRC327532:IRN327680 JAY327532:JBJ327680 JKU327532:JLF327680 JUQ327532:JVB327680 KEM327532:KEX327680 KOI327532:KOT327680 KYE327532:KYP327680 LIA327532:LIL327680 LRW327532:LSH327680 MBS327532:MCD327680 MLO327532:MLZ327680 MVK327532:MVV327680 NFG327532:NFR327680 NPC327532:NPN327680 NYY327532:NZJ327680 OIU327532:OJF327680 OSQ327532:OTB327680 PCM327532:PCX327680 PMI327532:PMT327680 PWE327532:PWP327680 QGA327532:QGL327680 QPW327532:QQH327680 QZS327532:RAD327680 RJO327532:RJZ327680 RTK327532:RTV327680 SDG327532:SDR327680 SNC327532:SNN327680 SWY327532:SXJ327680 TGU327532:THF327680 TQQ327532:TRB327680 UAM327532:UAX327680 UKI327532:UKT327680 UUE327532:UUP327680 VEA327532:VEL327680 VNW327532:VOH327680 VXS327532:VYD327680 WHO327532:WHZ327680 WRK327532:WRV327680 AQ393068:BB393216 OU393068:PF393216 YQ393068:ZB393216 AIM393068:AIX393216 ASI393068:AST393216 BCE393068:BCP393216 BMA393068:BML393216 BVW393068:BWH393216 CFS393068:CGD393216 CPO393068:CPZ393216 CZK393068:CZV393216 DJG393068:DJR393216 DTC393068:DTN393216 ECY393068:EDJ393216 EMU393068:ENF393216 EWQ393068:EXB393216 FGM393068:FGX393216 FQI393068:FQT393216 GAE393068:GAP393216 GKA393068:GKL393216 GTW393068:GUH393216 HDS393068:HED393216 HNO393068:HNZ393216 HXK393068:HXV393216 IHG393068:IHR393216 IRC393068:IRN393216 JAY393068:JBJ393216 JKU393068:JLF393216 JUQ393068:JVB393216 KEM393068:KEX393216 KOI393068:KOT393216 KYE393068:KYP393216 LIA393068:LIL393216 LRW393068:LSH393216 MBS393068:MCD393216 MLO393068:MLZ393216 MVK393068:MVV393216 NFG393068:NFR393216 NPC393068:NPN393216 NYY393068:NZJ393216 OIU393068:OJF393216 OSQ393068:OTB393216 PCM393068:PCX393216 PMI393068:PMT393216 PWE393068:PWP393216 QGA393068:QGL393216 QPW393068:QQH393216 QZS393068:RAD393216 RJO393068:RJZ393216 RTK393068:RTV393216 SDG393068:SDR393216 SNC393068:SNN393216 SWY393068:SXJ393216 TGU393068:THF393216 TQQ393068:TRB393216 UAM393068:UAX393216 UKI393068:UKT393216 UUE393068:UUP393216 VEA393068:VEL393216 VNW393068:VOH393216 VXS393068:VYD393216 WHO393068:WHZ393216 WRK393068:WRV393216 AQ458604:BB458752 OU458604:PF458752 YQ458604:ZB458752 AIM458604:AIX458752 ASI458604:AST458752 BCE458604:BCP458752 BMA458604:BML458752 BVW458604:BWH458752 CFS458604:CGD458752 CPO458604:CPZ458752 CZK458604:CZV458752 DJG458604:DJR458752 DTC458604:DTN458752 ECY458604:EDJ458752 EMU458604:ENF458752 EWQ458604:EXB458752 FGM458604:FGX458752 FQI458604:FQT458752 GAE458604:GAP458752 GKA458604:GKL458752 GTW458604:GUH458752 HDS458604:HED458752 HNO458604:HNZ458752 HXK458604:HXV458752 IHG458604:IHR458752 IRC458604:IRN458752 JAY458604:JBJ458752 JKU458604:JLF458752 JUQ458604:JVB458752 KEM458604:KEX458752 KOI458604:KOT458752 KYE458604:KYP458752 LIA458604:LIL458752 LRW458604:LSH458752 MBS458604:MCD458752 MLO458604:MLZ458752 MVK458604:MVV458752 NFG458604:NFR458752 NPC458604:NPN458752 NYY458604:NZJ458752 OIU458604:OJF458752 OSQ458604:OTB458752 PCM458604:PCX458752 PMI458604:PMT458752 PWE458604:PWP458752 QGA458604:QGL458752 QPW458604:QQH458752 QZS458604:RAD458752 RJO458604:RJZ458752 RTK458604:RTV458752 SDG458604:SDR458752 SNC458604:SNN458752 SWY458604:SXJ458752 TGU458604:THF458752 TQQ458604:TRB458752 UAM458604:UAX458752 UKI458604:UKT458752 UUE458604:UUP458752 VEA458604:VEL458752 VNW458604:VOH458752 VXS458604:VYD458752 WHO458604:WHZ458752 WRK458604:WRV458752 AQ524140:BB524288 OU524140:PF524288 YQ524140:ZB524288 AIM524140:AIX524288 ASI524140:AST524288 BCE524140:BCP524288 BMA524140:BML524288 BVW524140:BWH524288 CFS524140:CGD524288 CPO524140:CPZ524288 CZK524140:CZV524288 DJG524140:DJR524288 DTC524140:DTN524288 ECY524140:EDJ524288 EMU524140:ENF524288 EWQ524140:EXB524288 FGM524140:FGX524288 FQI524140:FQT524288 GAE524140:GAP524288 GKA524140:GKL524288 GTW524140:GUH524288 HDS524140:HED524288 HNO524140:HNZ524288 HXK524140:HXV524288 IHG524140:IHR524288 IRC524140:IRN524288 JAY524140:JBJ524288 JKU524140:JLF524288 JUQ524140:JVB524288 KEM524140:KEX524288 KOI524140:KOT524288 KYE524140:KYP524288 LIA524140:LIL524288 LRW524140:LSH524288 MBS524140:MCD524288 MLO524140:MLZ524288 MVK524140:MVV524288 NFG524140:NFR524288 NPC524140:NPN524288 NYY524140:NZJ524288 OIU524140:OJF524288 OSQ524140:OTB524288 PCM524140:PCX524288 PMI524140:PMT524288 PWE524140:PWP524288 QGA524140:QGL524288 QPW524140:QQH524288 QZS524140:RAD524288 RJO524140:RJZ524288 RTK524140:RTV524288 SDG524140:SDR524288 SNC524140:SNN524288 SWY524140:SXJ524288 TGU524140:THF524288 TQQ524140:TRB524288 UAM524140:UAX524288 UKI524140:UKT524288 UUE524140:UUP524288 VEA524140:VEL524288 VNW524140:VOH524288 VXS524140:VYD524288 WHO524140:WHZ524288 WRK524140:WRV524288 AQ589676:BB589824 OU589676:PF589824 YQ589676:ZB589824 AIM589676:AIX589824 ASI589676:AST589824 BCE589676:BCP589824 BMA589676:BML589824 BVW589676:BWH589824 CFS589676:CGD589824 CPO589676:CPZ589824 CZK589676:CZV589824 DJG589676:DJR589824 DTC589676:DTN589824 ECY589676:EDJ589824 EMU589676:ENF589824 EWQ589676:EXB589824 FGM589676:FGX589824 FQI589676:FQT589824 GAE589676:GAP589824 GKA589676:GKL589824 GTW589676:GUH589824 HDS589676:HED589824 HNO589676:HNZ589824 HXK589676:HXV589824 IHG589676:IHR589824 IRC589676:IRN589824 JAY589676:JBJ589824 JKU589676:JLF589824 JUQ589676:JVB589824 KEM589676:KEX589824 KOI589676:KOT589824 KYE589676:KYP589824 LIA589676:LIL589824 LRW589676:LSH589824 MBS589676:MCD589824 MLO589676:MLZ589824 MVK589676:MVV589824 NFG589676:NFR589824 NPC589676:NPN589824 NYY589676:NZJ589824 OIU589676:OJF589824 OSQ589676:OTB589824 PCM589676:PCX589824 PMI589676:PMT589824 PWE589676:PWP589824 QGA589676:QGL589824 QPW589676:QQH589824 QZS589676:RAD589824 RJO589676:RJZ589824 RTK589676:RTV589824 SDG589676:SDR589824 SNC589676:SNN589824 SWY589676:SXJ589824 TGU589676:THF589824 TQQ589676:TRB589824 UAM589676:UAX589824 UKI589676:UKT589824 UUE589676:UUP589824 VEA589676:VEL589824 VNW589676:VOH589824 VXS589676:VYD589824 WHO589676:WHZ589824 WRK589676:WRV589824 AQ655212:BB655360 OU655212:PF655360 YQ655212:ZB655360 AIM655212:AIX655360 ASI655212:AST655360 BCE655212:BCP655360 BMA655212:BML655360 BVW655212:BWH655360 CFS655212:CGD655360 CPO655212:CPZ655360 CZK655212:CZV655360 DJG655212:DJR655360 DTC655212:DTN655360 ECY655212:EDJ655360 EMU655212:ENF655360 EWQ655212:EXB655360 FGM655212:FGX655360 FQI655212:FQT655360 GAE655212:GAP655360 GKA655212:GKL655360 GTW655212:GUH655360 HDS655212:HED655360 HNO655212:HNZ655360 HXK655212:HXV655360 IHG655212:IHR655360 IRC655212:IRN655360 JAY655212:JBJ655360 JKU655212:JLF655360 JUQ655212:JVB655360 KEM655212:KEX655360 KOI655212:KOT655360 KYE655212:KYP655360 LIA655212:LIL655360 LRW655212:LSH655360 MBS655212:MCD655360 MLO655212:MLZ655360 MVK655212:MVV655360 NFG655212:NFR655360 NPC655212:NPN655360 NYY655212:NZJ655360 OIU655212:OJF655360 OSQ655212:OTB655360 PCM655212:PCX655360 PMI655212:PMT655360 PWE655212:PWP655360 QGA655212:QGL655360 QPW655212:QQH655360 QZS655212:RAD655360 RJO655212:RJZ655360 RTK655212:RTV655360 SDG655212:SDR655360 SNC655212:SNN655360 SWY655212:SXJ655360 TGU655212:THF655360 TQQ655212:TRB655360 UAM655212:UAX655360 UKI655212:UKT655360 UUE655212:UUP655360 VEA655212:VEL655360 VNW655212:VOH655360 VXS655212:VYD655360 WHO655212:WHZ655360 WRK655212:WRV655360 AQ720748:BB720896 OU720748:PF720896 YQ720748:ZB720896 AIM720748:AIX720896 ASI720748:AST720896 BCE720748:BCP720896 BMA720748:BML720896 BVW720748:BWH720896 CFS720748:CGD720896 CPO720748:CPZ720896 CZK720748:CZV720896 DJG720748:DJR720896 DTC720748:DTN720896 ECY720748:EDJ720896 EMU720748:ENF720896 EWQ720748:EXB720896 FGM720748:FGX720896 FQI720748:FQT720896 GAE720748:GAP720896 GKA720748:GKL720896 GTW720748:GUH720896 HDS720748:HED720896 HNO720748:HNZ720896 HXK720748:HXV720896 IHG720748:IHR720896 IRC720748:IRN720896 JAY720748:JBJ720896 JKU720748:JLF720896 JUQ720748:JVB720896 KEM720748:KEX720896 KOI720748:KOT720896 KYE720748:KYP720896 LIA720748:LIL720896 LRW720748:LSH720896 MBS720748:MCD720896 MLO720748:MLZ720896 MVK720748:MVV720896 NFG720748:NFR720896 NPC720748:NPN720896 NYY720748:NZJ720896 OIU720748:OJF720896 OSQ720748:OTB720896 PCM720748:PCX720896 PMI720748:PMT720896 PWE720748:PWP720896 QGA720748:QGL720896 QPW720748:QQH720896 QZS720748:RAD720896 RJO720748:RJZ720896 RTK720748:RTV720896 SDG720748:SDR720896 SNC720748:SNN720896 SWY720748:SXJ720896 TGU720748:THF720896 TQQ720748:TRB720896 UAM720748:UAX720896 UKI720748:UKT720896 UUE720748:UUP720896 VEA720748:VEL720896 VNW720748:VOH720896 VXS720748:VYD720896 WHO720748:WHZ720896 WRK720748:WRV720896 AQ786284:BB786432 OU786284:PF786432 YQ786284:ZB786432 AIM786284:AIX786432 ASI786284:AST786432 BCE786284:BCP786432 BMA786284:BML786432 BVW786284:BWH786432 CFS786284:CGD786432 CPO786284:CPZ786432 CZK786284:CZV786432 DJG786284:DJR786432 DTC786284:DTN786432 ECY786284:EDJ786432 EMU786284:ENF786432 EWQ786284:EXB786432 FGM786284:FGX786432 FQI786284:FQT786432 GAE786284:GAP786432 GKA786284:GKL786432 GTW786284:GUH786432 HDS786284:HED786432 HNO786284:HNZ786432 HXK786284:HXV786432 IHG786284:IHR786432 IRC786284:IRN786432 JAY786284:JBJ786432 JKU786284:JLF786432 JUQ786284:JVB786432 KEM786284:KEX786432 KOI786284:KOT786432 KYE786284:KYP786432 LIA786284:LIL786432 LRW786284:LSH786432 MBS786284:MCD786432 MLO786284:MLZ786432 MVK786284:MVV786432 NFG786284:NFR786432 NPC786284:NPN786432 NYY786284:NZJ786432 OIU786284:OJF786432 OSQ786284:OTB786432 PCM786284:PCX786432 PMI786284:PMT786432 PWE786284:PWP786432 QGA786284:QGL786432 QPW786284:QQH786432 QZS786284:RAD786432 RJO786284:RJZ786432 RTK786284:RTV786432 SDG786284:SDR786432 SNC786284:SNN786432 SWY786284:SXJ786432 TGU786284:THF786432 TQQ786284:TRB786432 UAM786284:UAX786432 UKI786284:UKT786432 UUE786284:UUP786432 VEA786284:VEL786432 VNW786284:VOH786432 VXS786284:VYD786432 WHO786284:WHZ786432 WRK786284:WRV786432 AQ851820:BB851968 OU851820:PF851968 YQ851820:ZB851968 AIM851820:AIX851968 ASI851820:AST851968 BCE851820:BCP851968 BMA851820:BML851968 BVW851820:BWH851968 CFS851820:CGD851968 CPO851820:CPZ851968 CZK851820:CZV851968 DJG851820:DJR851968 DTC851820:DTN851968 ECY851820:EDJ851968 EMU851820:ENF851968 EWQ851820:EXB851968 FGM851820:FGX851968 FQI851820:FQT851968 GAE851820:GAP851968 GKA851820:GKL851968 GTW851820:GUH851968 HDS851820:HED851968 HNO851820:HNZ851968 HXK851820:HXV851968 IHG851820:IHR851968 IRC851820:IRN851968 JAY851820:JBJ851968 JKU851820:JLF851968 JUQ851820:JVB851968 KEM851820:KEX851968 KOI851820:KOT851968 KYE851820:KYP851968 LIA851820:LIL851968 LRW851820:LSH851968 MBS851820:MCD851968 MLO851820:MLZ851968 MVK851820:MVV851968 NFG851820:NFR851968 NPC851820:NPN851968 NYY851820:NZJ851968 OIU851820:OJF851968 OSQ851820:OTB851968 PCM851820:PCX851968 PMI851820:PMT851968 PWE851820:PWP851968 QGA851820:QGL851968 QPW851820:QQH851968 QZS851820:RAD851968 RJO851820:RJZ851968 RTK851820:RTV851968 SDG851820:SDR851968 SNC851820:SNN851968 SWY851820:SXJ851968 TGU851820:THF851968 TQQ851820:TRB851968 UAM851820:UAX851968 UKI851820:UKT851968 UUE851820:UUP851968 VEA851820:VEL851968 VNW851820:VOH851968 VXS851820:VYD851968 WHO851820:WHZ851968 WRK851820:WRV851968 AQ917356:BB917504 OU917356:PF917504 YQ917356:ZB917504 AIM917356:AIX917504 ASI917356:AST917504 BCE917356:BCP917504 BMA917356:BML917504 BVW917356:BWH917504 CFS917356:CGD917504 CPO917356:CPZ917504 CZK917356:CZV917504 DJG917356:DJR917504 DTC917356:DTN917504 ECY917356:EDJ917504 EMU917356:ENF917504 EWQ917356:EXB917504 FGM917356:FGX917504 FQI917356:FQT917504 GAE917356:GAP917504 GKA917356:GKL917504 GTW917356:GUH917504 HDS917356:HED917504 HNO917356:HNZ917504 HXK917356:HXV917504 IHG917356:IHR917504 IRC917356:IRN917504 JAY917356:JBJ917504 JKU917356:JLF917504 JUQ917356:JVB917504 KEM917356:KEX917504 KOI917356:KOT917504 KYE917356:KYP917504 LIA917356:LIL917504 LRW917356:LSH917504 MBS917356:MCD917504 MLO917356:MLZ917504 MVK917356:MVV917504 NFG917356:NFR917504 NPC917356:NPN917504 NYY917356:NZJ917504 OIU917356:OJF917504 OSQ917356:OTB917504 PCM917356:PCX917504 PMI917356:PMT917504 PWE917356:PWP917504 QGA917356:QGL917504 QPW917356:QQH917504 QZS917356:RAD917504 RJO917356:RJZ917504 RTK917356:RTV917504 SDG917356:SDR917504 SNC917356:SNN917504 SWY917356:SXJ917504 TGU917356:THF917504 TQQ917356:TRB917504 UAM917356:UAX917504 UKI917356:UKT917504 UUE917356:UUP917504 VEA917356:VEL917504 VNW917356:VOH917504 VXS917356:VYD917504 WHO917356:WHZ917504 WRK917356:WRV917504 AQ982892:BB983040 OU982892:PF983040 YQ982892:ZB983040 AIM982892:AIX983040 ASI982892:AST983040 BCE982892:BCP983040 BMA982892:BML983040 BVW982892:BWH983040 CFS982892:CGD983040 CPO982892:CPZ983040 CZK982892:CZV983040 DJG982892:DJR983040 DTC982892:DTN983040 ECY982892:EDJ983040 EMU982892:ENF983040 EWQ982892:EXB983040 FGM982892:FGX983040 FQI982892:FQT983040 GAE982892:GAP983040 GKA982892:GKL983040 GTW982892:GUH983040 HDS982892:HED983040 HNO982892:HNZ983040 HXK982892:HXV983040 IHG982892:IHR983040 IRC982892:IRN983040 JAY982892:JBJ983040 JKU982892:JLF983040 JUQ982892:JVB983040 KEM982892:KEX983040 KOI982892:KOT983040 KYE982892:KYP983040 LIA982892:LIL983040 LRW982892:LSH983040 MBS982892:MCD983040 MLO982892:MLZ983040 MVK982892:MVV983040 NFG982892:NFR983040 NPC982892:NPN983040 NYY982892:NZJ983040 OIU982892:OJF983040 OSQ982892:OTB983040 PCM982892:PCX983040 PMI982892:PMT983040 PWE982892:PWP983040 QGA982892:QGL983040 QPW982892:QQH983040 QZS982892:RAD983040 RJO982892:RJZ983040 RTK982892:RTV983040 SDG982892:SDR983040 SNC982892:SNN983040 SWY982892:SXJ983040 TGU982892:THF983040 TQQ982892:TRB983040 UAM982892:UAX983040 UKI982892:UKT983040 UUE982892:UUP983040 VEA982892:VEL983040 VNW982892:VOH983040 VXS982892:VYD983040 WHO982892:WHZ983040 WRK982892:WRV983040 SJ128:SL140 ACF128:ACH140 AMB128:AMD140 AVX128:AVZ140 BFT128:BFV140 BPP128:BPR140 BZL128:BZN140 CJH128:CJJ140 CTD128:CTF140 DCZ128:DDB140 DMV128:DMX140 DWR128:DWT140 EGN128:EGP140 EQJ128:EQL140 FAF128:FAH140 FKB128:FKD140 FTX128:FTZ140 GDT128:GDV140 GNP128:GNR140 GXL128:GXN140 HHH128:HHJ140 HRD128:HRF140 IAZ128:IBB140 IKV128:IKX140 IUR128:IUT140 JEN128:JEP140 JOJ128:JOL140 JYF128:JYH140 KIB128:KID140 KRX128:KRZ140 LBT128:LBV140 LLP128:LLR140 LVL128:LVN140 MFH128:MFJ140 MPD128:MPF140 MYZ128:MZB140 NIV128:NIX140 NSR128:NST140 OCN128:OCP140 OMJ128:OML140 OWF128:OWH140 PGB128:PGD140 PPX128:PPZ140 PZT128:PZV140 QJP128:QJR140 QTL128:QTN140 RDH128:RDJ140 RND128:RNF140 RWZ128:RXB140 SGV128:SGX140 SQR128:SQT140 TAN128:TAP140 TKJ128:TKL140 TUF128:TUH140 UEB128:UED140 UNX128:UNZ140 UXT128:UXV140 VHP128:VHR140 VRL128:VRN140 WBH128:WBJ140 WLD128:WLF140 WUZ128:WVB140 JA128:JA140 IN65389:IP65536 SJ65389:SL65536 ACF65389:ACH65536 AMB65389:AMD65536 AVX65389:AVZ65536 BFT65389:BFV65536 BPP65389:BPR65536 BZL65389:BZN65536 CJH65389:CJJ65536 CTD65389:CTF65536 DCZ65389:DDB65536 DMV65389:DMX65536 DWR65389:DWT65536 EGN65389:EGP65536 EQJ65389:EQL65536 FAF65389:FAH65536 FKB65389:FKD65536 FTX65389:FTZ65536 GDT65389:GDV65536 GNP65389:GNR65536 GXL65389:GXN65536 HHH65389:HHJ65536 HRD65389:HRF65536 IAZ65389:IBB65536 IKV65389:IKX65536 IUR65389:IUT65536 JEN65389:JEP65536 JOJ65389:JOL65536 JYF65389:JYH65536 KIB65389:KID65536 KRX65389:KRZ65536 LBT65389:LBV65536 LLP65389:LLR65536 LVL65389:LVN65536 MFH65389:MFJ65536 MPD65389:MPF65536 MYZ65389:MZB65536 NIV65389:NIX65536 NSR65389:NST65536 OCN65389:OCP65536 OMJ65389:OML65536 OWF65389:OWH65536 PGB65389:PGD65536 PPX65389:PPZ65536 PZT65389:PZV65536 QJP65389:QJR65536 QTL65389:QTN65536 RDH65389:RDJ65536 RND65389:RNF65536 RWZ65389:RXB65536 SGV65389:SGX65536 SQR65389:SQT65536 TAN65389:TAP65536 TKJ65389:TKL65536 TUF65389:TUH65536 UEB65389:UED65536 UNX65389:UNZ65536 UXT65389:UXV65536 VHP65389:VHR65536 VRL65389:VRN65536 WBH65389:WBJ65536 WLD65389:WLF65536 WUZ65389:WVB65536 IN130925:IP131072 SJ130925:SL131072 ACF130925:ACH131072 AMB130925:AMD131072 AVX130925:AVZ131072 BFT130925:BFV131072 BPP130925:BPR131072 BZL130925:BZN131072 CJH130925:CJJ131072 CTD130925:CTF131072 DCZ130925:DDB131072 DMV130925:DMX131072 DWR130925:DWT131072 EGN130925:EGP131072 EQJ130925:EQL131072 FAF130925:FAH131072 FKB130925:FKD131072 FTX130925:FTZ131072 GDT130925:GDV131072 GNP130925:GNR131072 GXL130925:GXN131072 HHH130925:HHJ131072 HRD130925:HRF131072 IAZ130925:IBB131072 IKV130925:IKX131072 IUR130925:IUT131072 JEN130925:JEP131072 JOJ130925:JOL131072 JYF130925:JYH131072 KIB130925:KID131072 KRX130925:KRZ131072 LBT130925:LBV131072 LLP130925:LLR131072 LVL130925:LVN131072 MFH130925:MFJ131072 MPD130925:MPF131072 MYZ130925:MZB131072 NIV130925:NIX131072 NSR130925:NST131072 OCN130925:OCP131072 OMJ130925:OML131072 OWF130925:OWH131072 PGB130925:PGD131072 PPX130925:PPZ131072 PZT130925:PZV131072 QJP130925:QJR131072 QTL130925:QTN131072 RDH130925:RDJ131072 RND130925:RNF131072 RWZ130925:RXB131072 SGV130925:SGX131072 SQR130925:SQT131072 TAN130925:TAP131072 TKJ130925:TKL131072 TUF130925:TUH131072 UEB130925:UED131072 UNX130925:UNZ131072 UXT130925:UXV131072 VHP130925:VHR131072 VRL130925:VRN131072 WBH130925:WBJ131072 WLD130925:WLF131072 WUZ130925:WVB131072 IN196461:IP196608 SJ196461:SL196608 ACF196461:ACH196608 AMB196461:AMD196608 AVX196461:AVZ196608 BFT196461:BFV196608 BPP196461:BPR196608 BZL196461:BZN196608 CJH196461:CJJ196608 CTD196461:CTF196608 DCZ196461:DDB196608 DMV196461:DMX196608 DWR196461:DWT196608 EGN196461:EGP196608 EQJ196461:EQL196608 FAF196461:FAH196608 FKB196461:FKD196608 FTX196461:FTZ196608 GDT196461:GDV196608 GNP196461:GNR196608 GXL196461:GXN196608 HHH196461:HHJ196608 HRD196461:HRF196608 IAZ196461:IBB196608 IKV196461:IKX196608 IUR196461:IUT196608 JEN196461:JEP196608 JOJ196461:JOL196608 JYF196461:JYH196608 KIB196461:KID196608 KRX196461:KRZ196608 LBT196461:LBV196608 LLP196461:LLR196608 LVL196461:LVN196608 MFH196461:MFJ196608 MPD196461:MPF196608 MYZ196461:MZB196608 NIV196461:NIX196608 NSR196461:NST196608 OCN196461:OCP196608 OMJ196461:OML196608 OWF196461:OWH196608 PGB196461:PGD196608 PPX196461:PPZ196608 PZT196461:PZV196608 QJP196461:QJR196608 QTL196461:QTN196608 RDH196461:RDJ196608 RND196461:RNF196608 RWZ196461:RXB196608 SGV196461:SGX196608 SQR196461:SQT196608 TAN196461:TAP196608 TKJ196461:TKL196608 TUF196461:TUH196608 UEB196461:UED196608 UNX196461:UNZ196608 UXT196461:UXV196608 VHP196461:VHR196608 VRL196461:VRN196608 WBH196461:WBJ196608 WLD196461:WLF196608 WUZ196461:WVB196608 IN261997:IP262144 SJ261997:SL262144 ACF261997:ACH262144 AMB261997:AMD262144 AVX261997:AVZ262144 BFT261997:BFV262144 BPP261997:BPR262144 BZL261997:BZN262144 CJH261997:CJJ262144 CTD261997:CTF262144 DCZ261997:DDB262144 DMV261997:DMX262144 DWR261997:DWT262144 EGN261997:EGP262144 EQJ261997:EQL262144 FAF261997:FAH262144 FKB261997:FKD262144 FTX261997:FTZ262144 GDT261997:GDV262144 GNP261997:GNR262144 GXL261997:GXN262144 HHH261997:HHJ262144 HRD261997:HRF262144 IAZ261997:IBB262144 IKV261997:IKX262144 IUR261997:IUT262144 JEN261997:JEP262144 JOJ261997:JOL262144 JYF261997:JYH262144 KIB261997:KID262144 KRX261997:KRZ262144 LBT261997:LBV262144 LLP261997:LLR262144 LVL261997:LVN262144 MFH261997:MFJ262144 MPD261997:MPF262144 MYZ261997:MZB262144 NIV261997:NIX262144 NSR261997:NST262144 OCN261997:OCP262144 OMJ261997:OML262144 OWF261997:OWH262144 PGB261997:PGD262144 PPX261997:PPZ262144 PZT261997:PZV262144 QJP261997:QJR262144 QTL261997:QTN262144 RDH261997:RDJ262144 RND261997:RNF262144 RWZ261997:RXB262144 SGV261997:SGX262144 SQR261997:SQT262144 TAN261997:TAP262144 TKJ261997:TKL262144 TUF261997:TUH262144 UEB261997:UED262144 UNX261997:UNZ262144 UXT261997:UXV262144 VHP261997:VHR262144 VRL261997:VRN262144 WBH261997:WBJ262144 WLD261997:WLF262144 WUZ261997:WVB262144 IN327533:IP327680 SJ327533:SL327680 ACF327533:ACH327680 AMB327533:AMD327680 AVX327533:AVZ327680 BFT327533:BFV327680 BPP327533:BPR327680 BZL327533:BZN327680 CJH327533:CJJ327680 CTD327533:CTF327680 DCZ327533:DDB327680 DMV327533:DMX327680 DWR327533:DWT327680 EGN327533:EGP327680 EQJ327533:EQL327680 FAF327533:FAH327680 FKB327533:FKD327680 FTX327533:FTZ327680 GDT327533:GDV327680 GNP327533:GNR327680 GXL327533:GXN327680 HHH327533:HHJ327680 HRD327533:HRF327680 IAZ327533:IBB327680 IKV327533:IKX327680 IUR327533:IUT327680 JEN327533:JEP327680 JOJ327533:JOL327680 JYF327533:JYH327680 KIB327533:KID327680 KRX327533:KRZ327680 LBT327533:LBV327680 LLP327533:LLR327680 LVL327533:LVN327680 MFH327533:MFJ327680 MPD327533:MPF327680 MYZ327533:MZB327680 NIV327533:NIX327680 NSR327533:NST327680 OCN327533:OCP327680 OMJ327533:OML327680 OWF327533:OWH327680 PGB327533:PGD327680 PPX327533:PPZ327680 PZT327533:PZV327680 QJP327533:QJR327680 QTL327533:QTN327680 RDH327533:RDJ327680 RND327533:RNF327680 RWZ327533:RXB327680 SGV327533:SGX327680 SQR327533:SQT327680 TAN327533:TAP327680 TKJ327533:TKL327680 TUF327533:TUH327680 UEB327533:UED327680 UNX327533:UNZ327680 UXT327533:UXV327680 VHP327533:VHR327680 VRL327533:VRN327680 WBH327533:WBJ327680 WLD327533:WLF327680 WUZ327533:WVB327680 IN393069:IP393216 SJ393069:SL393216 ACF393069:ACH393216 AMB393069:AMD393216 AVX393069:AVZ393216 BFT393069:BFV393216 BPP393069:BPR393216 BZL393069:BZN393216 CJH393069:CJJ393216 CTD393069:CTF393216 DCZ393069:DDB393216 DMV393069:DMX393216 DWR393069:DWT393216 EGN393069:EGP393216 EQJ393069:EQL393216 FAF393069:FAH393216 FKB393069:FKD393216 FTX393069:FTZ393216 GDT393069:GDV393216 GNP393069:GNR393216 GXL393069:GXN393216 HHH393069:HHJ393216 HRD393069:HRF393216 IAZ393069:IBB393216 IKV393069:IKX393216 IUR393069:IUT393216 JEN393069:JEP393216 JOJ393069:JOL393216 JYF393069:JYH393216 KIB393069:KID393216 KRX393069:KRZ393216 LBT393069:LBV393216 LLP393069:LLR393216 LVL393069:LVN393216 MFH393069:MFJ393216 MPD393069:MPF393216 MYZ393069:MZB393216 NIV393069:NIX393216 NSR393069:NST393216 OCN393069:OCP393216 OMJ393069:OML393216 OWF393069:OWH393216 PGB393069:PGD393216 PPX393069:PPZ393216 PZT393069:PZV393216 QJP393069:QJR393216 QTL393069:QTN393216 RDH393069:RDJ393216 RND393069:RNF393216 RWZ393069:RXB393216 SGV393069:SGX393216 SQR393069:SQT393216 TAN393069:TAP393216 TKJ393069:TKL393216 TUF393069:TUH393216 UEB393069:UED393216 UNX393069:UNZ393216 UXT393069:UXV393216 VHP393069:VHR393216 VRL393069:VRN393216 WBH393069:WBJ393216 WLD393069:WLF393216 WUZ393069:WVB393216 IN458605:IP458752 SJ458605:SL458752 ACF458605:ACH458752 AMB458605:AMD458752 AVX458605:AVZ458752 BFT458605:BFV458752 BPP458605:BPR458752 BZL458605:BZN458752 CJH458605:CJJ458752 CTD458605:CTF458752 DCZ458605:DDB458752 DMV458605:DMX458752 DWR458605:DWT458752 EGN458605:EGP458752 EQJ458605:EQL458752 FAF458605:FAH458752 FKB458605:FKD458752 FTX458605:FTZ458752 GDT458605:GDV458752 GNP458605:GNR458752 GXL458605:GXN458752 HHH458605:HHJ458752 HRD458605:HRF458752 IAZ458605:IBB458752 IKV458605:IKX458752 IUR458605:IUT458752 JEN458605:JEP458752 JOJ458605:JOL458752 JYF458605:JYH458752 KIB458605:KID458752 KRX458605:KRZ458752 LBT458605:LBV458752 LLP458605:LLR458752 LVL458605:LVN458752 MFH458605:MFJ458752 MPD458605:MPF458752 MYZ458605:MZB458752 NIV458605:NIX458752 NSR458605:NST458752 OCN458605:OCP458752 OMJ458605:OML458752 OWF458605:OWH458752 PGB458605:PGD458752 PPX458605:PPZ458752 PZT458605:PZV458752 QJP458605:QJR458752 QTL458605:QTN458752 RDH458605:RDJ458752 RND458605:RNF458752 RWZ458605:RXB458752 SGV458605:SGX458752 SQR458605:SQT458752 TAN458605:TAP458752 TKJ458605:TKL458752 TUF458605:TUH458752 UEB458605:UED458752 UNX458605:UNZ458752 UXT458605:UXV458752 VHP458605:VHR458752 VRL458605:VRN458752 WBH458605:WBJ458752 WLD458605:WLF458752 WUZ458605:WVB458752 IN524141:IP524288 SJ524141:SL524288 ACF524141:ACH524288 AMB524141:AMD524288 AVX524141:AVZ524288 BFT524141:BFV524288 BPP524141:BPR524288 BZL524141:BZN524288 CJH524141:CJJ524288 CTD524141:CTF524288 DCZ524141:DDB524288 DMV524141:DMX524288 DWR524141:DWT524288 EGN524141:EGP524288 EQJ524141:EQL524288 FAF524141:FAH524288 FKB524141:FKD524288 FTX524141:FTZ524288 GDT524141:GDV524288 GNP524141:GNR524288 GXL524141:GXN524288 HHH524141:HHJ524288 HRD524141:HRF524288 IAZ524141:IBB524288 IKV524141:IKX524288 IUR524141:IUT524288 JEN524141:JEP524288 JOJ524141:JOL524288 JYF524141:JYH524288 KIB524141:KID524288 KRX524141:KRZ524288 LBT524141:LBV524288 LLP524141:LLR524288 LVL524141:LVN524288 MFH524141:MFJ524288 MPD524141:MPF524288 MYZ524141:MZB524288 NIV524141:NIX524288 NSR524141:NST524288 OCN524141:OCP524288 OMJ524141:OML524288 OWF524141:OWH524288 PGB524141:PGD524288 PPX524141:PPZ524288 PZT524141:PZV524288 QJP524141:QJR524288 QTL524141:QTN524288 RDH524141:RDJ524288 RND524141:RNF524288 RWZ524141:RXB524288 SGV524141:SGX524288 SQR524141:SQT524288 TAN524141:TAP524288 TKJ524141:TKL524288 TUF524141:TUH524288 UEB524141:UED524288 UNX524141:UNZ524288 UXT524141:UXV524288 VHP524141:VHR524288 VRL524141:VRN524288 WBH524141:WBJ524288 WLD524141:WLF524288 WUZ524141:WVB524288 IN589677:IP589824 SJ589677:SL589824 ACF589677:ACH589824 AMB589677:AMD589824 AVX589677:AVZ589824 BFT589677:BFV589824 BPP589677:BPR589824 BZL589677:BZN589824 CJH589677:CJJ589824 CTD589677:CTF589824 DCZ589677:DDB589824 DMV589677:DMX589824 DWR589677:DWT589824 EGN589677:EGP589824 EQJ589677:EQL589824 FAF589677:FAH589824 FKB589677:FKD589824 FTX589677:FTZ589824 GDT589677:GDV589824 GNP589677:GNR589824 GXL589677:GXN589824 HHH589677:HHJ589824 HRD589677:HRF589824 IAZ589677:IBB589824 IKV589677:IKX589824 IUR589677:IUT589824 JEN589677:JEP589824 JOJ589677:JOL589824 JYF589677:JYH589824 KIB589677:KID589824 KRX589677:KRZ589824 LBT589677:LBV589824 LLP589677:LLR589824 LVL589677:LVN589824 MFH589677:MFJ589824 MPD589677:MPF589824 MYZ589677:MZB589824 NIV589677:NIX589824 NSR589677:NST589824 OCN589677:OCP589824 OMJ589677:OML589824 OWF589677:OWH589824 PGB589677:PGD589824 PPX589677:PPZ589824 PZT589677:PZV589824 QJP589677:QJR589824 QTL589677:QTN589824 RDH589677:RDJ589824 RND589677:RNF589824 RWZ589677:RXB589824 SGV589677:SGX589824 SQR589677:SQT589824 TAN589677:TAP589824 TKJ589677:TKL589824 TUF589677:TUH589824 UEB589677:UED589824 UNX589677:UNZ589824 UXT589677:UXV589824 VHP589677:VHR589824 VRL589677:VRN589824 WBH589677:WBJ589824 WLD589677:WLF589824 WUZ589677:WVB589824 IN655213:IP655360 SJ655213:SL655360 ACF655213:ACH655360 AMB655213:AMD655360 AVX655213:AVZ655360 BFT655213:BFV655360 BPP655213:BPR655360 BZL655213:BZN655360 CJH655213:CJJ655360 CTD655213:CTF655360 DCZ655213:DDB655360 DMV655213:DMX655360 DWR655213:DWT655360 EGN655213:EGP655360 EQJ655213:EQL655360 FAF655213:FAH655360 FKB655213:FKD655360 FTX655213:FTZ655360 GDT655213:GDV655360 GNP655213:GNR655360 GXL655213:GXN655360 HHH655213:HHJ655360 HRD655213:HRF655360 IAZ655213:IBB655360 IKV655213:IKX655360 IUR655213:IUT655360 JEN655213:JEP655360 JOJ655213:JOL655360 JYF655213:JYH655360 KIB655213:KID655360 KRX655213:KRZ655360 LBT655213:LBV655360 LLP655213:LLR655360 LVL655213:LVN655360 MFH655213:MFJ655360 MPD655213:MPF655360 MYZ655213:MZB655360 NIV655213:NIX655360 NSR655213:NST655360 OCN655213:OCP655360 OMJ655213:OML655360 OWF655213:OWH655360 PGB655213:PGD655360 PPX655213:PPZ655360 PZT655213:PZV655360 QJP655213:QJR655360 QTL655213:QTN655360 RDH655213:RDJ655360 RND655213:RNF655360 RWZ655213:RXB655360 SGV655213:SGX655360 SQR655213:SQT655360 TAN655213:TAP655360 TKJ655213:TKL655360 TUF655213:TUH655360 UEB655213:UED655360 UNX655213:UNZ655360 UXT655213:UXV655360 VHP655213:VHR655360 VRL655213:VRN655360 WBH655213:WBJ655360 WLD655213:WLF655360 WUZ655213:WVB655360 IN720749:IP720896 SJ720749:SL720896 ACF720749:ACH720896 AMB720749:AMD720896 AVX720749:AVZ720896 BFT720749:BFV720896 BPP720749:BPR720896 BZL720749:BZN720896 CJH720749:CJJ720896 CTD720749:CTF720896 DCZ720749:DDB720896 DMV720749:DMX720896 DWR720749:DWT720896 EGN720749:EGP720896 EQJ720749:EQL720896 FAF720749:FAH720896 FKB720749:FKD720896 FTX720749:FTZ720896 GDT720749:GDV720896 GNP720749:GNR720896 GXL720749:GXN720896 HHH720749:HHJ720896 HRD720749:HRF720896 IAZ720749:IBB720896 IKV720749:IKX720896 IUR720749:IUT720896 JEN720749:JEP720896 JOJ720749:JOL720896 JYF720749:JYH720896 KIB720749:KID720896 KRX720749:KRZ720896 LBT720749:LBV720896 LLP720749:LLR720896 LVL720749:LVN720896 MFH720749:MFJ720896 MPD720749:MPF720896 MYZ720749:MZB720896 NIV720749:NIX720896 NSR720749:NST720896 OCN720749:OCP720896 OMJ720749:OML720896 OWF720749:OWH720896 PGB720749:PGD720896 PPX720749:PPZ720896 PZT720749:PZV720896 QJP720749:QJR720896 QTL720749:QTN720896 RDH720749:RDJ720896 RND720749:RNF720896 RWZ720749:RXB720896 SGV720749:SGX720896 SQR720749:SQT720896 TAN720749:TAP720896 TKJ720749:TKL720896 TUF720749:TUH720896 UEB720749:UED720896 UNX720749:UNZ720896 UXT720749:UXV720896 VHP720749:VHR720896 VRL720749:VRN720896 WBH720749:WBJ720896 WLD720749:WLF720896 WUZ720749:WVB720896 IN786285:IP786432 SJ786285:SL786432 ACF786285:ACH786432 AMB786285:AMD786432 AVX786285:AVZ786432 BFT786285:BFV786432 BPP786285:BPR786432 BZL786285:BZN786432 CJH786285:CJJ786432 CTD786285:CTF786432 DCZ786285:DDB786432 DMV786285:DMX786432 DWR786285:DWT786432 EGN786285:EGP786432 EQJ786285:EQL786432 FAF786285:FAH786432 FKB786285:FKD786432 FTX786285:FTZ786432 GDT786285:GDV786432 GNP786285:GNR786432 GXL786285:GXN786432 HHH786285:HHJ786432 HRD786285:HRF786432 IAZ786285:IBB786432 IKV786285:IKX786432 IUR786285:IUT786432 JEN786285:JEP786432 JOJ786285:JOL786432 JYF786285:JYH786432 KIB786285:KID786432 KRX786285:KRZ786432 LBT786285:LBV786432 LLP786285:LLR786432 LVL786285:LVN786432 MFH786285:MFJ786432 MPD786285:MPF786432 MYZ786285:MZB786432 NIV786285:NIX786432 NSR786285:NST786432 OCN786285:OCP786432 OMJ786285:OML786432 OWF786285:OWH786432 PGB786285:PGD786432 PPX786285:PPZ786432 PZT786285:PZV786432 QJP786285:QJR786432 QTL786285:QTN786432 RDH786285:RDJ786432 RND786285:RNF786432 RWZ786285:RXB786432 SGV786285:SGX786432 SQR786285:SQT786432 TAN786285:TAP786432 TKJ786285:TKL786432 TUF786285:TUH786432 UEB786285:UED786432 UNX786285:UNZ786432 UXT786285:UXV786432 VHP786285:VHR786432 VRL786285:VRN786432 WBH786285:WBJ786432 WLD786285:WLF786432 WUZ786285:WVB786432 IN851821:IP851968 SJ851821:SL851968 ACF851821:ACH851968 AMB851821:AMD851968 AVX851821:AVZ851968 BFT851821:BFV851968 BPP851821:BPR851968 BZL851821:BZN851968 CJH851821:CJJ851968 CTD851821:CTF851968 DCZ851821:DDB851968 DMV851821:DMX851968 DWR851821:DWT851968 EGN851821:EGP851968 EQJ851821:EQL851968 FAF851821:FAH851968 FKB851821:FKD851968 FTX851821:FTZ851968 GDT851821:GDV851968 GNP851821:GNR851968 GXL851821:GXN851968 HHH851821:HHJ851968 HRD851821:HRF851968 IAZ851821:IBB851968 IKV851821:IKX851968 IUR851821:IUT851968 JEN851821:JEP851968 JOJ851821:JOL851968 JYF851821:JYH851968 KIB851821:KID851968 KRX851821:KRZ851968 LBT851821:LBV851968 LLP851821:LLR851968 LVL851821:LVN851968 MFH851821:MFJ851968 MPD851821:MPF851968 MYZ851821:MZB851968 NIV851821:NIX851968 NSR851821:NST851968 OCN851821:OCP851968 OMJ851821:OML851968 OWF851821:OWH851968 PGB851821:PGD851968 PPX851821:PPZ851968 PZT851821:PZV851968 QJP851821:QJR851968 QTL851821:QTN851968 RDH851821:RDJ851968 RND851821:RNF851968 RWZ851821:RXB851968 SGV851821:SGX851968 SQR851821:SQT851968 TAN851821:TAP851968 TKJ851821:TKL851968 TUF851821:TUH851968 UEB851821:UED851968 UNX851821:UNZ851968 UXT851821:UXV851968 VHP851821:VHR851968 VRL851821:VRN851968 WBH851821:WBJ851968 WLD851821:WLF851968 WUZ851821:WVB851968 IN917357:IP917504 SJ917357:SL917504 ACF917357:ACH917504 AMB917357:AMD917504 AVX917357:AVZ917504 BFT917357:BFV917504 BPP917357:BPR917504 BZL917357:BZN917504 CJH917357:CJJ917504 CTD917357:CTF917504 DCZ917357:DDB917504 DMV917357:DMX917504 DWR917357:DWT917504 EGN917357:EGP917504 EQJ917357:EQL917504 FAF917357:FAH917504 FKB917357:FKD917504 FTX917357:FTZ917504 GDT917357:GDV917504 GNP917357:GNR917504 GXL917357:GXN917504 HHH917357:HHJ917504 HRD917357:HRF917504 IAZ917357:IBB917504 IKV917357:IKX917504 IUR917357:IUT917504 JEN917357:JEP917504 JOJ917357:JOL917504 JYF917357:JYH917504 KIB917357:KID917504 KRX917357:KRZ917504 LBT917357:LBV917504 LLP917357:LLR917504 LVL917357:LVN917504 MFH917357:MFJ917504 MPD917357:MPF917504 MYZ917357:MZB917504 NIV917357:NIX917504 NSR917357:NST917504 OCN917357:OCP917504 OMJ917357:OML917504 OWF917357:OWH917504 PGB917357:PGD917504 PPX917357:PPZ917504 PZT917357:PZV917504 QJP917357:QJR917504 QTL917357:QTN917504 RDH917357:RDJ917504 RND917357:RNF917504 RWZ917357:RXB917504 SGV917357:SGX917504 SQR917357:SQT917504 TAN917357:TAP917504 TKJ917357:TKL917504 TUF917357:TUH917504 UEB917357:UED917504 UNX917357:UNZ917504 UXT917357:UXV917504 VHP917357:VHR917504 VRL917357:VRN917504 WBH917357:WBJ917504 WLD917357:WLF917504 WUZ917357:WVB917504 IN982893:IP983040 SJ982893:SL983040 ACF982893:ACH983040 AMB982893:AMD983040 AVX982893:AVZ983040 BFT982893:BFV983040 BPP982893:BPR983040 BZL982893:BZN983040 CJH982893:CJJ983040 CTD982893:CTF983040 DCZ982893:DDB983040 DMV982893:DMX983040 DWR982893:DWT983040 EGN982893:EGP983040 EQJ982893:EQL983040 FAF982893:FAH983040 FKB982893:FKD983040 FTX982893:FTZ983040 GDT982893:GDV983040 GNP982893:GNR983040 GXL982893:GXN983040 HHH982893:HHJ983040 HRD982893:HRF983040 IAZ982893:IBB983040 IKV982893:IKX983040 IUR982893:IUT983040 JEN982893:JEP983040 JOJ982893:JOL983040 JYF982893:JYH983040 KIB982893:KID983040 KRX982893:KRZ983040 LBT982893:LBV983040 LLP982893:LLR983040 LVL982893:LVN983040 MFH982893:MFJ983040 MPD982893:MPF983040 MYZ982893:MZB983040 NIV982893:NIX983040 NSR982893:NST983040 OCN982893:OCP983040 OMJ982893:OML983040 OWF982893:OWH983040 PGB982893:PGD983040 PPX982893:PPZ983040 PZT982893:PZV983040 QJP982893:QJR983040 QTL982893:QTN983040 RDH982893:RDJ983040 RND982893:RNF983040 RWZ982893:RXB983040 SGV982893:SGX983040 SQR982893:SQT983040 TAN982893:TAP983040 TKJ982893:TKL983040 TUF982893:TUH983040 UEB982893:UED983040 UNX982893:UNZ983040 UXT982893:UXV983040 VHP982893:VHR983040 VRL982893:VRN983040 WBH982893:WBJ983040 WLD982893:WLF983040 WUZ982893:WVB983040 SW128:SW140 ACS128:ACS140 AMO128:AMO140 AWK128:AWK140 BGG128:BGG140 BQC128:BQC140 BZY128:BZY140 CJU128:CJU140 CTQ128:CTQ140 DDM128:DDM140 DNI128:DNI140 DXE128:DXE140 EHA128:EHA140 EQW128:EQW140 FAS128:FAS140 FKO128:FKO140 FUK128:FUK140 GEG128:GEG140 GOC128:GOC140 GXY128:GXY140 HHU128:HHU140 HRQ128:HRQ140 IBM128:IBM140 ILI128:ILI140 IVE128:IVE140 JFA128:JFA140 JOW128:JOW140 JYS128:JYS140 KIO128:KIO140 KSK128:KSK140 LCG128:LCG140 LMC128:LMC140 LVY128:LVY140 MFU128:MFU140 MPQ128:MPQ140 MZM128:MZM140 NJI128:NJI140 NTE128:NTE140 ODA128:ODA140 OMW128:OMW140 OWS128:OWS140 PGO128:PGO140 PQK128:PQK140 QAG128:QAG140 QKC128:QKC140 QTY128:QTY140 RDU128:RDU140 RNQ128:RNQ140 RXM128:RXM140 SHI128:SHI140 SRE128:SRE140 TBA128:TBA140 TKW128:TKW140 TUS128:TUS140 UEO128:UEO140 UOK128:UOK140 UYG128:UYG140 VIC128:VIC140 VRY128:VRY140 WBU128:WBU140 WLQ128:WLQ140 WVM128:WVM140 JD128:JH140 JA65388:JA65536 SW65388:SW65536 ACS65388:ACS65536 AMO65388:AMO65536 AWK65388:AWK65536 BGG65388:BGG65536 BQC65388:BQC65536 BZY65388:BZY65536 CJU65388:CJU65536 CTQ65388:CTQ65536 DDM65388:DDM65536 DNI65388:DNI65536 DXE65388:DXE65536 EHA65388:EHA65536 EQW65388:EQW65536 FAS65388:FAS65536 FKO65388:FKO65536 FUK65388:FUK65536 GEG65388:GEG65536 GOC65388:GOC65536 GXY65388:GXY65536 HHU65388:HHU65536 HRQ65388:HRQ65536 IBM65388:IBM65536 ILI65388:ILI65536 IVE65388:IVE65536 JFA65388:JFA65536 JOW65388:JOW65536 JYS65388:JYS65536 KIO65388:KIO65536 KSK65388:KSK65536 LCG65388:LCG65536 LMC65388:LMC65536 LVY65388:LVY65536 MFU65388:MFU65536 MPQ65388:MPQ65536 MZM65388:MZM65536 NJI65388:NJI65536 NTE65388:NTE65536 ODA65388:ODA65536 OMW65388:OMW65536 OWS65388:OWS65536 PGO65388:PGO65536 PQK65388:PQK65536 QAG65388:QAG65536 QKC65388:QKC65536 QTY65388:QTY65536 RDU65388:RDU65536 RNQ65388:RNQ65536 RXM65388:RXM65536 SHI65388:SHI65536 SRE65388:SRE65536 TBA65388:TBA65536 TKW65388:TKW65536 TUS65388:TUS65536 UEO65388:UEO65536 UOK65388:UOK65536 UYG65388:UYG65536 VIC65388:VIC65536 VRY65388:VRY65536 WBU65388:WBU65536 WLQ65388:WLQ65536 WVM65388:WVM65536 JA130924:JA131072 SW130924:SW131072 ACS130924:ACS131072 AMO130924:AMO131072 AWK130924:AWK131072 BGG130924:BGG131072 BQC130924:BQC131072 BZY130924:BZY131072 CJU130924:CJU131072 CTQ130924:CTQ131072 DDM130924:DDM131072 DNI130924:DNI131072 DXE130924:DXE131072 EHA130924:EHA131072 EQW130924:EQW131072 FAS130924:FAS131072 FKO130924:FKO131072 FUK130924:FUK131072 GEG130924:GEG131072 GOC130924:GOC131072 GXY130924:GXY131072 HHU130924:HHU131072 HRQ130924:HRQ131072 IBM130924:IBM131072 ILI130924:ILI131072 IVE130924:IVE131072 JFA130924:JFA131072 JOW130924:JOW131072 JYS130924:JYS131072 KIO130924:KIO131072 KSK130924:KSK131072 LCG130924:LCG131072 LMC130924:LMC131072 LVY130924:LVY131072 MFU130924:MFU131072 MPQ130924:MPQ131072 MZM130924:MZM131072 NJI130924:NJI131072 NTE130924:NTE131072 ODA130924:ODA131072 OMW130924:OMW131072 OWS130924:OWS131072 PGO130924:PGO131072 PQK130924:PQK131072 QAG130924:QAG131072 QKC130924:QKC131072 QTY130924:QTY131072 RDU130924:RDU131072 RNQ130924:RNQ131072 RXM130924:RXM131072 SHI130924:SHI131072 SRE130924:SRE131072 TBA130924:TBA131072 TKW130924:TKW131072 TUS130924:TUS131072 UEO130924:UEO131072 UOK130924:UOK131072 UYG130924:UYG131072 VIC130924:VIC131072 VRY130924:VRY131072 WBU130924:WBU131072 WLQ130924:WLQ131072 WVM130924:WVM131072 JA196460:JA196608 SW196460:SW196608 ACS196460:ACS196608 AMO196460:AMO196608 AWK196460:AWK196608 BGG196460:BGG196608 BQC196460:BQC196608 BZY196460:BZY196608 CJU196460:CJU196608 CTQ196460:CTQ196608 DDM196460:DDM196608 DNI196460:DNI196608 DXE196460:DXE196608 EHA196460:EHA196608 EQW196460:EQW196608 FAS196460:FAS196608 FKO196460:FKO196608 FUK196460:FUK196608 GEG196460:GEG196608 GOC196460:GOC196608 GXY196460:GXY196608 HHU196460:HHU196608 HRQ196460:HRQ196608 IBM196460:IBM196608 ILI196460:ILI196608 IVE196460:IVE196608 JFA196460:JFA196608 JOW196460:JOW196608 JYS196460:JYS196608 KIO196460:KIO196608 KSK196460:KSK196608 LCG196460:LCG196608 LMC196460:LMC196608 LVY196460:LVY196608 MFU196460:MFU196608 MPQ196460:MPQ196608 MZM196460:MZM196608 NJI196460:NJI196608 NTE196460:NTE196608 ODA196460:ODA196608 OMW196460:OMW196608 OWS196460:OWS196608 PGO196460:PGO196608 PQK196460:PQK196608 QAG196460:QAG196608 QKC196460:QKC196608 QTY196460:QTY196608 RDU196460:RDU196608 RNQ196460:RNQ196608 RXM196460:RXM196608 SHI196460:SHI196608 SRE196460:SRE196608 TBA196460:TBA196608 TKW196460:TKW196608 TUS196460:TUS196608 UEO196460:UEO196608 UOK196460:UOK196608 UYG196460:UYG196608 VIC196460:VIC196608 VRY196460:VRY196608 WBU196460:WBU196608 WLQ196460:WLQ196608 WVM196460:WVM196608 JA261996:JA262144 SW261996:SW262144 ACS261996:ACS262144 AMO261996:AMO262144 AWK261996:AWK262144 BGG261996:BGG262144 BQC261996:BQC262144 BZY261996:BZY262144 CJU261996:CJU262144 CTQ261996:CTQ262144 DDM261996:DDM262144 DNI261996:DNI262144 DXE261996:DXE262144 EHA261996:EHA262144 EQW261996:EQW262144 FAS261996:FAS262144 FKO261996:FKO262144 FUK261996:FUK262144 GEG261996:GEG262144 GOC261996:GOC262144 GXY261996:GXY262144 HHU261996:HHU262144 HRQ261996:HRQ262144 IBM261996:IBM262144 ILI261996:ILI262144 IVE261996:IVE262144 JFA261996:JFA262144 JOW261996:JOW262144 JYS261996:JYS262144 KIO261996:KIO262144 KSK261996:KSK262144 LCG261996:LCG262144 LMC261996:LMC262144 LVY261996:LVY262144 MFU261996:MFU262144 MPQ261996:MPQ262144 MZM261996:MZM262144 NJI261996:NJI262144 NTE261996:NTE262144 ODA261996:ODA262144 OMW261996:OMW262144 OWS261996:OWS262144 PGO261996:PGO262144 PQK261996:PQK262144 QAG261996:QAG262144 QKC261996:QKC262144 QTY261996:QTY262144 RDU261996:RDU262144 RNQ261996:RNQ262144 RXM261996:RXM262144 SHI261996:SHI262144 SRE261996:SRE262144 TBA261996:TBA262144 TKW261996:TKW262144 TUS261996:TUS262144 UEO261996:UEO262144 UOK261996:UOK262144 UYG261996:UYG262144 VIC261996:VIC262144 VRY261996:VRY262144 WBU261996:WBU262144 WLQ261996:WLQ262144 WVM261996:WVM262144 JA327532:JA327680 SW327532:SW327680 ACS327532:ACS327680 AMO327532:AMO327680 AWK327532:AWK327680 BGG327532:BGG327680 BQC327532:BQC327680 BZY327532:BZY327680 CJU327532:CJU327680 CTQ327532:CTQ327680 DDM327532:DDM327680 DNI327532:DNI327680 DXE327532:DXE327680 EHA327532:EHA327680 EQW327532:EQW327680 FAS327532:FAS327680 FKO327532:FKO327680 FUK327532:FUK327680 GEG327532:GEG327680 GOC327532:GOC327680 GXY327532:GXY327680 HHU327532:HHU327680 HRQ327532:HRQ327680 IBM327532:IBM327680 ILI327532:ILI327680 IVE327532:IVE327680 JFA327532:JFA327680 JOW327532:JOW327680 JYS327532:JYS327680 KIO327532:KIO327680 KSK327532:KSK327680 LCG327532:LCG327680 LMC327532:LMC327680 LVY327532:LVY327680 MFU327532:MFU327680 MPQ327532:MPQ327680 MZM327532:MZM327680 NJI327532:NJI327680 NTE327532:NTE327680 ODA327532:ODA327680 OMW327532:OMW327680 OWS327532:OWS327680 PGO327532:PGO327680 PQK327532:PQK327680 QAG327532:QAG327680 QKC327532:QKC327680 QTY327532:QTY327680 RDU327532:RDU327680 RNQ327532:RNQ327680 RXM327532:RXM327680 SHI327532:SHI327680 SRE327532:SRE327680 TBA327532:TBA327680 TKW327532:TKW327680 TUS327532:TUS327680 UEO327532:UEO327680 UOK327532:UOK327680 UYG327532:UYG327680 VIC327532:VIC327680 VRY327532:VRY327680 WBU327532:WBU327680 WLQ327532:WLQ327680 WVM327532:WVM327680 JA393068:JA393216 SW393068:SW393216 ACS393068:ACS393216 AMO393068:AMO393216 AWK393068:AWK393216 BGG393068:BGG393216 BQC393068:BQC393216 BZY393068:BZY393216 CJU393068:CJU393216 CTQ393068:CTQ393216 DDM393068:DDM393216 DNI393068:DNI393216 DXE393068:DXE393216 EHA393068:EHA393216 EQW393068:EQW393216 FAS393068:FAS393216 FKO393068:FKO393216 FUK393068:FUK393216 GEG393068:GEG393216 GOC393068:GOC393216 GXY393068:GXY393216 HHU393068:HHU393216 HRQ393068:HRQ393216 IBM393068:IBM393216 ILI393068:ILI393216 IVE393068:IVE393216 JFA393068:JFA393216 JOW393068:JOW393216 JYS393068:JYS393216 KIO393068:KIO393216 KSK393068:KSK393216 LCG393068:LCG393216 LMC393068:LMC393216 LVY393068:LVY393216 MFU393068:MFU393216 MPQ393068:MPQ393216 MZM393068:MZM393216 NJI393068:NJI393216 NTE393068:NTE393216 ODA393068:ODA393216 OMW393068:OMW393216 OWS393068:OWS393216 PGO393068:PGO393216 PQK393068:PQK393216 QAG393068:QAG393216 QKC393068:QKC393216 QTY393068:QTY393216 RDU393068:RDU393216 RNQ393068:RNQ393216 RXM393068:RXM393216 SHI393068:SHI393216 SRE393068:SRE393216 TBA393068:TBA393216 TKW393068:TKW393216 TUS393068:TUS393216 UEO393068:UEO393216 UOK393068:UOK393216 UYG393068:UYG393216 VIC393068:VIC393216 VRY393068:VRY393216 WBU393068:WBU393216 WLQ393068:WLQ393216 WVM393068:WVM393216 JA458604:JA458752 SW458604:SW458752 ACS458604:ACS458752 AMO458604:AMO458752 AWK458604:AWK458752 BGG458604:BGG458752 BQC458604:BQC458752 BZY458604:BZY458752 CJU458604:CJU458752 CTQ458604:CTQ458752 DDM458604:DDM458752 DNI458604:DNI458752 DXE458604:DXE458752 EHA458604:EHA458752 EQW458604:EQW458752 FAS458604:FAS458752 FKO458604:FKO458752 FUK458604:FUK458752 GEG458604:GEG458752 GOC458604:GOC458752 GXY458604:GXY458752 HHU458604:HHU458752 HRQ458604:HRQ458752 IBM458604:IBM458752 ILI458604:ILI458752 IVE458604:IVE458752 JFA458604:JFA458752 JOW458604:JOW458752 JYS458604:JYS458752 KIO458604:KIO458752 KSK458604:KSK458752 LCG458604:LCG458752 LMC458604:LMC458752 LVY458604:LVY458752 MFU458604:MFU458752 MPQ458604:MPQ458752 MZM458604:MZM458752 NJI458604:NJI458752 NTE458604:NTE458752 ODA458604:ODA458752 OMW458604:OMW458752 OWS458604:OWS458752 PGO458604:PGO458752 PQK458604:PQK458752 QAG458604:QAG458752 QKC458604:QKC458752 QTY458604:QTY458752 RDU458604:RDU458752 RNQ458604:RNQ458752 RXM458604:RXM458752 SHI458604:SHI458752 SRE458604:SRE458752 TBA458604:TBA458752 TKW458604:TKW458752 TUS458604:TUS458752 UEO458604:UEO458752 UOK458604:UOK458752 UYG458604:UYG458752 VIC458604:VIC458752 VRY458604:VRY458752 WBU458604:WBU458752 WLQ458604:WLQ458752 WVM458604:WVM458752 JA524140:JA524288 SW524140:SW524288 ACS524140:ACS524288 AMO524140:AMO524288 AWK524140:AWK524288 BGG524140:BGG524288 BQC524140:BQC524288 BZY524140:BZY524288 CJU524140:CJU524288 CTQ524140:CTQ524288 DDM524140:DDM524288 DNI524140:DNI524288 DXE524140:DXE524288 EHA524140:EHA524288 EQW524140:EQW524288 FAS524140:FAS524288 FKO524140:FKO524288 FUK524140:FUK524288 GEG524140:GEG524288 GOC524140:GOC524288 GXY524140:GXY524288 HHU524140:HHU524288 HRQ524140:HRQ524288 IBM524140:IBM524288 ILI524140:ILI524288 IVE524140:IVE524288 JFA524140:JFA524288 JOW524140:JOW524288 JYS524140:JYS524288 KIO524140:KIO524288 KSK524140:KSK524288 LCG524140:LCG524288 LMC524140:LMC524288 LVY524140:LVY524288 MFU524140:MFU524288 MPQ524140:MPQ524288 MZM524140:MZM524288 NJI524140:NJI524288 NTE524140:NTE524288 ODA524140:ODA524288 OMW524140:OMW524288 OWS524140:OWS524288 PGO524140:PGO524288 PQK524140:PQK524288 QAG524140:QAG524288 QKC524140:QKC524288 QTY524140:QTY524288 RDU524140:RDU524288 RNQ524140:RNQ524288 RXM524140:RXM524288 SHI524140:SHI524288 SRE524140:SRE524288 TBA524140:TBA524288 TKW524140:TKW524288 TUS524140:TUS524288 UEO524140:UEO524288 UOK524140:UOK524288 UYG524140:UYG524288 VIC524140:VIC524288 VRY524140:VRY524288 WBU524140:WBU524288 WLQ524140:WLQ524288 WVM524140:WVM524288 JA589676:JA589824 SW589676:SW589824 ACS589676:ACS589824 AMO589676:AMO589824 AWK589676:AWK589824 BGG589676:BGG589824 BQC589676:BQC589824 BZY589676:BZY589824 CJU589676:CJU589824 CTQ589676:CTQ589824 DDM589676:DDM589824 DNI589676:DNI589824 DXE589676:DXE589824 EHA589676:EHA589824 EQW589676:EQW589824 FAS589676:FAS589824 FKO589676:FKO589824 FUK589676:FUK589824 GEG589676:GEG589824 GOC589676:GOC589824 GXY589676:GXY589824 HHU589676:HHU589824 HRQ589676:HRQ589824 IBM589676:IBM589824 ILI589676:ILI589824 IVE589676:IVE589824 JFA589676:JFA589824 JOW589676:JOW589824 JYS589676:JYS589824 KIO589676:KIO589824 KSK589676:KSK589824 LCG589676:LCG589824 LMC589676:LMC589824 LVY589676:LVY589824 MFU589676:MFU589824 MPQ589676:MPQ589824 MZM589676:MZM589824 NJI589676:NJI589824 NTE589676:NTE589824 ODA589676:ODA589824 OMW589676:OMW589824 OWS589676:OWS589824 PGO589676:PGO589824 PQK589676:PQK589824 QAG589676:QAG589824 QKC589676:QKC589824 QTY589676:QTY589824 RDU589676:RDU589824 RNQ589676:RNQ589824 RXM589676:RXM589824 SHI589676:SHI589824 SRE589676:SRE589824 TBA589676:TBA589824 TKW589676:TKW589824 TUS589676:TUS589824 UEO589676:UEO589824 UOK589676:UOK589824 UYG589676:UYG589824 VIC589676:VIC589824 VRY589676:VRY589824 WBU589676:WBU589824 WLQ589676:WLQ589824 WVM589676:WVM589824 JA655212:JA655360 SW655212:SW655360 ACS655212:ACS655360 AMO655212:AMO655360 AWK655212:AWK655360 BGG655212:BGG655360 BQC655212:BQC655360 BZY655212:BZY655360 CJU655212:CJU655360 CTQ655212:CTQ655360 DDM655212:DDM655360 DNI655212:DNI655360 DXE655212:DXE655360 EHA655212:EHA655360 EQW655212:EQW655360 FAS655212:FAS655360 FKO655212:FKO655360 FUK655212:FUK655360 GEG655212:GEG655360 GOC655212:GOC655360 GXY655212:GXY655360 HHU655212:HHU655360 HRQ655212:HRQ655360 IBM655212:IBM655360 ILI655212:ILI655360 IVE655212:IVE655360 JFA655212:JFA655360 JOW655212:JOW655360 JYS655212:JYS655360 KIO655212:KIO655360 KSK655212:KSK655360 LCG655212:LCG655360 LMC655212:LMC655360 LVY655212:LVY655360 MFU655212:MFU655360 MPQ655212:MPQ655360 MZM655212:MZM655360 NJI655212:NJI655360 NTE655212:NTE655360 ODA655212:ODA655360 OMW655212:OMW655360 OWS655212:OWS655360 PGO655212:PGO655360 PQK655212:PQK655360 QAG655212:QAG655360 QKC655212:QKC655360 QTY655212:QTY655360 RDU655212:RDU655360 RNQ655212:RNQ655360 RXM655212:RXM655360 SHI655212:SHI655360 SRE655212:SRE655360 TBA655212:TBA655360 TKW655212:TKW655360 TUS655212:TUS655360 UEO655212:UEO655360 UOK655212:UOK655360 UYG655212:UYG655360 VIC655212:VIC655360 VRY655212:VRY655360 WBU655212:WBU655360 WLQ655212:WLQ655360 WVM655212:WVM655360 JA720748:JA720896 SW720748:SW720896 ACS720748:ACS720896 AMO720748:AMO720896 AWK720748:AWK720896 BGG720748:BGG720896 BQC720748:BQC720896 BZY720748:BZY720896 CJU720748:CJU720896 CTQ720748:CTQ720896 DDM720748:DDM720896 DNI720748:DNI720896 DXE720748:DXE720896 EHA720748:EHA720896 EQW720748:EQW720896 FAS720748:FAS720896 FKO720748:FKO720896 FUK720748:FUK720896 GEG720748:GEG720896 GOC720748:GOC720896 GXY720748:GXY720896 HHU720748:HHU720896 HRQ720748:HRQ720896 IBM720748:IBM720896 ILI720748:ILI720896 IVE720748:IVE720896 JFA720748:JFA720896 JOW720748:JOW720896 JYS720748:JYS720896 KIO720748:KIO720896 KSK720748:KSK720896 LCG720748:LCG720896 LMC720748:LMC720896 LVY720748:LVY720896 MFU720748:MFU720896 MPQ720748:MPQ720896 MZM720748:MZM720896 NJI720748:NJI720896 NTE720748:NTE720896 ODA720748:ODA720896 OMW720748:OMW720896 OWS720748:OWS720896 PGO720748:PGO720896 PQK720748:PQK720896 QAG720748:QAG720896 QKC720748:QKC720896 QTY720748:QTY720896 RDU720748:RDU720896 RNQ720748:RNQ720896 RXM720748:RXM720896 SHI720748:SHI720896 SRE720748:SRE720896 TBA720748:TBA720896 TKW720748:TKW720896 TUS720748:TUS720896 UEO720748:UEO720896 UOK720748:UOK720896 UYG720748:UYG720896 VIC720748:VIC720896 VRY720748:VRY720896 WBU720748:WBU720896 WLQ720748:WLQ720896 WVM720748:WVM720896 JA786284:JA786432 SW786284:SW786432 ACS786284:ACS786432 AMO786284:AMO786432 AWK786284:AWK786432 BGG786284:BGG786432 BQC786284:BQC786432 BZY786284:BZY786432 CJU786284:CJU786432 CTQ786284:CTQ786432 DDM786284:DDM786432 DNI786284:DNI786432 DXE786284:DXE786432 EHA786284:EHA786432 EQW786284:EQW786432 FAS786284:FAS786432 FKO786284:FKO786432 FUK786284:FUK786432 GEG786284:GEG786432 GOC786284:GOC786432 GXY786284:GXY786432 HHU786284:HHU786432 HRQ786284:HRQ786432 IBM786284:IBM786432 ILI786284:ILI786432 IVE786284:IVE786432 JFA786284:JFA786432 JOW786284:JOW786432 JYS786284:JYS786432 KIO786284:KIO786432 KSK786284:KSK786432 LCG786284:LCG786432 LMC786284:LMC786432 LVY786284:LVY786432 MFU786284:MFU786432 MPQ786284:MPQ786432 MZM786284:MZM786432 NJI786284:NJI786432 NTE786284:NTE786432 ODA786284:ODA786432 OMW786284:OMW786432 OWS786284:OWS786432 PGO786284:PGO786432 PQK786284:PQK786432 QAG786284:QAG786432 QKC786284:QKC786432 QTY786284:QTY786432 RDU786284:RDU786432 RNQ786284:RNQ786432 RXM786284:RXM786432 SHI786284:SHI786432 SRE786284:SRE786432 TBA786284:TBA786432 TKW786284:TKW786432 TUS786284:TUS786432 UEO786284:UEO786432 UOK786284:UOK786432 UYG786284:UYG786432 VIC786284:VIC786432 VRY786284:VRY786432 WBU786284:WBU786432 WLQ786284:WLQ786432 WVM786284:WVM786432 JA851820:JA851968 SW851820:SW851968 ACS851820:ACS851968 AMO851820:AMO851968 AWK851820:AWK851968 BGG851820:BGG851968 BQC851820:BQC851968 BZY851820:BZY851968 CJU851820:CJU851968 CTQ851820:CTQ851968 DDM851820:DDM851968 DNI851820:DNI851968 DXE851820:DXE851968 EHA851820:EHA851968 EQW851820:EQW851968 FAS851820:FAS851968 FKO851820:FKO851968 FUK851820:FUK851968 GEG851820:GEG851968 GOC851820:GOC851968 GXY851820:GXY851968 HHU851820:HHU851968 HRQ851820:HRQ851968 IBM851820:IBM851968 ILI851820:ILI851968 IVE851820:IVE851968 JFA851820:JFA851968 JOW851820:JOW851968 JYS851820:JYS851968 KIO851820:KIO851968 KSK851820:KSK851968 LCG851820:LCG851968 LMC851820:LMC851968 LVY851820:LVY851968 MFU851820:MFU851968 MPQ851820:MPQ851968 MZM851820:MZM851968 NJI851820:NJI851968 NTE851820:NTE851968 ODA851820:ODA851968 OMW851820:OMW851968 OWS851820:OWS851968 PGO851820:PGO851968 PQK851820:PQK851968 QAG851820:QAG851968 QKC851820:QKC851968 QTY851820:QTY851968 RDU851820:RDU851968 RNQ851820:RNQ851968 RXM851820:RXM851968 SHI851820:SHI851968 SRE851820:SRE851968 TBA851820:TBA851968 TKW851820:TKW851968 TUS851820:TUS851968 UEO851820:UEO851968 UOK851820:UOK851968 UYG851820:UYG851968 VIC851820:VIC851968 VRY851820:VRY851968 WBU851820:WBU851968 WLQ851820:WLQ851968 WVM851820:WVM851968 JA917356:JA917504 SW917356:SW917504 ACS917356:ACS917504 AMO917356:AMO917504 AWK917356:AWK917504 BGG917356:BGG917504 BQC917356:BQC917504 BZY917356:BZY917504 CJU917356:CJU917504 CTQ917356:CTQ917504 DDM917356:DDM917504 DNI917356:DNI917504 DXE917356:DXE917504 EHA917356:EHA917504 EQW917356:EQW917504 FAS917356:FAS917504 FKO917356:FKO917504 FUK917356:FUK917504 GEG917356:GEG917504 GOC917356:GOC917504 GXY917356:GXY917504 HHU917356:HHU917504 HRQ917356:HRQ917504 IBM917356:IBM917504 ILI917356:ILI917504 IVE917356:IVE917504 JFA917356:JFA917504 JOW917356:JOW917504 JYS917356:JYS917504 KIO917356:KIO917504 KSK917356:KSK917504 LCG917356:LCG917504 LMC917356:LMC917504 LVY917356:LVY917504 MFU917356:MFU917504 MPQ917356:MPQ917504 MZM917356:MZM917504 NJI917356:NJI917504 NTE917356:NTE917504 ODA917356:ODA917504 OMW917356:OMW917504 OWS917356:OWS917504 PGO917356:PGO917504 PQK917356:PQK917504 QAG917356:QAG917504 QKC917356:QKC917504 QTY917356:QTY917504 RDU917356:RDU917504 RNQ917356:RNQ917504 RXM917356:RXM917504 SHI917356:SHI917504 SRE917356:SRE917504 TBA917356:TBA917504 TKW917356:TKW917504 TUS917356:TUS917504 UEO917356:UEO917504 UOK917356:UOK917504 UYG917356:UYG917504 VIC917356:VIC917504 VRY917356:VRY917504 WBU917356:WBU917504 WLQ917356:WLQ917504 WVM917356:WVM917504 JA982892:JA983040 SW982892:SW983040 ACS982892:ACS983040 AMO982892:AMO983040 AWK982892:AWK983040 BGG982892:BGG983040 BQC982892:BQC983040 BZY982892:BZY983040 CJU982892:CJU983040 CTQ982892:CTQ983040 DDM982892:DDM983040 DNI982892:DNI983040 DXE982892:DXE983040 EHA982892:EHA983040 EQW982892:EQW983040 FAS982892:FAS983040 FKO982892:FKO983040 FUK982892:FUK983040 GEG982892:GEG983040 GOC982892:GOC983040 GXY982892:GXY983040 HHU982892:HHU983040 HRQ982892:HRQ983040 IBM982892:IBM983040 ILI982892:ILI983040 IVE982892:IVE983040 JFA982892:JFA983040 JOW982892:JOW983040 JYS982892:JYS983040 KIO982892:KIO983040 KSK982892:KSK983040 LCG982892:LCG983040 LMC982892:LMC983040 LVY982892:LVY983040 MFU982892:MFU983040 MPQ982892:MPQ983040 MZM982892:MZM983040 NJI982892:NJI983040 NTE982892:NTE983040 ODA982892:ODA983040 OMW982892:OMW983040 OWS982892:OWS983040 PGO982892:PGO983040 PQK982892:PQK983040 QAG982892:QAG983040 QKC982892:QKC983040 QTY982892:QTY983040 RDU982892:RDU983040 RNQ982892:RNQ983040 RXM982892:RXM983040 SHI982892:SHI983040 SRE982892:SRE983040 TBA982892:TBA983040 TKW982892:TKW983040 TUS982892:TUS983040 UEO982892:UEO983040 UOK982892:UOK983040 UYG982892:UYG983040 VIC982892:VIC983040 VRY982892:VRY983040 WBU982892:WBU983040 WLQ982892:WLQ983040 WVM982892:WVM983040 SZ128:TD140 ACV128:ACZ140 AMR128:AMV140 AWN128:AWR140 BGJ128:BGN140 BQF128:BQJ140 CAB128:CAF140 CJX128:CKB140 CTT128:CTX140 DDP128:DDT140 DNL128:DNP140 DXH128:DXL140 EHD128:EHH140 EQZ128:ERD140 FAV128:FAZ140 FKR128:FKV140 FUN128:FUR140 GEJ128:GEN140 GOF128:GOJ140 GYB128:GYF140 HHX128:HIB140 HRT128:HRX140 IBP128:IBT140 ILL128:ILP140 IVH128:IVL140 JFD128:JFH140 JOZ128:JPD140 JYV128:JYZ140 KIR128:KIV140 KSN128:KSR140 LCJ128:LCN140 LMF128:LMJ140 LWB128:LWF140 MFX128:MGB140 MPT128:MPX140 MZP128:MZT140 NJL128:NJP140 NTH128:NTL140 ODD128:ODH140 OMZ128:OND140 OWV128:OWZ140 PGR128:PGV140 PQN128:PQR140 QAJ128:QAN140 QKF128:QKJ140 QUB128:QUF140 RDX128:REB140 RNT128:RNX140 RXP128:RXT140 SHL128:SHP140 SRH128:SRL140 TBD128:TBH140 TKZ128:TLD140 TUV128:TUZ140 UER128:UEV140 UON128:UOR140 UYJ128:UYN140 VIF128:VIJ140 VSB128:VSF140 WBX128:WCB140 WLT128:WLX140 WVP128:WVT140 JK128:JO140 JD65388:JH65536 SZ65388:TD65536 ACV65388:ACZ65536 AMR65388:AMV65536 AWN65388:AWR65536 BGJ65388:BGN65536 BQF65388:BQJ65536 CAB65388:CAF65536 CJX65388:CKB65536 CTT65388:CTX65536 DDP65388:DDT65536 DNL65388:DNP65536 DXH65388:DXL65536 EHD65388:EHH65536 EQZ65388:ERD65536 FAV65388:FAZ65536 FKR65388:FKV65536 FUN65388:FUR65536 GEJ65388:GEN65536 GOF65388:GOJ65536 GYB65388:GYF65536 HHX65388:HIB65536 HRT65388:HRX65536 IBP65388:IBT65536 ILL65388:ILP65536 IVH65388:IVL65536 JFD65388:JFH65536 JOZ65388:JPD65536 JYV65388:JYZ65536 KIR65388:KIV65536 KSN65388:KSR65536 LCJ65388:LCN65536 LMF65388:LMJ65536 LWB65388:LWF65536 MFX65388:MGB65536 MPT65388:MPX65536 MZP65388:MZT65536 NJL65388:NJP65536 NTH65388:NTL65536 ODD65388:ODH65536 OMZ65388:OND65536 OWV65388:OWZ65536 PGR65388:PGV65536 PQN65388:PQR65536 QAJ65388:QAN65536 QKF65388:QKJ65536 QUB65388:QUF65536 RDX65388:REB65536 RNT65388:RNX65536 RXP65388:RXT65536 SHL65388:SHP65536 SRH65388:SRL65536 TBD65388:TBH65536 TKZ65388:TLD65536 TUV65388:TUZ65536 UER65388:UEV65536 UON65388:UOR65536 UYJ65388:UYN65536 VIF65388:VIJ65536 VSB65388:VSF65536 WBX65388:WCB65536 WLT65388:WLX65536 WVP65388:WVT65536 JD130924:JH131072 SZ130924:TD131072 ACV130924:ACZ131072 AMR130924:AMV131072 AWN130924:AWR131072 BGJ130924:BGN131072 BQF130924:BQJ131072 CAB130924:CAF131072 CJX130924:CKB131072 CTT130924:CTX131072 DDP130924:DDT131072 DNL130924:DNP131072 DXH130924:DXL131072 EHD130924:EHH131072 EQZ130924:ERD131072 FAV130924:FAZ131072 FKR130924:FKV131072 FUN130924:FUR131072 GEJ130924:GEN131072 GOF130924:GOJ131072 GYB130924:GYF131072 HHX130924:HIB131072 HRT130924:HRX131072 IBP130924:IBT131072 ILL130924:ILP131072 IVH130924:IVL131072 JFD130924:JFH131072 JOZ130924:JPD131072 JYV130924:JYZ131072 KIR130924:KIV131072 KSN130924:KSR131072 LCJ130924:LCN131072 LMF130924:LMJ131072 LWB130924:LWF131072 MFX130924:MGB131072 MPT130924:MPX131072 MZP130924:MZT131072 NJL130924:NJP131072 NTH130924:NTL131072 ODD130924:ODH131072 OMZ130924:OND131072 OWV130924:OWZ131072 PGR130924:PGV131072 PQN130924:PQR131072 QAJ130924:QAN131072 QKF130924:QKJ131072 QUB130924:QUF131072 RDX130924:REB131072 RNT130924:RNX131072 RXP130924:RXT131072 SHL130924:SHP131072 SRH130924:SRL131072 TBD130924:TBH131072 TKZ130924:TLD131072 TUV130924:TUZ131072 UER130924:UEV131072 UON130924:UOR131072 UYJ130924:UYN131072 VIF130924:VIJ131072 VSB130924:VSF131072 WBX130924:WCB131072 WLT130924:WLX131072 WVP130924:WVT131072 JD196460:JH196608 SZ196460:TD196608 ACV196460:ACZ196608 AMR196460:AMV196608 AWN196460:AWR196608 BGJ196460:BGN196608 BQF196460:BQJ196608 CAB196460:CAF196608 CJX196460:CKB196608 CTT196460:CTX196608 DDP196460:DDT196608 DNL196460:DNP196608 DXH196460:DXL196608 EHD196460:EHH196608 EQZ196460:ERD196608 FAV196460:FAZ196608 FKR196460:FKV196608 FUN196460:FUR196608 GEJ196460:GEN196608 GOF196460:GOJ196608 GYB196460:GYF196608 HHX196460:HIB196608 HRT196460:HRX196608 IBP196460:IBT196608 ILL196460:ILP196608 IVH196460:IVL196608 JFD196460:JFH196608 JOZ196460:JPD196608 JYV196460:JYZ196608 KIR196460:KIV196608 KSN196460:KSR196608 LCJ196460:LCN196608 LMF196460:LMJ196608 LWB196460:LWF196608 MFX196460:MGB196608 MPT196460:MPX196608 MZP196460:MZT196608 NJL196460:NJP196608 NTH196460:NTL196608 ODD196460:ODH196608 OMZ196460:OND196608 OWV196460:OWZ196608 PGR196460:PGV196608 PQN196460:PQR196608 QAJ196460:QAN196608 QKF196460:QKJ196608 QUB196460:QUF196608 RDX196460:REB196608 RNT196460:RNX196608 RXP196460:RXT196608 SHL196460:SHP196608 SRH196460:SRL196608 TBD196460:TBH196608 TKZ196460:TLD196608 TUV196460:TUZ196608 UER196460:UEV196608 UON196460:UOR196608 UYJ196460:UYN196608 VIF196460:VIJ196608 VSB196460:VSF196608 WBX196460:WCB196608 WLT196460:WLX196608 WVP196460:WVT196608 JD261996:JH262144 SZ261996:TD262144 ACV261996:ACZ262144 AMR261996:AMV262144 AWN261996:AWR262144 BGJ261996:BGN262144 BQF261996:BQJ262144 CAB261996:CAF262144 CJX261996:CKB262144 CTT261996:CTX262144 DDP261996:DDT262144 DNL261996:DNP262144 DXH261996:DXL262144 EHD261996:EHH262144 EQZ261996:ERD262144 FAV261996:FAZ262144 FKR261996:FKV262144 FUN261996:FUR262144 GEJ261996:GEN262144 GOF261996:GOJ262144 GYB261996:GYF262144 HHX261996:HIB262144 HRT261996:HRX262144 IBP261996:IBT262144 ILL261996:ILP262144 IVH261996:IVL262144 JFD261996:JFH262144 JOZ261996:JPD262144 JYV261996:JYZ262144 KIR261996:KIV262144 KSN261996:KSR262144 LCJ261996:LCN262144 LMF261996:LMJ262144 LWB261996:LWF262144 MFX261996:MGB262144 MPT261996:MPX262144 MZP261996:MZT262144 NJL261996:NJP262144 NTH261996:NTL262144 ODD261996:ODH262144 OMZ261996:OND262144 OWV261996:OWZ262144 PGR261996:PGV262144 PQN261996:PQR262144 QAJ261996:QAN262144 QKF261996:QKJ262144 QUB261996:QUF262144 RDX261996:REB262144 RNT261996:RNX262144 RXP261996:RXT262144 SHL261996:SHP262144 SRH261996:SRL262144 TBD261996:TBH262144 TKZ261996:TLD262144 TUV261996:TUZ262144 UER261996:UEV262144 UON261996:UOR262144 UYJ261996:UYN262144 VIF261996:VIJ262144 VSB261996:VSF262144 WBX261996:WCB262144 WLT261996:WLX262144 WVP261996:WVT262144 JD327532:JH327680 SZ327532:TD327680 ACV327532:ACZ327680 AMR327532:AMV327680 AWN327532:AWR327680 BGJ327532:BGN327680 BQF327532:BQJ327680 CAB327532:CAF327680 CJX327532:CKB327680 CTT327532:CTX327680 DDP327532:DDT327680 DNL327532:DNP327680 DXH327532:DXL327680 EHD327532:EHH327680 EQZ327532:ERD327680 FAV327532:FAZ327680 FKR327532:FKV327680 FUN327532:FUR327680 GEJ327532:GEN327680 GOF327532:GOJ327680 GYB327532:GYF327680 HHX327532:HIB327680 HRT327532:HRX327680 IBP327532:IBT327680 ILL327532:ILP327680 IVH327532:IVL327680 JFD327532:JFH327680 JOZ327532:JPD327680 JYV327532:JYZ327680 KIR327532:KIV327680 KSN327532:KSR327680 LCJ327532:LCN327680 LMF327532:LMJ327680 LWB327532:LWF327680 MFX327532:MGB327680 MPT327532:MPX327680 MZP327532:MZT327680 NJL327532:NJP327680 NTH327532:NTL327680 ODD327532:ODH327680 OMZ327532:OND327680 OWV327532:OWZ327680 PGR327532:PGV327680 PQN327532:PQR327680 QAJ327532:QAN327680 QKF327532:QKJ327680 QUB327532:QUF327680 RDX327532:REB327680 RNT327532:RNX327680 RXP327532:RXT327680 SHL327532:SHP327680 SRH327532:SRL327680 TBD327532:TBH327680 TKZ327532:TLD327680 TUV327532:TUZ327680 UER327532:UEV327680 UON327532:UOR327680 UYJ327532:UYN327680 VIF327532:VIJ327680 VSB327532:VSF327680 WBX327532:WCB327680 WLT327532:WLX327680 WVP327532:WVT327680 JD393068:JH393216 SZ393068:TD393216 ACV393068:ACZ393216 AMR393068:AMV393216 AWN393068:AWR393216 BGJ393068:BGN393216 BQF393068:BQJ393216 CAB393068:CAF393216 CJX393068:CKB393216 CTT393068:CTX393216 DDP393068:DDT393216 DNL393068:DNP393216 DXH393068:DXL393216 EHD393068:EHH393216 EQZ393068:ERD393216 FAV393068:FAZ393216 FKR393068:FKV393216 FUN393068:FUR393216 GEJ393068:GEN393216 GOF393068:GOJ393216 GYB393068:GYF393216 HHX393068:HIB393216 HRT393068:HRX393216 IBP393068:IBT393216 ILL393068:ILP393216 IVH393068:IVL393216 JFD393068:JFH393216 JOZ393068:JPD393216 JYV393068:JYZ393216 KIR393068:KIV393216 KSN393068:KSR393216 LCJ393068:LCN393216 LMF393068:LMJ393216 LWB393068:LWF393216 MFX393068:MGB393216 MPT393068:MPX393216 MZP393068:MZT393216 NJL393068:NJP393216 NTH393068:NTL393216 ODD393068:ODH393216 OMZ393068:OND393216 OWV393068:OWZ393216 PGR393068:PGV393216 PQN393068:PQR393216 QAJ393068:QAN393216 QKF393068:QKJ393216 QUB393068:QUF393216 RDX393068:REB393216 RNT393068:RNX393216 RXP393068:RXT393216 SHL393068:SHP393216 SRH393068:SRL393216 TBD393068:TBH393216 TKZ393068:TLD393216 TUV393068:TUZ393216 UER393068:UEV393216 UON393068:UOR393216 UYJ393068:UYN393216 VIF393068:VIJ393216 VSB393068:VSF393216 WBX393068:WCB393216 WLT393068:WLX393216 WVP393068:WVT393216 JD458604:JH458752 SZ458604:TD458752 ACV458604:ACZ458752 AMR458604:AMV458752 AWN458604:AWR458752 BGJ458604:BGN458752 BQF458604:BQJ458752 CAB458604:CAF458752 CJX458604:CKB458752 CTT458604:CTX458752 DDP458604:DDT458752 DNL458604:DNP458752 DXH458604:DXL458752 EHD458604:EHH458752 EQZ458604:ERD458752 FAV458604:FAZ458752 FKR458604:FKV458752 FUN458604:FUR458752 GEJ458604:GEN458752 GOF458604:GOJ458752 GYB458604:GYF458752 HHX458604:HIB458752 HRT458604:HRX458752 IBP458604:IBT458752 ILL458604:ILP458752 IVH458604:IVL458752 JFD458604:JFH458752 JOZ458604:JPD458752 JYV458604:JYZ458752 KIR458604:KIV458752 KSN458604:KSR458752 LCJ458604:LCN458752 LMF458604:LMJ458752 LWB458604:LWF458752 MFX458604:MGB458752 MPT458604:MPX458752 MZP458604:MZT458752 NJL458604:NJP458752 NTH458604:NTL458752 ODD458604:ODH458752 OMZ458604:OND458752 OWV458604:OWZ458752 PGR458604:PGV458752 PQN458604:PQR458752 QAJ458604:QAN458752 QKF458604:QKJ458752 QUB458604:QUF458752 RDX458604:REB458752 RNT458604:RNX458752 RXP458604:RXT458752 SHL458604:SHP458752 SRH458604:SRL458752 TBD458604:TBH458752 TKZ458604:TLD458752 TUV458604:TUZ458752 UER458604:UEV458752 UON458604:UOR458752 UYJ458604:UYN458752 VIF458604:VIJ458752 VSB458604:VSF458752 WBX458604:WCB458752 WLT458604:WLX458752 WVP458604:WVT458752 JD524140:JH524288 SZ524140:TD524288 ACV524140:ACZ524288 AMR524140:AMV524288 AWN524140:AWR524288 BGJ524140:BGN524288 BQF524140:BQJ524288 CAB524140:CAF524288 CJX524140:CKB524288 CTT524140:CTX524288 DDP524140:DDT524288 DNL524140:DNP524288 DXH524140:DXL524288 EHD524140:EHH524288 EQZ524140:ERD524288 FAV524140:FAZ524288 FKR524140:FKV524288 FUN524140:FUR524288 GEJ524140:GEN524288 GOF524140:GOJ524288 GYB524140:GYF524288 HHX524140:HIB524288 HRT524140:HRX524288 IBP524140:IBT524288 ILL524140:ILP524288 IVH524140:IVL524288 JFD524140:JFH524288 JOZ524140:JPD524288 JYV524140:JYZ524288 KIR524140:KIV524288 KSN524140:KSR524288 LCJ524140:LCN524288 LMF524140:LMJ524288 LWB524140:LWF524288 MFX524140:MGB524288 MPT524140:MPX524288 MZP524140:MZT524288 NJL524140:NJP524288 NTH524140:NTL524288 ODD524140:ODH524288 OMZ524140:OND524288 OWV524140:OWZ524288 PGR524140:PGV524288 PQN524140:PQR524288 QAJ524140:QAN524288 QKF524140:QKJ524288 QUB524140:QUF524288 RDX524140:REB524288 RNT524140:RNX524288 RXP524140:RXT524288 SHL524140:SHP524288 SRH524140:SRL524288 TBD524140:TBH524288 TKZ524140:TLD524288 TUV524140:TUZ524288 UER524140:UEV524288 UON524140:UOR524288 UYJ524140:UYN524288 VIF524140:VIJ524288 VSB524140:VSF524288 WBX524140:WCB524288 WLT524140:WLX524288 WVP524140:WVT524288 JD589676:JH589824 SZ589676:TD589824 ACV589676:ACZ589824 AMR589676:AMV589824 AWN589676:AWR589824 BGJ589676:BGN589824 BQF589676:BQJ589824 CAB589676:CAF589824 CJX589676:CKB589824 CTT589676:CTX589824 DDP589676:DDT589824 DNL589676:DNP589824 DXH589676:DXL589824 EHD589676:EHH589824 EQZ589676:ERD589824 FAV589676:FAZ589824 FKR589676:FKV589824 FUN589676:FUR589824 GEJ589676:GEN589824 GOF589676:GOJ589824 GYB589676:GYF589824 HHX589676:HIB589824 HRT589676:HRX589824 IBP589676:IBT589824 ILL589676:ILP589824 IVH589676:IVL589824 JFD589676:JFH589824 JOZ589676:JPD589824 JYV589676:JYZ589824 KIR589676:KIV589824 KSN589676:KSR589824 LCJ589676:LCN589824 LMF589676:LMJ589824 LWB589676:LWF589824 MFX589676:MGB589824 MPT589676:MPX589824 MZP589676:MZT589824 NJL589676:NJP589824 NTH589676:NTL589824 ODD589676:ODH589824 OMZ589676:OND589824 OWV589676:OWZ589824 PGR589676:PGV589824 PQN589676:PQR589824 QAJ589676:QAN589824 QKF589676:QKJ589824 QUB589676:QUF589824 RDX589676:REB589824 RNT589676:RNX589824 RXP589676:RXT589824 SHL589676:SHP589824 SRH589676:SRL589824 TBD589676:TBH589824 TKZ589676:TLD589824 TUV589676:TUZ589824 UER589676:UEV589824 UON589676:UOR589824 UYJ589676:UYN589824 VIF589676:VIJ589824 VSB589676:VSF589824 WBX589676:WCB589824 WLT589676:WLX589824 WVP589676:WVT589824 JD655212:JH655360 SZ655212:TD655360 ACV655212:ACZ655360 AMR655212:AMV655360 AWN655212:AWR655360 BGJ655212:BGN655360 BQF655212:BQJ655360 CAB655212:CAF655360 CJX655212:CKB655360 CTT655212:CTX655360 DDP655212:DDT655360 DNL655212:DNP655360 DXH655212:DXL655360 EHD655212:EHH655360 EQZ655212:ERD655360 FAV655212:FAZ655360 FKR655212:FKV655360 FUN655212:FUR655360 GEJ655212:GEN655360 GOF655212:GOJ655360 GYB655212:GYF655360 HHX655212:HIB655360 HRT655212:HRX655360 IBP655212:IBT655360 ILL655212:ILP655360 IVH655212:IVL655360 JFD655212:JFH655360 JOZ655212:JPD655360 JYV655212:JYZ655360 KIR655212:KIV655360 KSN655212:KSR655360 LCJ655212:LCN655360 LMF655212:LMJ655360 LWB655212:LWF655360 MFX655212:MGB655360 MPT655212:MPX655360 MZP655212:MZT655360 NJL655212:NJP655360 NTH655212:NTL655360 ODD655212:ODH655360 OMZ655212:OND655360 OWV655212:OWZ655360 PGR655212:PGV655360 PQN655212:PQR655360 QAJ655212:QAN655360 QKF655212:QKJ655360 QUB655212:QUF655360 RDX655212:REB655360 RNT655212:RNX655360 RXP655212:RXT655360 SHL655212:SHP655360 SRH655212:SRL655360 TBD655212:TBH655360 TKZ655212:TLD655360 TUV655212:TUZ655360 UER655212:UEV655360 UON655212:UOR655360 UYJ655212:UYN655360 VIF655212:VIJ655360 VSB655212:VSF655360 WBX655212:WCB655360 WLT655212:WLX655360 WVP655212:WVT655360 JD720748:JH720896 SZ720748:TD720896 ACV720748:ACZ720896 AMR720748:AMV720896 AWN720748:AWR720896 BGJ720748:BGN720896 BQF720748:BQJ720896 CAB720748:CAF720896 CJX720748:CKB720896 CTT720748:CTX720896 DDP720748:DDT720896 DNL720748:DNP720896 DXH720748:DXL720896 EHD720748:EHH720896 EQZ720748:ERD720896 FAV720748:FAZ720896 FKR720748:FKV720896 FUN720748:FUR720896 GEJ720748:GEN720896 GOF720748:GOJ720896 GYB720748:GYF720896 HHX720748:HIB720896 HRT720748:HRX720896 IBP720748:IBT720896 ILL720748:ILP720896 IVH720748:IVL720896 JFD720748:JFH720896 JOZ720748:JPD720896 JYV720748:JYZ720896 KIR720748:KIV720896 KSN720748:KSR720896 LCJ720748:LCN720896 LMF720748:LMJ720896 LWB720748:LWF720896 MFX720748:MGB720896 MPT720748:MPX720896 MZP720748:MZT720896 NJL720748:NJP720896 NTH720748:NTL720896 ODD720748:ODH720896 OMZ720748:OND720896 OWV720748:OWZ720896 PGR720748:PGV720896 PQN720748:PQR720896 QAJ720748:QAN720896 QKF720748:QKJ720896 QUB720748:QUF720896 RDX720748:REB720896 RNT720748:RNX720896 RXP720748:RXT720896 SHL720748:SHP720896 SRH720748:SRL720896 TBD720748:TBH720896 TKZ720748:TLD720896 TUV720748:TUZ720896 UER720748:UEV720896 UON720748:UOR720896 UYJ720748:UYN720896 VIF720748:VIJ720896 VSB720748:VSF720896 WBX720748:WCB720896 WLT720748:WLX720896 WVP720748:WVT720896 JD786284:JH786432 SZ786284:TD786432 ACV786284:ACZ786432 AMR786284:AMV786432 AWN786284:AWR786432 BGJ786284:BGN786432 BQF786284:BQJ786432 CAB786284:CAF786432 CJX786284:CKB786432 CTT786284:CTX786432 DDP786284:DDT786432 DNL786284:DNP786432 DXH786284:DXL786432 EHD786284:EHH786432 EQZ786284:ERD786432 FAV786284:FAZ786432 FKR786284:FKV786432 FUN786284:FUR786432 GEJ786284:GEN786432 GOF786284:GOJ786432 GYB786284:GYF786432 HHX786284:HIB786432 HRT786284:HRX786432 IBP786284:IBT786432 ILL786284:ILP786432 IVH786284:IVL786432 JFD786284:JFH786432 JOZ786284:JPD786432 JYV786284:JYZ786432 KIR786284:KIV786432 KSN786284:KSR786432 LCJ786284:LCN786432 LMF786284:LMJ786432 LWB786284:LWF786432 MFX786284:MGB786432 MPT786284:MPX786432 MZP786284:MZT786432 NJL786284:NJP786432 NTH786284:NTL786432 ODD786284:ODH786432 OMZ786284:OND786432 OWV786284:OWZ786432 PGR786284:PGV786432 PQN786284:PQR786432 QAJ786284:QAN786432 QKF786284:QKJ786432 QUB786284:QUF786432 RDX786284:REB786432 RNT786284:RNX786432 RXP786284:RXT786432 SHL786284:SHP786432 SRH786284:SRL786432 TBD786284:TBH786432 TKZ786284:TLD786432 TUV786284:TUZ786432 UER786284:UEV786432 UON786284:UOR786432 UYJ786284:UYN786432 VIF786284:VIJ786432 VSB786284:VSF786432 WBX786284:WCB786432 WLT786284:WLX786432 WVP786284:WVT786432 JD851820:JH851968 SZ851820:TD851968 ACV851820:ACZ851968 AMR851820:AMV851968 AWN851820:AWR851968 BGJ851820:BGN851968 BQF851820:BQJ851968 CAB851820:CAF851968 CJX851820:CKB851968 CTT851820:CTX851968 DDP851820:DDT851968 DNL851820:DNP851968 DXH851820:DXL851968 EHD851820:EHH851968 EQZ851820:ERD851968 FAV851820:FAZ851968 FKR851820:FKV851968 FUN851820:FUR851968 GEJ851820:GEN851968 GOF851820:GOJ851968 GYB851820:GYF851968 HHX851820:HIB851968 HRT851820:HRX851968 IBP851820:IBT851968 ILL851820:ILP851968 IVH851820:IVL851968 JFD851820:JFH851968 JOZ851820:JPD851968 JYV851820:JYZ851968 KIR851820:KIV851968 KSN851820:KSR851968 LCJ851820:LCN851968 LMF851820:LMJ851968 LWB851820:LWF851968 MFX851820:MGB851968 MPT851820:MPX851968 MZP851820:MZT851968 NJL851820:NJP851968 NTH851820:NTL851968 ODD851820:ODH851968 OMZ851820:OND851968 OWV851820:OWZ851968 PGR851820:PGV851968 PQN851820:PQR851968 QAJ851820:QAN851968 QKF851820:QKJ851968 QUB851820:QUF851968 RDX851820:REB851968 RNT851820:RNX851968 RXP851820:RXT851968 SHL851820:SHP851968 SRH851820:SRL851968 TBD851820:TBH851968 TKZ851820:TLD851968 TUV851820:TUZ851968 UER851820:UEV851968 UON851820:UOR851968 UYJ851820:UYN851968 VIF851820:VIJ851968 VSB851820:VSF851968 WBX851820:WCB851968 WLT851820:WLX851968 WVP851820:WVT851968 JD917356:JH917504 SZ917356:TD917504 ACV917356:ACZ917504 AMR917356:AMV917504 AWN917356:AWR917504 BGJ917356:BGN917504 BQF917356:BQJ917504 CAB917356:CAF917504 CJX917356:CKB917504 CTT917356:CTX917504 DDP917356:DDT917504 DNL917356:DNP917504 DXH917356:DXL917504 EHD917356:EHH917504 EQZ917356:ERD917504 FAV917356:FAZ917504 FKR917356:FKV917504 FUN917356:FUR917504 GEJ917356:GEN917504 GOF917356:GOJ917504 GYB917356:GYF917504 HHX917356:HIB917504 HRT917356:HRX917504 IBP917356:IBT917504 ILL917356:ILP917504 IVH917356:IVL917504 JFD917356:JFH917504 JOZ917356:JPD917504 JYV917356:JYZ917504 KIR917356:KIV917504 KSN917356:KSR917504 LCJ917356:LCN917504 LMF917356:LMJ917504 LWB917356:LWF917504 MFX917356:MGB917504 MPT917356:MPX917504 MZP917356:MZT917504 NJL917356:NJP917504 NTH917356:NTL917504 ODD917356:ODH917504 OMZ917356:OND917504 OWV917356:OWZ917504 PGR917356:PGV917504 PQN917356:PQR917504 QAJ917356:QAN917504 QKF917356:QKJ917504 QUB917356:QUF917504 RDX917356:REB917504 RNT917356:RNX917504 RXP917356:RXT917504 SHL917356:SHP917504 SRH917356:SRL917504 TBD917356:TBH917504 TKZ917356:TLD917504 TUV917356:TUZ917504 UER917356:UEV917504 UON917356:UOR917504 UYJ917356:UYN917504 VIF917356:VIJ917504 VSB917356:VSF917504 WBX917356:WCB917504 WLT917356:WLX917504 WVP917356:WVT917504 JD982892:JH983040 SZ982892:TD983040 ACV982892:ACZ983040 AMR982892:AMV983040 AWN982892:AWR983040 BGJ982892:BGN983040 BQF982892:BQJ983040 CAB982892:CAF983040 CJX982892:CKB983040 CTT982892:CTX983040 DDP982892:DDT983040 DNL982892:DNP983040 DXH982892:DXL983040 EHD982892:EHH983040 EQZ982892:ERD983040 FAV982892:FAZ983040 FKR982892:FKV983040 FUN982892:FUR983040 GEJ982892:GEN983040 GOF982892:GOJ983040 GYB982892:GYF983040 HHX982892:HIB983040 HRT982892:HRX983040 IBP982892:IBT983040 ILL982892:ILP983040 IVH982892:IVL983040 JFD982892:JFH983040 JOZ982892:JPD983040 JYV982892:JYZ983040 KIR982892:KIV983040 KSN982892:KSR983040 LCJ982892:LCN983040 LMF982892:LMJ983040 LWB982892:LWF983040 MFX982892:MGB983040 MPT982892:MPX983040 MZP982892:MZT983040 NJL982892:NJP983040 NTH982892:NTL983040 ODD982892:ODH983040 OMZ982892:OND983040 OWV982892:OWZ983040 PGR982892:PGV983040 PQN982892:PQR983040 QAJ982892:QAN983040 QKF982892:QKJ983040 QUB982892:QUF983040 RDX982892:REB983040 RNT982892:RNX983040 RXP982892:RXT983040 SHL982892:SHP983040 SRH982892:SRL983040 TBD982892:TBH983040 TKZ982892:TLD983040 TUV982892:TUZ983040 UER982892:UEV983040 UON982892:UOR983040 UYJ982892:UYN983040 VIF982892:VIJ983040 VSB982892:VSF983040 WBX982892:WCB983040 WLT982892:WLX983040 WVP982892:WVT983040 TG128:TK140 ADC128:ADG140 AMY128:ANC140 AWU128:AWY140 BGQ128:BGU140 BQM128:BQQ140 CAI128:CAM140 CKE128:CKI140 CUA128:CUE140 DDW128:DEA140 DNS128:DNW140 DXO128:DXS140 EHK128:EHO140 ERG128:ERK140 FBC128:FBG140 FKY128:FLC140 FUU128:FUY140 GEQ128:GEU140 GOM128:GOQ140 GYI128:GYM140 HIE128:HII140 HSA128:HSE140 IBW128:ICA140 ILS128:ILW140 IVO128:IVS140 JFK128:JFO140 JPG128:JPK140 JZC128:JZG140 KIY128:KJC140 KSU128:KSY140 LCQ128:LCU140 LMM128:LMQ140 LWI128:LWM140 MGE128:MGI140 MQA128:MQE140 MZW128:NAA140 NJS128:NJW140 NTO128:NTS140 ODK128:ODO140 ONG128:ONK140 OXC128:OXG140 PGY128:PHC140 PQU128:PQY140 QAQ128:QAU140 QKM128:QKQ140 QUI128:QUM140 REE128:REI140 ROA128:ROE140 RXW128:RYA140 SHS128:SHW140 SRO128:SRS140 TBK128:TBO140 TLG128:TLK140 TVC128:TVG140 UEY128:UFC140 UOU128:UOY140 UYQ128:UYU140 VIM128:VIQ140 VSI128:VSM140 WCE128:WCI140 WMA128:WME140 WVW128:WWA140 JR128:JV140 JK65388:JO65536 TG65388:TK65536 ADC65388:ADG65536 AMY65388:ANC65536 AWU65388:AWY65536 BGQ65388:BGU65536 BQM65388:BQQ65536 CAI65388:CAM65536 CKE65388:CKI65536 CUA65388:CUE65536 DDW65388:DEA65536 DNS65388:DNW65536 DXO65388:DXS65536 EHK65388:EHO65536 ERG65388:ERK65536 FBC65388:FBG65536 FKY65388:FLC65536 FUU65388:FUY65536 GEQ65388:GEU65536 GOM65388:GOQ65536 GYI65388:GYM65536 HIE65388:HII65536 HSA65388:HSE65536 IBW65388:ICA65536 ILS65388:ILW65536 IVO65388:IVS65536 JFK65388:JFO65536 JPG65388:JPK65536 JZC65388:JZG65536 KIY65388:KJC65536 KSU65388:KSY65536 LCQ65388:LCU65536 LMM65388:LMQ65536 LWI65388:LWM65536 MGE65388:MGI65536 MQA65388:MQE65536 MZW65388:NAA65536 NJS65388:NJW65536 NTO65388:NTS65536 ODK65388:ODO65536 ONG65388:ONK65536 OXC65388:OXG65536 PGY65388:PHC65536 PQU65388:PQY65536 QAQ65388:QAU65536 QKM65388:QKQ65536 QUI65388:QUM65536 REE65388:REI65536 ROA65388:ROE65536 RXW65388:RYA65536 SHS65388:SHW65536 SRO65388:SRS65536 TBK65388:TBO65536 TLG65388:TLK65536 TVC65388:TVG65536 UEY65388:UFC65536 UOU65388:UOY65536 UYQ65388:UYU65536 VIM65388:VIQ65536 VSI65388:VSM65536 WCE65388:WCI65536 WMA65388:WME65536 WVW65388:WWA65536 JK130924:JO131072 TG130924:TK131072 ADC130924:ADG131072 AMY130924:ANC131072 AWU130924:AWY131072 BGQ130924:BGU131072 BQM130924:BQQ131072 CAI130924:CAM131072 CKE130924:CKI131072 CUA130924:CUE131072 DDW130924:DEA131072 DNS130924:DNW131072 DXO130924:DXS131072 EHK130924:EHO131072 ERG130924:ERK131072 FBC130924:FBG131072 FKY130924:FLC131072 FUU130924:FUY131072 GEQ130924:GEU131072 GOM130924:GOQ131072 GYI130924:GYM131072 HIE130924:HII131072 HSA130924:HSE131072 IBW130924:ICA131072 ILS130924:ILW131072 IVO130924:IVS131072 JFK130924:JFO131072 JPG130924:JPK131072 JZC130924:JZG131072 KIY130924:KJC131072 KSU130924:KSY131072 LCQ130924:LCU131072 LMM130924:LMQ131072 LWI130924:LWM131072 MGE130924:MGI131072 MQA130924:MQE131072 MZW130924:NAA131072 NJS130924:NJW131072 NTO130924:NTS131072 ODK130924:ODO131072 ONG130924:ONK131072 OXC130924:OXG131072 PGY130924:PHC131072 PQU130924:PQY131072 QAQ130924:QAU131072 QKM130924:QKQ131072 QUI130924:QUM131072 REE130924:REI131072 ROA130924:ROE131072 RXW130924:RYA131072 SHS130924:SHW131072 SRO130924:SRS131072 TBK130924:TBO131072 TLG130924:TLK131072 TVC130924:TVG131072 UEY130924:UFC131072 UOU130924:UOY131072 UYQ130924:UYU131072 VIM130924:VIQ131072 VSI130924:VSM131072 WCE130924:WCI131072 WMA130924:WME131072 WVW130924:WWA131072 JK196460:JO196608 TG196460:TK196608 ADC196460:ADG196608 AMY196460:ANC196608 AWU196460:AWY196608 BGQ196460:BGU196608 BQM196460:BQQ196608 CAI196460:CAM196608 CKE196460:CKI196608 CUA196460:CUE196608 DDW196460:DEA196608 DNS196460:DNW196608 DXO196460:DXS196608 EHK196460:EHO196608 ERG196460:ERK196608 FBC196460:FBG196608 FKY196460:FLC196608 FUU196460:FUY196608 GEQ196460:GEU196608 GOM196460:GOQ196608 GYI196460:GYM196608 HIE196460:HII196608 HSA196460:HSE196608 IBW196460:ICA196608 ILS196460:ILW196608 IVO196460:IVS196608 JFK196460:JFO196608 JPG196460:JPK196608 JZC196460:JZG196608 KIY196460:KJC196608 KSU196460:KSY196608 LCQ196460:LCU196608 LMM196460:LMQ196608 LWI196460:LWM196608 MGE196460:MGI196608 MQA196460:MQE196608 MZW196460:NAA196608 NJS196460:NJW196608 NTO196460:NTS196608 ODK196460:ODO196608 ONG196460:ONK196608 OXC196460:OXG196608 PGY196460:PHC196608 PQU196460:PQY196608 QAQ196460:QAU196608 QKM196460:QKQ196608 QUI196460:QUM196608 REE196460:REI196608 ROA196460:ROE196608 RXW196460:RYA196608 SHS196460:SHW196608 SRO196460:SRS196608 TBK196460:TBO196608 TLG196460:TLK196608 TVC196460:TVG196608 UEY196460:UFC196608 UOU196460:UOY196608 UYQ196460:UYU196608 VIM196460:VIQ196608 VSI196460:VSM196608 WCE196460:WCI196608 WMA196460:WME196608 WVW196460:WWA196608 JK261996:JO262144 TG261996:TK262144 ADC261996:ADG262144 AMY261996:ANC262144 AWU261996:AWY262144 BGQ261996:BGU262144 BQM261996:BQQ262144 CAI261996:CAM262144 CKE261996:CKI262144 CUA261996:CUE262144 DDW261996:DEA262144 DNS261996:DNW262144 DXO261996:DXS262144 EHK261996:EHO262144 ERG261996:ERK262144 FBC261996:FBG262144 FKY261996:FLC262144 FUU261996:FUY262144 GEQ261996:GEU262144 GOM261996:GOQ262144 GYI261996:GYM262144 HIE261996:HII262144 HSA261996:HSE262144 IBW261996:ICA262144 ILS261996:ILW262144 IVO261996:IVS262144 JFK261996:JFO262144 JPG261996:JPK262144 JZC261996:JZG262144 KIY261996:KJC262144 KSU261996:KSY262144 LCQ261996:LCU262144 LMM261996:LMQ262144 LWI261996:LWM262144 MGE261996:MGI262144 MQA261996:MQE262144 MZW261996:NAA262144 NJS261996:NJW262144 NTO261996:NTS262144 ODK261996:ODO262144 ONG261996:ONK262144 OXC261996:OXG262144 PGY261996:PHC262144 PQU261996:PQY262144 QAQ261996:QAU262144 QKM261996:QKQ262144 QUI261996:QUM262144 REE261996:REI262144 ROA261996:ROE262144 RXW261996:RYA262144 SHS261996:SHW262144 SRO261996:SRS262144 TBK261996:TBO262144 TLG261996:TLK262144 TVC261996:TVG262144 UEY261996:UFC262144 UOU261996:UOY262144 UYQ261996:UYU262144 VIM261996:VIQ262144 VSI261996:VSM262144 WCE261996:WCI262144 WMA261996:WME262144 WVW261996:WWA262144 JK327532:JO327680 TG327532:TK327680 ADC327532:ADG327680 AMY327532:ANC327680 AWU327532:AWY327680 BGQ327532:BGU327680 BQM327532:BQQ327680 CAI327532:CAM327680 CKE327532:CKI327680 CUA327532:CUE327680 DDW327532:DEA327680 DNS327532:DNW327680 DXO327532:DXS327680 EHK327532:EHO327680 ERG327532:ERK327680 FBC327532:FBG327680 FKY327532:FLC327680 FUU327532:FUY327680 GEQ327532:GEU327680 GOM327532:GOQ327680 GYI327532:GYM327680 HIE327532:HII327680 HSA327532:HSE327680 IBW327532:ICA327680 ILS327532:ILW327680 IVO327532:IVS327680 JFK327532:JFO327680 JPG327532:JPK327680 JZC327532:JZG327680 KIY327532:KJC327680 KSU327532:KSY327680 LCQ327532:LCU327680 LMM327532:LMQ327680 LWI327532:LWM327680 MGE327532:MGI327680 MQA327532:MQE327680 MZW327532:NAA327680 NJS327532:NJW327680 NTO327532:NTS327680 ODK327532:ODO327680 ONG327532:ONK327680 OXC327532:OXG327680 PGY327532:PHC327680 PQU327532:PQY327680 QAQ327532:QAU327680 QKM327532:QKQ327680 QUI327532:QUM327680 REE327532:REI327680 ROA327532:ROE327680 RXW327532:RYA327680 SHS327532:SHW327680 SRO327532:SRS327680 TBK327532:TBO327680 TLG327532:TLK327680 TVC327532:TVG327680 UEY327532:UFC327680 UOU327532:UOY327680 UYQ327532:UYU327680 VIM327532:VIQ327680 VSI327532:VSM327680 WCE327532:WCI327680 WMA327532:WME327680 WVW327532:WWA327680 JK393068:JO393216 TG393068:TK393216 ADC393068:ADG393216 AMY393068:ANC393216 AWU393068:AWY393216 BGQ393068:BGU393216 BQM393068:BQQ393216 CAI393068:CAM393216 CKE393068:CKI393216 CUA393068:CUE393216 DDW393068:DEA393216 DNS393068:DNW393216 DXO393068:DXS393216 EHK393068:EHO393216 ERG393068:ERK393216 FBC393068:FBG393216 FKY393068:FLC393216 FUU393068:FUY393216 GEQ393068:GEU393216 GOM393068:GOQ393216 GYI393068:GYM393216 HIE393068:HII393216 HSA393068:HSE393216 IBW393068:ICA393216 ILS393068:ILW393216 IVO393068:IVS393216 JFK393068:JFO393216 JPG393068:JPK393216 JZC393068:JZG393216 KIY393068:KJC393216 KSU393068:KSY393216 LCQ393068:LCU393216 LMM393068:LMQ393216 LWI393068:LWM393216 MGE393068:MGI393216 MQA393068:MQE393216 MZW393068:NAA393216 NJS393068:NJW393216 NTO393068:NTS393216 ODK393068:ODO393216 ONG393068:ONK393216 OXC393068:OXG393216 PGY393068:PHC393216 PQU393068:PQY393216 QAQ393068:QAU393216 QKM393068:QKQ393216 QUI393068:QUM393216 REE393068:REI393216 ROA393068:ROE393216 RXW393068:RYA393216 SHS393068:SHW393216 SRO393068:SRS393216 TBK393068:TBO393216 TLG393068:TLK393216 TVC393068:TVG393216 UEY393068:UFC393216 UOU393068:UOY393216 UYQ393068:UYU393216 VIM393068:VIQ393216 VSI393068:VSM393216 WCE393068:WCI393216 WMA393068:WME393216 WVW393068:WWA393216 JK458604:JO458752 TG458604:TK458752 ADC458604:ADG458752 AMY458604:ANC458752 AWU458604:AWY458752 BGQ458604:BGU458752 BQM458604:BQQ458752 CAI458604:CAM458752 CKE458604:CKI458752 CUA458604:CUE458752 DDW458604:DEA458752 DNS458604:DNW458752 DXO458604:DXS458752 EHK458604:EHO458752 ERG458604:ERK458752 FBC458604:FBG458752 FKY458604:FLC458752 FUU458604:FUY458752 GEQ458604:GEU458752 GOM458604:GOQ458752 GYI458604:GYM458752 HIE458604:HII458752 HSA458604:HSE458752 IBW458604:ICA458752 ILS458604:ILW458752 IVO458604:IVS458752 JFK458604:JFO458752 JPG458604:JPK458752 JZC458604:JZG458752 KIY458604:KJC458752 KSU458604:KSY458752 LCQ458604:LCU458752 LMM458604:LMQ458752 LWI458604:LWM458752 MGE458604:MGI458752 MQA458604:MQE458752 MZW458604:NAA458752 NJS458604:NJW458752 NTO458604:NTS458752 ODK458604:ODO458752 ONG458604:ONK458752 OXC458604:OXG458752 PGY458604:PHC458752 PQU458604:PQY458752 QAQ458604:QAU458752 QKM458604:QKQ458752 QUI458604:QUM458752 REE458604:REI458752 ROA458604:ROE458752 RXW458604:RYA458752 SHS458604:SHW458752 SRO458604:SRS458752 TBK458604:TBO458752 TLG458604:TLK458752 TVC458604:TVG458752 UEY458604:UFC458752 UOU458604:UOY458752 UYQ458604:UYU458752 VIM458604:VIQ458752 VSI458604:VSM458752 WCE458604:WCI458752 WMA458604:WME458752 WVW458604:WWA458752 JK524140:JO524288 TG524140:TK524288 ADC524140:ADG524288 AMY524140:ANC524288 AWU524140:AWY524288 BGQ524140:BGU524288 BQM524140:BQQ524288 CAI524140:CAM524288 CKE524140:CKI524288 CUA524140:CUE524288 DDW524140:DEA524288 DNS524140:DNW524288 DXO524140:DXS524288 EHK524140:EHO524288 ERG524140:ERK524288 FBC524140:FBG524288 FKY524140:FLC524288 FUU524140:FUY524288 GEQ524140:GEU524288 GOM524140:GOQ524288 GYI524140:GYM524288 HIE524140:HII524288 HSA524140:HSE524288 IBW524140:ICA524288 ILS524140:ILW524288 IVO524140:IVS524288 JFK524140:JFO524288 JPG524140:JPK524288 JZC524140:JZG524288 KIY524140:KJC524288 KSU524140:KSY524288 LCQ524140:LCU524288 LMM524140:LMQ524288 LWI524140:LWM524288 MGE524140:MGI524288 MQA524140:MQE524288 MZW524140:NAA524288 NJS524140:NJW524288 NTO524140:NTS524288 ODK524140:ODO524288 ONG524140:ONK524288 OXC524140:OXG524288 PGY524140:PHC524288 PQU524140:PQY524288 QAQ524140:QAU524288 QKM524140:QKQ524288 QUI524140:QUM524288 REE524140:REI524288 ROA524140:ROE524288 RXW524140:RYA524288 SHS524140:SHW524288 SRO524140:SRS524288 TBK524140:TBO524288 TLG524140:TLK524288 TVC524140:TVG524288 UEY524140:UFC524288 UOU524140:UOY524288 UYQ524140:UYU524288 VIM524140:VIQ524288 VSI524140:VSM524288 WCE524140:WCI524288 WMA524140:WME524288 WVW524140:WWA524288 JK589676:JO589824 TG589676:TK589824 ADC589676:ADG589824 AMY589676:ANC589824 AWU589676:AWY589824 BGQ589676:BGU589824 BQM589676:BQQ589824 CAI589676:CAM589824 CKE589676:CKI589824 CUA589676:CUE589824 DDW589676:DEA589824 DNS589676:DNW589824 DXO589676:DXS589824 EHK589676:EHO589824 ERG589676:ERK589824 FBC589676:FBG589824 FKY589676:FLC589824 FUU589676:FUY589824 GEQ589676:GEU589824 GOM589676:GOQ589824 GYI589676:GYM589824 HIE589676:HII589824 HSA589676:HSE589824 IBW589676:ICA589824 ILS589676:ILW589824 IVO589676:IVS589824 JFK589676:JFO589824 JPG589676:JPK589824 JZC589676:JZG589824 KIY589676:KJC589824 KSU589676:KSY589824 LCQ589676:LCU589824 LMM589676:LMQ589824 LWI589676:LWM589824 MGE589676:MGI589824 MQA589676:MQE589824 MZW589676:NAA589824 NJS589676:NJW589824 NTO589676:NTS589824 ODK589676:ODO589824 ONG589676:ONK589824 OXC589676:OXG589824 PGY589676:PHC589824 PQU589676:PQY589824 QAQ589676:QAU589824 QKM589676:QKQ589824 QUI589676:QUM589824 REE589676:REI589824 ROA589676:ROE589824 RXW589676:RYA589824 SHS589676:SHW589824 SRO589676:SRS589824 TBK589676:TBO589824 TLG589676:TLK589824 TVC589676:TVG589824 UEY589676:UFC589824 UOU589676:UOY589824 UYQ589676:UYU589824 VIM589676:VIQ589824 VSI589676:VSM589824 WCE589676:WCI589824 WMA589676:WME589824 WVW589676:WWA589824 JK655212:JO655360 TG655212:TK655360 ADC655212:ADG655360 AMY655212:ANC655360 AWU655212:AWY655360 BGQ655212:BGU655360 BQM655212:BQQ655360 CAI655212:CAM655360 CKE655212:CKI655360 CUA655212:CUE655360 DDW655212:DEA655360 DNS655212:DNW655360 DXO655212:DXS655360 EHK655212:EHO655360 ERG655212:ERK655360 FBC655212:FBG655360 FKY655212:FLC655360 FUU655212:FUY655360 GEQ655212:GEU655360 GOM655212:GOQ655360 GYI655212:GYM655360 HIE655212:HII655360 HSA655212:HSE655360 IBW655212:ICA655360 ILS655212:ILW655360 IVO655212:IVS655360 JFK655212:JFO655360 JPG655212:JPK655360 JZC655212:JZG655360 KIY655212:KJC655360 KSU655212:KSY655360 LCQ655212:LCU655360 LMM655212:LMQ655360 LWI655212:LWM655360 MGE655212:MGI655360 MQA655212:MQE655360 MZW655212:NAA655360 NJS655212:NJW655360 NTO655212:NTS655360 ODK655212:ODO655360 ONG655212:ONK655360 OXC655212:OXG655360 PGY655212:PHC655360 PQU655212:PQY655360 QAQ655212:QAU655360 QKM655212:QKQ655360 QUI655212:QUM655360 REE655212:REI655360 ROA655212:ROE655360 RXW655212:RYA655360 SHS655212:SHW655360 SRO655212:SRS655360 TBK655212:TBO655360 TLG655212:TLK655360 TVC655212:TVG655360 UEY655212:UFC655360 UOU655212:UOY655360 UYQ655212:UYU655360 VIM655212:VIQ655360 VSI655212:VSM655360 WCE655212:WCI655360 WMA655212:WME655360 WVW655212:WWA655360 JK720748:JO720896 TG720748:TK720896 ADC720748:ADG720896 AMY720748:ANC720896 AWU720748:AWY720896 BGQ720748:BGU720896 BQM720748:BQQ720896 CAI720748:CAM720896 CKE720748:CKI720896 CUA720748:CUE720896 DDW720748:DEA720896 DNS720748:DNW720896 DXO720748:DXS720896 EHK720748:EHO720896 ERG720748:ERK720896 FBC720748:FBG720896 FKY720748:FLC720896 FUU720748:FUY720896 GEQ720748:GEU720896 GOM720748:GOQ720896 GYI720748:GYM720896 HIE720748:HII720896 HSA720748:HSE720896 IBW720748:ICA720896 ILS720748:ILW720896 IVO720748:IVS720896 JFK720748:JFO720896 JPG720748:JPK720896 JZC720748:JZG720896 KIY720748:KJC720896 KSU720748:KSY720896 LCQ720748:LCU720896 LMM720748:LMQ720896 LWI720748:LWM720896 MGE720748:MGI720896 MQA720748:MQE720896 MZW720748:NAA720896 NJS720748:NJW720896 NTO720748:NTS720896 ODK720748:ODO720896 ONG720748:ONK720896 OXC720748:OXG720896 PGY720748:PHC720896 PQU720748:PQY720896 QAQ720748:QAU720896 QKM720748:QKQ720896 QUI720748:QUM720896 REE720748:REI720896 ROA720748:ROE720896 RXW720748:RYA720896 SHS720748:SHW720896 SRO720748:SRS720896 TBK720748:TBO720896 TLG720748:TLK720896 TVC720748:TVG720896 UEY720748:UFC720896 UOU720748:UOY720896 UYQ720748:UYU720896 VIM720748:VIQ720896 VSI720748:VSM720896 WCE720748:WCI720896 WMA720748:WME720896 WVW720748:WWA720896 JK786284:JO786432 TG786284:TK786432 ADC786284:ADG786432 AMY786284:ANC786432 AWU786284:AWY786432 BGQ786284:BGU786432 BQM786284:BQQ786432 CAI786284:CAM786432 CKE786284:CKI786432 CUA786284:CUE786432 DDW786284:DEA786432 DNS786284:DNW786432 DXO786284:DXS786432 EHK786284:EHO786432 ERG786284:ERK786432 FBC786284:FBG786432 FKY786284:FLC786432 FUU786284:FUY786432 GEQ786284:GEU786432 GOM786284:GOQ786432 GYI786284:GYM786432 HIE786284:HII786432 HSA786284:HSE786432 IBW786284:ICA786432 ILS786284:ILW786432 IVO786284:IVS786432 JFK786284:JFO786432 JPG786284:JPK786432 JZC786284:JZG786432 KIY786284:KJC786432 KSU786284:KSY786432 LCQ786284:LCU786432 LMM786284:LMQ786432 LWI786284:LWM786432 MGE786284:MGI786432 MQA786284:MQE786432 MZW786284:NAA786432 NJS786284:NJW786432 NTO786284:NTS786432 ODK786284:ODO786432 ONG786284:ONK786432 OXC786284:OXG786432 PGY786284:PHC786432 PQU786284:PQY786432 QAQ786284:QAU786432 QKM786284:QKQ786432 QUI786284:QUM786432 REE786284:REI786432 ROA786284:ROE786432 RXW786284:RYA786432 SHS786284:SHW786432 SRO786284:SRS786432 TBK786284:TBO786432 TLG786284:TLK786432 TVC786284:TVG786432 UEY786284:UFC786432 UOU786284:UOY786432 UYQ786284:UYU786432 VIM786284:VIQ786432 VSI786284:VSM786432 WCE786284:WCI786432 WMA786284:WME786432 WVW786284:WWA786432 JK851820:JO851968 TG851820:TK851968 ADC851820:ADG851968 AMY851820:ANC851968 AWU851820:AWY851968 BGQ851820:BGU851968 BQM851820:BQQ851968 CAI851820:CAM851968 CKE851820:CKI851968 CUA851820:CUE851968 DDW851820:DEA851968 DNS851820:DNW851968 DXO851820:DXS851968 EHK851820:EHO851968 ERG851820:ERK851968 FBC851820:FBG851968 FKY851820:FLC851968 FUU851820:FUY851968 GEQ851820:GEU851968 GOM851820:GOQ851968 GYI851820:GYM851968 HIE851820:HII851968 HSA851820:HSE851968 IBW851820:ICA851968 ILS851820:ILW851968 IVO851820:IVS851968 JFK851820:JFO851968 JPG851820:JPK851968 JZC851820:JZG851968 KIY851820:KJC851968 KSU851820:KSY851968 LCQ851820:LCU851968 LMM851820:LMQ851968 LWI851820:LWM851968 MGE851820:MGI851968 MQA851820:MQE851968 MZW851820:NAA851968 NJS851820:NJW851968 NTO851820:NTS851968 ODK851820:ODO851968 ONG851820:ONK851968 OXC851820:OXG851968 PGY851820:PHC851968 PQU851820:PQY851968 QAQ851820:QAU851968 QKM851820:QKQ851968 QUI851820:QUM851968 REE851820:REI851968 ROA851820:ROE851968 RXW851820:RYA851968 SHS851820:SHW851968 SRO851820:SRS851968 TBK851820:TBO851968 TLG851820:TLK851968 TVC851820:TVG851968 UEY851820:UFC851968 UOU851820:UOY851968 UYQ851820:UYU851968 VIM851820:VIQ851968 VSI851820:VSM851968 WCE851820:WCI851968 WMA851820:WME851968 WVW851820:WWA851968 JK917356:JO917504 TG917356:TK917504 ADC917356:ADG917504 AMY917356:ANC917504 AWU917356:AWY917504 BGQ917356:BGU917504 BQM917356:BQQ917504 CAI917356:CAM917504 CKE917356:CKI917504 CUA917356:CUE917504 DDW917356:DEA917504 DNS917356:DNW917504 DXO917356:DXS917504 EHK917356:EHO917504 ERG917356:ERK917504 FBC917356:FBG917504 FKY917356:FLC917504 FUU917356:FUY917504 GEQ917356:GEU917504 GOM917356:GOQ917504 GYI917356:GYM917504 HIE917356:HII917504 HSA917356:HSE917504 IBW917356:ICA917504 ILS917356:ILW917504 IVO917356:IVS917504 JFK917356:JFO917504 JPG917356:JPK917504 JZC917356:JZG917504 KIY917356:KJC917504 KSU917356:KSY917504 LCQ917356:LCU917504 LMM917356:LMQ917504 LWI917356:LWM917504 MGE917356:MGI917504 MQA917356:MQE917504 MZW917356:NAA917504 NJS917356:NJW917504 NTO917356:NTS917504 ODK917356:ODO917504 ONG917356:ONK917504 OXC917356:OXG917504 PGY917356:PHC917504 PQU917356:PQY917504 QAQ917356:QAU917504 QKM917356:QKQ917504 QUI917356:QUM917504 REE917356:REI917504 ROA917356:ROE917504 RXW917356:RYA917504 SHS917356:SHW917504 SRO917356:SRS917504 TBK917356:TBO917504 TLG917356:TLK917504 TVC917356:TVG917504 UEY917356:UFC917504 UOU917356:UOY917504 UYQ917356:UYU917504 VIM917356:VIQ917504 VSI917356:VSM917504 WCE917356:WCI917504 WMA917356:WME917504 WVW917356:WWA917504 JK982892:JO983040 TG982892:TK983040 ADC982892:ADG983040 AMY982892:ANC983040 AWU982892:AWY983040 BGQ982892:BGU983040 BQM982892:BQQ983040 CAI982892:CAM983040 CKE982892:CKI983040 CUA982892:CUE983040 DDW982892:DEA983040 DNS982892:DNW983040 DXO982892:DXS983040 EHK982892:EHO983040 ERG982892:ERK983040 FBC982892:FBG983040 FKY982892:FLC983040 FUU982892:FUY983040 GEQ982892:GEU983040 GOM982892:GOQ983040 GYI982892:GYM983040 HIE982892:HII983040 HSA982892:HSE983040 IBW982892:ICA983040 ILS982892:ILW983040 IVO982892:IVS983040 JFK982892:JFO983040 JPG982892:JPK983040 JZC982892:JZG983040 KIY982892:KJC983040 KSU982892:KSY983040 LCQ982892:LCU983040 LMM982892:LMQ983040 LWI982892:LWM983040 MGE982892:MGI983040 MQA982892:MQE983040 MZW982892:NAA983040 NJS982892:NJW983040 NTO982892:NTS983040 ODK982892:ODO983040 ONG982892:ONK983040 OXC982892:OXG983040 PGY982892:PHC983040 PQU982892:PQY983040 QAQ982892:QAU983040 QKM982892:QKQ983040 QUI982892:QUM983040 REE982892:REI983040 ROA982892:ROE983040 RXW982892:RYA983040 SHS982892:SHW983040 SRO982892:SRS983040 TBK982892:TBO983040 TLG982892:TLK983040 TVC982892:TVG983040 UEY982892:UFC983040 UOU982892:UOY983040 UYQ982892:UYU983040 VIM982892:VIQ983040 VSI982892:VSM983040 WCE982892:WCI983040 WMA982892:WME983040 WVW982892:WWA983040 TN128:TR140 ADJ128:ADN140 ANF128:ANJ140 AXB128:AXF140 BGX128:BHB140 BQT128:BQX140 CAP128:CAT140 CKL128:CKP140 CUH128:CUL140 DED128:DEH140 DNZ128:DOD140 DXV128:DXZ140 EHR128:EHV140 ERN128:ERR140 FBJ128:FBN140 FLF128:FLJ140 FVB128:FVF140 GEX128:GFB140 GOT128:GOX140 GYP128:GYT140 HIL128:HIP140 HSH128:HSL140 ICD128:ICH140 ILZ128:IMD140 IVV128:IVZ140 JFR128:JFV140 JPN128:JPR140 JZJ128:JZN140 KJF128:KJJ140 KTB128:KTF140 LCX128:LDB140 LMT128:LMX140 LWP128:LWT140 MGL128:MGP140 MQH128:MQL140 NAD128:NAH140 NJZ128:NKD140 NTV128:NTZ140 ODR128:ODV140 ONN128:ONR140 OXJ128:OXN140 PHF128:PHJ140 PRB128:PRF140 QAX128:QBB140 QKT128:QKX140 QUP128:QUT140 REL128:REP140 ROH128:ROL140 RYD128:RYH140 SHZ128:SID140 SRV128:SRZ140 TBR128:TBV140 TLN128:TLR140 TVJ128:TVN140 UFF128:UFJ140 UPB128:UPF140 UYX128:UZB140 VIT128:VIX140 VSP128:VST140 WCL128:WCP140 WMH128:WML140 WWD128:WWH140 JY128:KC140 JR65388:JV65536 TN65388:TR65536 ADJ65388:ADN65536 ANF65388:ANJ65536 AXB65388:AXF65536 BGX65388:BHB65536 BQT65388:BQX65536 CAP65388:CAT65536 CKL65388:CKP65536 CUH65388:CUL65536 DED65388:DEH65536 DNZ65388:DOD65536 DXV65388:DXZ65536 EHR65388:EHV65536 ERN65388:ERR65536 FBJ65388:FBN65536 FLF65388:FLJ65536 FVB65388:FVF65536 GEX65388:GFB65536 GOT65388:GOX65536 GYP65388:GYT65536 HIL65388:HIP65536 HSH65388:HSL65536 ICD65388:ICH65536 ILZ65388:IMD65536 IVV65388:IVZ65536 JFR65388:JFV65536 JPN65388:JPR65536 JZJ65388:JZN65536 KJF65388:KJJ65536 KTB65388:KTF65536 LCX65388:LDB65536 LMT65388:LMX65536 LWP65388:LWT65536 MGL65388:MGP65536 MQH65388:MQL65536 NAD65388:NAH65536 NJZ65388:NKD65536 NTV65388:NTZ65536 ODR65388:ODV65536 ONN65388:ONR65536 OXJ65388:OXN65536 PHF65388:PHJ65536 PRB65388:PRF65536 QAX65388:QBB65536 QKT65388:QKX65536 QUP65388:QUT65536 REL65388:REP65536 ROH65388:ROL65536 RYD65388:RYH65536 SHZ65388:SID65536 SRV65388:SRZ65536 TBR65388:TBV65536 TLN65388:TLR65536 TVJ65388:TVN65536 UFF65388:UFJ65536 UPB65388:UPF65536 UYX65388:UZB65536 VIT65388:VIX65536 VSP65388:VST65536 WCL65388:WCP65536 WMH65388:WML65536 WWD65388:WWH65536 JR130924:JV131072 TN130924:TR131072 ADJ130924:ADN131072 ANF130924:ANJ131072 AXB130924:AXF131072 BGX130924:BHB131072 BQT130924:BQX131072 CAP130924:CAT131072 CKL130924:CKP131072 CUH130924:CUL131072 DED130924:DEH131072 DNZ130924:DOD131072 DXV130924:DXZ131072 EHR130924:EHV131072 ERN130924:ERR131072 FBJ130924:FBN131072 FLF130924:FLJ131072 FVB130924:FVF131072 GEX130924:GFB131072 GOT130924:GOX131072 GYP130924:GYT131072 HIL130924:HIP131072 HSH130924:HSL131072 ICD130924:ICH131072 ILZ130924:IMD131072 IVV130924:IVZ131072 JFR130924:JFV131072 JPN130924:JPR131072 JZJ130924:JZN131072 KJF130924:KJJ131072 KTB130924:KTF131072 LCX130924:LDB131072 LMT130924:LMX131072 LWP130924:LWT131072 MGL130924:MGP131072 MQH130924:MQL131072 NAD130924:NAH131072 NJZ130924:NKD131072 NTV130924:NTZ131072 ODR130924:ODV131072 ONN130924:ONR131072 OXJ130924:OXN131072 PHF130924:PHJ131072 PRB130924:PRF131072 QAX130924:QBB131072 QKT130924:QKX131072 QUP130924:QUT131072 REL130924:REP131072 ROH130924:ROL131072 RYD130924:RYH131072 SHZ130924:SID131072 SRV130924:SRZ131072 TBR130924:TBV131072 TLN130924:TLR131072 TVJ130924:TVN131072 UFF130924:UFJ131072 UPB130924:UPF131072 UYX130924:UZB131072 VIT130924:VIX131072 VSP130924:VST131072 WCL130924:WCP131072 WMH130924:WML131072 WWD130924:WWH131072 JR196460:JV196608 TN196460:TR196608 ADJ196460:ADN196608 ANF196460:ANJ196608 AXB196460:AXF196608 BGX196460:BHB196608 BQT196460:BQX196608 CAP196460:CAT196608 CKL196460:CKP196608 CUH196460:CUL196608 DED196460:DEH196608 DNZ196460:DOD196608 DXV196460:DXZ196608 EHR196460:EHV196608 ERN196460:ERR196608 FBJ196460:FBN196608 FLF196460:FLJ196608 FVB196460:FVF196608 GEX196460:GFB196608 GOT196460:GOX196608 GYP196460:GYT196608 HIL196460:HIP196608 HSH196460:HSL196608 ICD196460:ICH196608 ILZ196460:IMD196608 IVV196460:IVZ196608 JFR196460:JFV196608 JPN196460:JPR196608 JZJ196460:JZN196608 KJF196460:KJJ196608 KTB196460:KTF196608 LCX196460:LDB196608 LMT196460:LMX196608 LWP196460:LWT196608 MGL196460:MGP196608 MQH196460:MQL196608 NAD196460:NAH196608 NJZ196460:NKD196608 NTV196460:NTZ196608 ODR196460:ODV196608 ONN196460:ONR196608 OXJ196460:OXN196608 PHF196460:PHJ196608 PRB196460:PRF196608 QAX196460:QBB196608 QKT196460:QKX196608 QUP196460:QUT196608 REL196460:REP196608 ROH196460:ROL196608 RYD196460:RYH196608 SHZ196460:SID196608 SRV196460:SRZ196608 TBR196460:TBV196608 TLN196460:TLR196608 TVJ196460:TVN196608 UFF196460:UFJ196608 UPB196460:UPF196608 UYX196460:UZB196608 VIT196460:VIX196608 VSP196460:VST196608 WCL196460:WCP196608 WMH196460:WML196608 WWD196460:WWH196608 JR261996:JV262144 TN261996:TR262144 ADJ261996:ADN262144 ANF261996:ANJ262144 AXB261996:AXF262144 BGX261996:BHB262144 BQT261996:BQX262144 CAP261996:CAT262144 CKL261996:CKP262144 CUH261996:CUL262144 DED261996:DEH262144 DNZ261996:DOD262144 DXV261996:DXZ262144 EHR261996:EHV262144 ERN261996:ERR262144 FBJ261996:FBN262144 FLF261996:FLJ262144 FVB261996:FVF262144 GEX261996:GFB262144 GOT261996:GOX262144 GYP261996:GYT262144 HIL261996:HIP262144 HSH261996:HSL262144 ICD261996:ICH262144 ILZ261996:IMD262144 IVV261996:IVZ262144 JFR261996:JFV262144 JPN261996:JPR262144 JZJ261996:JZN262144 KJF261996:KJJ262144 KTB261996:KTF262144 LCX261996:LDB262144 LMT261996:LMX262144 LWP261996:LWT262144 MGL261996:MGP262144 MQH261996:MQL262144 NAD261996:NAH262144 NJZ261996:NKD262144 NTV261996:NTZ262144 ODR261996:ODV262144 ONN261996:ONR262144 OXJ261996:OXN262144 PHF261996:PHJ262144 PRB261996:PRF262144 QAX261996:QBB262144 QKT261996:QKX262144 QUP261996:QUT262144 REL261996:REP262144 ROH261996:ROL262144 RYD261996:RYH262144 SHZ261996:SID262144 SRV261996:SRZ262144 TBR261996:TBV262144 TLN261996:TLR262144 TVJ261996:TVN262144 UFF261996:UFJ262144 UPB261996:UPF262144 UYX261996:UZB262144 VIT261996:VIX262144 VSP261996:VST262144 WCL261996:WCP262144 WMH261996:WML262144 WWD261996:WWH262144 JR327532:JV327680 TN327532:TR327680 ADJ327532:ADN327680 ANF327532:ANJ327680 AXB327532:AXF327680 BGX327532:BHB327680 BQT327532:BQX327680 CAP327532:CAT327680 CKL327532:CKP327680 CUH327532:CUL327680 DED327532:DEH327680 DNZ327532:DOD327680 DXV327532:DXZ327680 EHR327532:EHV327680 ERN327532:ERR327680 FBJ327532:FBN327680 FLF327532:FLJ327680 FVB327532:FVF327680 GEX327532:GFB327680 GOT327532:GOX327680 GYP327532:GYT327680 HIL327532:HIP327680 HSH327532:HSL327680 ICD327532:ICH327680 ILZ327532:IMD327680 IVV327532:IVZ327680 JFR327532:JFV327680 JPN327532:JPR327680 JZJ327532:JZN327680 KJF327532:KJJ327680 KTB327532:KTF327680 LCX327532:LDB327680 LMT327532:LMX327680 LWP327532:LWT327680 MGL327532:MGP327680 MQH327532:MQL327680 NAD327532:NAH327680 NJZ327532:NKD327680 NTV327532:NTZ327680 ODR327532:ODV327680 ONN327532:ONR327680 OXJ327532:OXN327680 PHF327532:PHJ327680 PRB327532:PRF327680 QAX327532:QBB327680 QKT327532:QKX327680 QUP327532:QUT327680 REL327532:REP327680 ROH327532:ROL327680 RYD327532:RYH327680 SHZ327532:SID327680 SRV327532:SRZ327680 TBR327532:TBV327680 TLN327532:TLR327680 TVJ327532:TVN327680 UFF327532:UFJ327680 UPB327532:UPF327680 UYX327532:UZB327680 VIT327532:VIX327680 VSP327532:VST327680 WCL327532:WCP327680 WMH327532:WML327680 WWD327532:WWH327680 JR393068:JV393216 TN393068:TR393216 ADJ393068:ADN393216 ANF393068:ANJ393216 AXB393068:AXF393216 BGX393068:BHB393216 BQT393068:BQX393216 CAP393068:CAT393216 CKL393068:CKP393216 CUH393068:CUL393216 DED393068:DEH393216 DNZ393068:DOD393216 DXV393068:DXZ393216 EHR393068:EHV393216 ERN393068:ERR393216 FBJ393068:FBN393216 FLF393068:FLJ393216 FVB393068:FVF393216 GEX393068:GFB393216 GOT393068:GOX393216 GYP393068:GYT393216 HIL393068:HIP393216 HSH393068:HSL393216 ICD393068:ICH393216 ILZ393068:IMD393216 IVV393068:IVZ393216 JFR393068:JFV393216 JPN393068:JPR393216 JZJ393068:JZN393216 KJF393068:KJJ393216 KTB393068:KTF393216 LCX393068:LDB393216 LMT393068:LMX393216 LWP393068:LWT393216 MGL393068:MGP393216 MQH393068:MQL393216 NAD393068:NAH393216 NJZ393068:NKD393216 NTV393068:NTZ393216 ODR393068:ODV393216 ONN393068:ONR393216 OXJ393068:OXN393216 PHF393068:PHJ393216 PRB393068:PRF393216 QAX393068:QBB393216 QKT393068:QKX393216 QUP393068:QUT393216 REL393068:REP393216 ROH393068:ROL393216 RYD393068:RYH393216 SHZ393068:SID393216 SRV393068:SRZ393216 TBR393068:TBV393216 TLN393068:TLR393216 TVJ393068:TVN393216 UFF393068:UFJ393216 UPB393068:UPF393216 UYX393068:UZB393216 VIT393068:VIX393216 VSP393068:VST393216 WCL393068:WCP393216 WMH393068:WML393216 WWD393068:WWH393216 JR458604:JV458752 TN458604:TR458752 ADJ458604:ADN458752 ANF458604:ANJ458752 AXB458604:AXF458752 BGX458604:BHB458752 BQT458604:BQX458752 CAP458604:CAT458752 CKL458604:CKP458752 CUH458604:CUL458752 DED458604:DEH458752 DNZ458604:DOD458752 DXV458604:DXZ458752 EHR458604:EHV458752 ERN458604:ERR458752 FBJ458604:FBN458752 FLF458604:FLJ458752 FVB458604:FVF458752 GEX458604:GFB458752 GOT458604:GOX458752 GYP458604:GYT458752 HIL458604:HIP458752 HSH458604:HSL458752 ICD458604:ICH458752 ILZ458604:IMD458752 IVV458604:IVZ458752 JFR458604:JFV458752 JPN458604:JPR458752 JZJ458604:JZN458752 KJF458604:KJJ458752 KTB458604:KTF458752 LCX458604:LDB458752 LMT458604:LMX458752 LWP458604:LWT458752 MGL458604:MGP458752 MQH458604:MQL458752 NAD458604:NAH458752 NJZ458604:NKD458752 NTV458604:NTZ458752 ODR458604:ODV458752 ONN458604:ONR458752 OXJ458604:OXN458752 PHF458604:PHJ458752 PRB458604:PRF458752 QAX458604:QBB458752 QKT458604:QKX458752 QUP458604:QUT458752 REL458604:REP458752 ROH458604:ROL458752 RYD458604:RYH458752 SHZ458604:SID458752 SRV458604:SRZ458752 TBR458604:TBV458752 TLN458604:TLR458752 TVJ458604:TVN458752 UFF458604:UFJ458752 UPB458604:UPF458752 UYX458604:UZB458752 VIT458604:VIX458752 VSP458604:VST458752 WCL458604:WCP458752 WMH458604:WML458752 WWD458604:WWH458752 JR524140:JV524288 TN524140:TR524288 ADJ524140:ADN524288 ANF524140:ANJ524288 AXB524140:AXF524288 BGX524140:BHB524288 BQT524140:BQX524288 CAP524140:CAT524288 CKL524140:CKP524288 CUH524140:CUL524288 DED524140:DEH524288 DNZ524140:DOD524288 DXV524140:DXZ524288 EHR524140:EHV524288 ERN524140:ERR524288 FBJ524140:FBN524288 FLF524140:FLJ524288 FVB524140:FVF524288 GEX524140:GFB524288 GOT524140:GOX524288 GYP524140:GYT524288 HIL524140:HIP524288 HSH524140:HSL524288 ICD524140:ICH524288 ILZ524140:IMD524288 IVV524140:IVZ524288 JFR524140:JFV524288 JPN524140:JPR524288 JZJ524140:JZN524288 KJF524140:KJJ524288 KTB524140:KTF524288 LCX524140:LDB524288 LMT524140:LMX524288 LWP524140:LWT524288 MGL524140:MGP524288 MQH524140:MQL524288 NAD524140:NAH524288 NJZ524140:NKD524288 NTV524140:NTZ524288 ODR524140:ODV524288 ONN524140:ONR524288 OXJ524140:OXN524288 PHF524140:PHJ524288 PRB524140:PRF524288 QAX524140:QBB524288 QKT524140:QKX524288 QUP524140:QUT524288 REL524140:REP524288 ROH524140:ROL524288 RYD524140:RYH524288 SHZ524140:SID524288 SRV524140:SRZ524288 TBR524140:TBV524288 TLN524140:TLR524288 TVJ524140:TVN524288 UFF524140:UFJ524288 UPB524140:UPF524288 UYX524140:UZB524288 VIT524140:VIX524288 VSP524140:VST524288 WCL524140:WCP524288 WMH524140:WML524288 WWD524140:WWH524288 JR589676:JV589824 TN589676:TR589824 ADJ589676:ADN589824 ANF589676:ANJ589824 AXB589676:AXF589824 BGX589676:BHB589824 BQT589676:BQX589824 CAP589676:CAT589824 CKL589676:CKP589824 CUH589676:CUL589824 DED589676:DEH589824 DNZ589676:DOD589824 DXV589676:DXZ589824 EHR589676:EHV589824 ERN589676:ERR589824 FBJ589676:FBN589824 FLF589676:FLJ589824 FVB589676:FVF589824 GEX589676:GFB589824 GOT589676:GOX589824 GYP589676:GYT589824 HIL589676:HIP589824 HSH589676:HSL589824 ICD589676:ICH589824 ILZ589676:IMD589824 IVV589676:IVZ589824 JFR589676:JFV589824 JPN589676:JPR589824 JZJ589676:JZN589824 KJF589676:KJJ589824 KTB589676:KTF589824 LCX589676:LDB589824 LMT589676:LMX589824 LWP589676:LWT589824 MGL589676:MGP589824 MQH589676:MQL589824 NAD589676:NAH589824 NJZ589676:NKD589824 NTV589676:NTZ589824 ODR589676:ODV589824 ONN589676:ONR589824 OXJ589676:OXN589824 PHF589676:PHJ589824 PRB589676:PRF589824 QAX589676:QBB589824 QKT589676:QKX589824 QUP589676:QUT589824 REL589676:REP589824 ROH589676:ROL589824 RYD589676:RYH589824 SHZ589676:SID589824 SRV589676:SRZ589824 TBR589676:TBV589824 TLN589676:TLR589824 TVJ589676:TVN589824 UFF589676:UFJ589824 UPB589676:UPF589824 UYX589676:UZB589824 VIT589676:VIX589824 VSP589676:VST589824 WCL589676:WCP589824 WMH589676:WML589824 WWD589676:WWH589824 JR655212:JV655360 TN655212:TR655360 ADJ655212:ADN655360 ANF655212:ANJ655360 AXB655212:AXF655360 BGX655212:BHB655360 BQT655212:BQX655360 CAP655212:CAT655360 CKL655212:CKP655360 CUH655212:CUL655360 DED655212:DEH655360 DNZ655212:DOD655360 DXV655212:DXZ655360 EHR655212:EHV655360 ERN655212:ERR655360 FBJ655212:FBN655360 FLF655212:FLJ655360 FVB655212:FVF655360 GEX655212:GFB655360 GOT655212:GOX655360 GYP655212:GYT655360 HIL655212:HIP655360 HSH655212:HSL655360 ICD655212:ICH655360 ILZ655212:IMD655360 IVV655212:IVZ655360 JFR655212:JFV655360 JPN655212:JPR655360 JZJ655212:JZN655360 KJF655212:KJJ655360 KTB655212:KTF655360 LCX655212:LDB655360 LMT655212:LMX655360 LWP655212:LWT655360 MGL655212:MGP655360 MQH655212:MQL655360 NAD655212:NAH655360 NJZ655212:NKD655360 NTV655212:NTZ655360 ODR655212:ODV655360 ONN655212:ONR655360 OXJ655212:OXN655360 PHF655212:PHJ655360 PRB655212:PRF655360 QAX655212:QBB655360 QKT655212:QKX655360 QUP655212:QUT655360 REL655212:REP655360 ROH655212:ROL655360 RYD655212:RYH655360 SHZ655212:SID655360 SRV655212:SRZ655360 TBR655212:TBV655360 TLN655212:TLR655360 TVJ655212:TVN655360 UFF655212:UFJ655360 UPB655212:UPF655360 UYX655212:UZB655360 VIT655212:VIX655360 VSP655212:VST655360 WCL655212:WCP655360 WMH655212:WML655360 WWD655212:WWH655360 JR720748:JV720896 TN720748:TR720896 ADJ720748:ADN720896 ANF720748:ANJ720896 AXB720748:AXF720896 BGX720748:BHB720896 BQT720748:BQX720896 CAP720748:CAT720896 CKL720748:CKP720896 CUH720748:CUL720896 DED720748:DEH720896 DNZ720748:DOD720896 DXV720748:DXZ720896 EHR720748:EHV720896 ERN720748:ERR720896 FBJ720748:FBN720896 FLF720748:FLJ720896 FVB720748:FVF720896 GEX720748:GFB720896 GOT720748:GOX720896 GYP720748:GYT720896 HIL720748:HIP720896 HSH720748:HSL720896 ICD720748:ICH720896 ILZ720748:IMD720896 IVV720748:IVZ720896 JFR720748:JFV720896 JPN720748:JPR720896 JZJ720748:JZN720896 KJF720748:KJJ720896 KTB720748:KTF720896 LCX720748:LDB720896 LMT720748:LMX720896 LWP720748:LWT720896 MGL720748:MGP720896 MQH720748:MQL720896 NAD720748:NAH720896 NJZ720748:NKD720896 NTV720748:NTZ720896 ODR720748:ODV720896 ONN720748:ONR720896 OXJ720748:OXN720896 PHF720748:PHJ720896 PRB720748:PRF720896 QAX720748:QBB720896 QKT720748:QKX720896 QUP720748:QUT720896 REL720748:REP720896 ROH720748:ROL720896 RYD720748:RYH720896 SHZ720748:SID720896 SRV720748:SRZ720896 TBR720748:TBV720896 TLN720748:TLR720896 TVJ720748:TVN720896 UFF720748:UFJ720896 UPB720748:UPF720896 UYX720748:UZB720896 VIT720748:VIX720896 VSP720748:VST720896 WCL720748:WCP720896 WMH720748:WML720896 WWD720748:WWH720896 JR786284:JV786432 TN786284:TR786432 ADJ786284:ADN786432 ANF786284:ANJ786432 AXB786284:AXF786432 BGX786284:BHB786432 BQT786284:BQX786432 CAP786284:CAT786432 CKL786284:CKP786432 CUH786284:CUL786432 DED786284:DEH786432 DNZ786284:DOD786432 DXV786284:DXZ786432 EHR786284:EHV786432 ERN786284:ERR786432 FBJ786284:FBN786432 FLF786284:FLJ786432 FVB786284:FVF786432 GEX786284:GFB786432 GOT786284:GOX786432 GYP786284:GYT786432 HIL786284:HIP786432 HSH786284:HSL786432 ICD786284:ICH786432 ILZ786284:IMD786432 IVV786284:IVZ786432 JFR786284:JFV786432 JPN786284:JPR786432 JZJ786284:JZN786432 KJF786284:KJJ786432 KTB786284:KTF786432 LCX786284:LDB786432 LMT786284:LMX786432 LWP786284:LWT786432 MGL786284:MGP786432 MQH786284:MQL786432 NAD786284:NAH786432 NJZ786284:NKD786432 NTV786284:NTZ786432 ODR786284:ODV786432 ONN786284:ONR786432 OXJ786284:OXN786432 PHF786284:PHJ786432 PRB786284:PRF786432 QAX786284:QBB786432 QKT786284:QKX786432 QUP786284:QUT786432 REL786284:REP786432 ROH786284:ROL786432 RYD786284:RYH786432 SHZ786284:SID786432 SRV786284:SRZ786432 TBR786284:TBV786432 TLN786284:TLR786432 TVJ786284:TVN786432 UFF786284:UFJ786432 UPB786284:UPF786432 UYX786284:UZB786432 VIT786284:VIX786432 VSP786284:VST786432 WCL786284:WCP786432 WMH786284:WML786432 WWD786284:WWH786432 JR851820:JV851968 TN851820:TR851968 ADJ851820:ADN851968 ANF851820:ANJ851968 AXB851820:AXF851968 BGX851820:BHB851968 BQT851820:BQX851968 CAP851820:CAT851968 CKL851820:CKP851968 CUH851820:CUL851968 DED851820:DEH851968 DNZ851820:DOD851968 DXV851820:DXZ851968 EHR851820:EHV851968 ERN851820:ERR851968 FBJ851820:FBN851968 FLF851820:FLJ851968 FVB851820:FVF851968 GEX851820:GFB851968 GOT851820:GOX851968 GYP851820:GYT851968 HIL851820:HIP851968 HSH851820:HSL851968 ICD851820:ICH851968 ILZ851820:IMD851968 IVV851820:IVZ851968 JFR851820:JFV851968 JPN851820:JPR851968 JZJ851820:JZN851968 KJF851820:KJJ851968 KTB851820:KTF851968 LCX851820:LDB851968 LMT851820:LMX851968 LWP851820:LWT851968 MGL851820:MGP851968 MQH851820:MQL851968 NAD851820:NAH851968 NJZ851820:NKD851968 NTV851820:NTZ851968 ODR851820:ODV851968 ONN851820:ONR851968 OXJ851820:OXN851968 PHF851820:PHJ851968 PRB851820:PRF851968 QAX851820:QBB851968 QKT851820:QKX851968 QUP851820:QUT851968 REL851820:REP851968 ROH851820:ROL851968 RYD851820:RYH851968 SHZ851820:SID851968 SRV851820:SRZ851968 TBR851820:TBV851968 TLN851820:TLR851968 TVJ851820:TVN851968 UFF851820:UFJ851968 UPB851820:UPF851968 UYX851820:UZB851968 VIT851820:VIX851968 VSP851820:VST851968 WCL851820:WCP851968 WMH851820:WML851968 WWD851820:WWH851968 JR917356:JV917504 TN917356:TR917504 ADJ917356:ADN917504 ANF917356:ANJ917504 AXB917356:AXF917504 BGX917356:BHB917504 BQT917356:BQX917504 CAP917356:CAT917504 CKL917356:CKP917504 CUH917356:CUL917504 DED917356:DEH917504 DNZ917356:DOD917504 DXV917356:DXZ917504 EHR917356:EHV917504 ERN917356:ERR917504 FBJ917356:FBN917504 FLF917356:FLJ917504 FVB917356:FVF917504 GEX917356:GFB917504 GOT917356:GOX917504 GYP917356:GYT917504 HIL917356:HIP917504 HSH917356:HSL917504 ICD917356:ICH917504 ILZ917356:IMD917504 IVV917356:IVZ917504 JFR917356:JFV917504 JPN917356:JPR917504 JZJ917356:JZN917504 KJF917356:KJJ917504 KTB917356:KTF917504 LCX917356:LDB917504 LMT917356:LMX917504 LWP917356:LWT917504 MGL917356:MGP917504 MQH917356:MQL917504 NAD917356:NAH917504 NJZ917356:NKD917504 NTV917356:NTZ917504 ODR917356:ODV917504 ONN917356:ONR917504 OXJ917356:OXN917504 PHF917356:PHJ917504 PRB917356:PRF917504 QAX917356:QBB917504 QKT917356:QKX917504 QUP917356:QUT917504 REL917356:REP917504 ROH917356:ROL917504 RYD917356:RYH917504 SHZ917356:SID917504 SRV917356:SRZ917504 TBR917356:TBV917504 TLN917356:TLR917504 TVJ917356:TVN917504 UFF917356:UFJ917504 UPB917356:UPF917504 UYX917356:UZB917504 VIT917356:VIX917504 VSP917356:VST917504 WCL917356:WCP917504 WMH917356:WML917504 WWD917356:WWH917504 JR982892:JV983040 TN982892:TR983040 ADJ982892:ADN983040 ANF982892:ANJ983040 AXB982892:AXF983040 BGX982892:BHB983040 BQT982892:BQX983040 CAP982892:CAT983040 CKL982892:CKP983040 CUH982892:CUL983040 DED982892:DEH983040 DNZ982892:DOD983040 DXV982892:DXZ983040 EHR982892:EHV983040 ERN982892:ERR983040 FBJ982892:FBN983040 FLF982892:FLJ983040 FVB982892:FVF983040 GEX982892:GFB983040 GOT982892:GOX983040 GYP982892:GYT983040 HIL982892:HIP983040 HSH982892:HSL983040 ICD982892:ICH983040 ILZ982892:IMD983040 IVV982892:IVZ983040 JFR982892:JFV983040 JPN982892:JPR983040 JZJ982892:JZN983040 KJF982892:KJJ983040 KTB982892:KTF983040 LCX982892:LDB983040 LMT982892:LMX983040 LWP982892:LWT983040 MGL982892:MGP983040 MQH982892:MQL983040 NAD982892:NAH983040 NJZ982892:NKD983040 NTV982892:NTZ983040 ODR982892:ODV983040 ONN982892:ONR983040 OXJ982892:OXN983040 PHF982892:PHJ983040 PRB982892:PRF983040 QAX982892:QBB983040 QKT982892:QKX983040 QUP982892:QUT983040 REL982892:REP983040 ROH982892:ROL983040 RYD982892:RYH983040 SHZ982892:SID983040 SRV982892:SRZ983040 TBR982892:TBV983040 TLN982892:TLR983040 TVJ982892:TVN983040 UFF982892:UFJ983040 UPB982892:UPF983040 UYX982892:UZB983040 VIT982892:VIX983040 VSP982892:VST983040 WCL982892:WCP983040 WMH982892:WML983040 WWD982892:WWH983040 TU128:TY140 ADQ128:ADU140 ANM128:ANQ140 AXI128:AXM140 BHE128:BHI140 BRA128:BRE140 CAW128:CBA140 CKS128:CKW140 CUO128:CUS140 DEK128:DEO140 DOG128:DOK140 DYC128:DYG140 EHY128:EIC140 ERU128:ERY140 FBQ128:FBU140 FLM128:FLQ140 FVI128:FVM140 GFE128:GFI140 GPA128:GPE140 GYW128:GZA140 HIS128:HIW140 HSO128:HSS140 ICK128:ICO140 IMG128:IMK140 IWC128:IWG140 JFY128:JGC140 JPU128:JPY140 JZQ128:JZU140 KJM128:KJQ140 KTI128:KTM140 LDE128:LDI140 LNA128:LNE140 LWW128:LXA140 MGS128:MGW140 MQO128:MQS140 NAK128:NAO140 NKG128:NKK140 NUC128:NUG140 ODY128:OEC140 ONU128:ONY140 OXQ128:OXU140 PHM128:PHQ140 PRI128:PRM140 QBE128:QBI140 QLA128:QLE140 QUW128:QVA140 RES128:REW140 ROO128:ROS140 RYK128:RYO140 SIG128:SIK140 SSC128:SSG140 TBY128:TCC140 TLU128:TLY140 TVQ128:TVU140 UFM128:UFQ140 UPI128:UPM140 UZE128:UZI140 VJA128:VJE140 VSW128:VTA140 WCS128:WCW140 WMO128:WMS140 WWK128:WWO140 KF128:KJ140 JY65388:KC65536 TU65388:TY65536 ADQ65388:ADU65536 ANM65388:ANQ65536 AXI65388:AXM65536 BHE65388:BHI65536 BRA65388:BRE65536 CAW65388:CBA65536 CKS65388:CKW65536 CUO65388:CUS65536 DEK65388:DEO65536 DOG65388:DOK65536 DYC65388:DYG65536 EHY65388:EIC65536 ERU65388:ERY65536 FBQ65388:FBU65536 FLM65388:FLQ65536 FVI65388:FVM65536 GFE65388:GFI65536 GPA65388:GPE65536 GYW65388:GZA65536 HIS65388:HIW65536 HSO65388:HSS65536 ICK65388:ICO65536 IMG65388:IMK65536 IWC65388:IWG65536 JFY65388:JGC65536 JPU65388:JPY65536 JZQ65388:JZU65536 KJM65388:KJQ65536 KTI65388:KTM65536 LDE65388:LDI65536 LNA65388:LNE65536 LWW65388:LXA65536 MGS65388:MGW65536 MQO65388:MQS65536 NAK65388:NAO65536 NKG65388:NKK65536 NUC65388:NUG65536 ODY65388:OEC65536 ONU65388:ONY65536 OXQ65388:OXU65536 PHM65388:PHQ65536 PRI65388:PRM65536 QBE65388:QBI65536 QLA65388:QLE65536 QUW65388:QVA65536 RES65388:REW65536 ROO65388:ROS65536 RYK65388:RYO65536 SIG65388:SIK65536 SSC65388:SSG65536 TBY65388:TCC65536 TLU65388:TLY65536 TVQ65388:TVU65536 UFM65388:UFQ65536 UPI65388:UPM65536 UZE65388:UZI65536 VJA65388:VJE65536 VSW65388:VTA65536 WCS65388:WCW65536 WMO65388:WMS65536 WWK65388:WWO65536 JY130924:KC131072 TU130924:TY131072 ADQ130924:ADU131072 ANM130924:ANQ131072 AXI130924:AXM131072 BHE130924:BHI131072 BRA130924:BRE131072 CAW130924:CBA131072 CKS130924:CKW131072 CUO130924:CUS131072 DEK130924:DEO131072 DOG130924:DOK131072 DYC130924:DYG131072 EHY130924:EIC131072 ERU130924:ERY131072 FBQ130924:FBU131072 FLM130924:FLQ131072 FVI130924:FVM131072 GFE130924:GFI131072 GPA130924:GPE131072 GYW130924:GZA131072 HIS130924:HIW131072 HSO130924:HSS131072 ICK130924:ICO131072 IMG130924:IMK131072 IWC130924:IWG131072 JFY130924:JGC131072 JPU130924:JPY131072 JZQ130924:JZU131072 KJM130924:KJQ131072 KTI130924:KTM131072 LDE130924:LDI131072 LNA130924:LNE131072 LWW130924:LXA131072 MGS130924:MGW131072 MQO130924:MQS131072 NAK130924:NAO131072 NKG130924:NKK131072 NUC130924:NUG131072 ODY130924:OEC131072 ONU130924:ONY131072 OXQ130924:OXU131072 PHM130924:PHQ131072 PRI130924:PRM131072 QBE130924:QBI131072 QLA130924:QLE131072 QUW130924:QVA131072 RES130924:REW131072 ROO130924:ROS131072 RYK130924:RYO131072 SIG130924:SIK131072 SSC130924:SSG131072 TBY130924:TCC131072 TLU130924:TLY131072 TVQ130924:TVU131072 UFM130924:UFQ131072 UPI130924:UPM131072 UZE130924:UZI131072 VJA130924:VJE131072 VSW130924:VTA131072 WCS130924:WCW131072 WMO130924:WMS131072 WWK130924:WWO131072 JY196460:KC196608 TU196460:TY196608 ADQ196460:ADU196608 ANM196460:ANQ196608 AXI196460:AXM196608 BHE196460:BHI196608 BRA196460:BRE196608 CAW196460:CBA196608 CKS196460:CKW196608 CUO196460:CUS196608 DEK196460:DEO196608 DOG196460:DOK196608 DYC196460:DYG196608 EHY196460:EIC196608 ERU196460:ERY196608 FBQ196460:FBU196608 FLM196460:FLQ196608 FVI196460:FVM196608 GFE196460:GFI196608 GPA196460:GPE196608 GYW196460:GZA196608 HIS196460:HIW196608 HSO196460:HSS196608 ICK196460:ICO196608 IMG196460:IMK196608 IWC196460:IWG196608 JFY196460:JGC196608 JPU196460:JPY196608 JZQ196460:JZU196608 KJM196460:KJQ196608 KTI196460:KTM196608 LDE196460:LDI196608 LNA196460:LNE196608 LWW196460:LXA196608 MGS196460:MGW196608 MQO196460:MQS196608 NAK196460:NAO196608 NKG196460:NKK196608 NUC196460:NUG196608 ODY196460:OEC196608 ONU196460:ONY196608 OXQ196460:OXU196608 PHM196460:PHQ196608 PRI196460:PRM196608 QBE196460:QBI196608 QLA196460:QLE196608 QUW196460:QVA196608 RES196460:REW196608 ROO196460:ROS196608 RYK196460:RYO196608 SIG196460:SIK196608 SSC196460:SSG196608 TBY196460:TCC196608 TLU196460:TLY196608 TVQ196460:TVU196608 UFM196460:UFQ196608 UPI196460:UPM196608 UZE196460:UZI196608 VJA196460:VJE196608 VSW196460:VTA196608 WCS196460:WCW196608 WMO196460:WMS196608 WWK196460:WWO196608 JY261996:KC262144 TU261996:TY262144 ADQ261996:ADU262144 ANM261996:ANQ262144 AXI261996:AXM262144 BHE261996:BHI262144 BRA261996:BRE262144 CAW261996:CBA262144 CKS261996:CKW262144 CUO261996:CUS262144 DEK261996:DEO262144 DOG261996:DOK262144 DYC261996:DYG262144 EHY261996:EIC262144 ERU261996:ERY262144 FBQ261996:FBU262144 FLM261996:FLQ262144 FVI261996:FVM262144 GFE261996:GFI262144 GPA261996:GPE262144 GYW261996:GZA262144 HIS261996:HIW262144 HSO261996:HSS262144 ICK261996:ICO262144 IMG261996:IMK262144 IWC261996:IWG262144 JFY261996:JGC262144 JPU261996:JPY262144 JZQ261996:JZU262144 KJM261996:KJQ262144 KTI261996:KTM262144 LDE261996:LDI262144 LNA261996:LNE262144 LWW261996:LXA262144 MGS261996:MGW262144 MQO261996:MQS262144 NAK261996:NAO262144 NKG261996:NKK262144 NUC261996:NUG262144 ODY261996:OEC262144 ONU261996:ONY262144 OXQ261996:OXU262144 PHM261996:PHQ262144 PRI261996:PRM262144 QBE261996:QBI262144 QLA261996:QLE262144 QUW261996:QVA262144 RES261996:REW262144 ROO261996:ROS262144 RYK261996:RYO262144 SIG261996:SIK262144 SSC261996:SSG262144 TBY261996:TCC262144 TLU261996:TLY262144 TVQ261996:TVU262144 UFM261996:UFQ262144 UPI261996:UPM262144 UZE261996:UZI262144 VJA261996:VJE262144 VSW261996:VTA262144 WCS261996:WCW262144 WMO261996:WMS262144 WWK261996:WWO262144 JY327532:KC327680 TU327532:TY327680 ADQ327532:ADU327680 ANM327532:ANQ327680 AXI327532:AXM327680 BHE327532:BHI327680 BRA327532:BRE327680 CAW327532:CBA327680 CKS327532:CKW327680 CUO327532:CUS327680 DEK327532:DEO327680 DOG327532:DOK327680 DYC327532:DYG327680 EHY327532:EIC327680 ERU327532:ERY327680 FBQ327532:FBU327680 FLM327532:FLQ327680 FVI327532:FVM327680 GFE327532:GFI327680 GPA327532:GPE327680 GYW327532:GZA327680 HIS327532:HIW327680 HSO327532:HSS327680 ICK327532:ICO327680 IMG327532:IMK327680 IWC327532:IWG327680 JFY327532:JGC327680 JPU327532:JPY327680 JZQ327532:JZU327680 KJM327532:KJQ327680 KTI327532:KTM327680 LDE327532:LDI327680 LNA327532:LNE327680 LWW327532:LXA327680 MGS327532:MGW327680 MQO327532:MQS327680 NAK327532:NAO327680 NKG327532:NKK327680 NUC327532:NUG327680 ODY327532:OEC327680 ONU327532:ONY327680 OXQ327532:OXU327680 PHM327532:PHQ327680 PRI327532:PRM327680 QBE327532:QBI327680 QLA327532:QLE327680 QUW327532:QVA327680 RES327532:REW327680 ROO327532:ROS327680 RYK327532:RYO327680 SIG327532:SIK327680 SSC327532:SSG327680 TBY327532:TCC327680 TLU327532:TLY327680 TVQ327532:TVU327680 UFM327532:UFQ327680 UPI327532:UPM327680 UZE327532:UZI327680 VJA327532:VJE327680 VSW327532:VTA327680 WCS327532:WCW327680 WMO327532:WMS327680 WWK327532:WWO327680 JY393068:KC393216 TU393068:TY393216 ADQ393068:ADU393216 ANM393068:ANQ393216 AXI393068:AXM393216 BHE393068:BHI393216 BRA393068:BRE393216 CAW393068:CBA393216 CKS393068:CKW393216 CUO393068:CUS393216 DEK393068:DEO393216 DOG393068:DOK393216 DYC393068:DYG393216 EHY393068:EIC393216 ERU393068:ERY393216 FBQ393068:FBU393216 FLM393068:FLQ393216 FVI393068:FVM393216 GFE393068:GFI393216 GPA393068:GPE393216 GYW393068:GZA393216 HIS393068:HIW393216 HSO393068:HSS393216 ICK393068:ICO393216 IMG393068:IMK393216 IWC393068:IWG393216 JFY393068:JGC393216 JPU393068:JPY393216 JZQ393068:JZU393216 KJM393068:KJQ393216 KTI393068:KTM393216 LDE393068:LDI393216 LNA393068:LNE393216 LWW393068:LXA393216 MGS393068:MGW393216 MQO393068:MQS393216 NAK393068:NAO393216 NKG393068:NKK393216 NUC393068:NUG393216 ODY393068:OEC393216 ONU393068:ONY393216 OXQ393068:OXU393216 PHM393068:PHQ393216 PRI393068:PRM393216 QBE393068:QBI393216 QLA393068:QLE393216 QUW393068:QVA393216 RES393068:REW393216 ROO393068:ROS393216 RYK393068:RYO393216 SIG393068:SIK393216 SSC393068:SSG393216 TBY393068:TCC393216 TLU393068:TLY393216 TVQ393068:TVU393216 UFM393068:UFQ393216 UPI393068:UPM393216 UZE393068:UZI393216 VJA393068:VJE393216 VSW393068:VTA393216 WCS393068:WCW393216 WMO393068:WMS393216 WWK393068:WWO393216 JY458604:KC458752 TU458604:TY458752 ADQ458604:ADU458752 ANM458604:ANQ458752 AXI458604:AXM458752 BHE458604:BHI458752 BRA458604:BRE458752 CAW458604:CBA458752 CKS458604:CKW458752 CUO458604:CUS458752 DEK458604:DEO458752 DOG458604:DOK458752 DYC458604:DYG458752 EHY458604:EIC458752 ERU458604:ERY458752 FBQ458604:FBU458752 FLM458604:FLQ458752 FVI458604:FVM458752 GFE458604:GFI458752 GPA458604:GPE458752 GYW458604:GZA458752 HIS458604:HIW458752 HSO458604:HSS458752 ICK458604:ICO458752 IMG458604:IMK458752 IWC458604:IWG458752 JFY458604:JGC458752 JPU458604:JPY458752 JZQ458604:JZU458752 KJM458604:KJQ458752 KTI458604:KTM458752 LDE458604:LDI458752 LNA458604:LNE458752 LWW458604:LXA458752 MGS458604:MGW458752 MQO458604:MQS458752 NAK458604:NAO458752 NKG458604:NKK458752 NUC458604:NUG458752 ODY458604:OEC458752 ONU458604:ONY458752 OXQ458604:OXU458752 PHM458604:PHQ458752 PRI458604:PRM458752 QBE458604:QBI458752 QLA458604:QLE458752 QUW458604:QVA458752 RES458604:REW458752 ROO458604:ROS458752 RYK458604:RYO458752 SIG458604:SIK458752 SSC458604:SSG458752 TBY458604:TCC458752 TLU458604:TLY458752 TVQ458604:TVU458752 UFM458604:UFQ458752 UPI458604:UPM458752 UZE458604:UZI458752 VJA458604:VJE458752 VSW458604:VTA458752 WCS458604:WCW458752 WMO458604:WMS458752 WWK458604:WWO458752 JY524140:KC524288 TU524140:TY524288 ADQ524140:ADU524288 ANM524140:ANQ524288 AXI524140:AXM524288 BHE524140:BHI524288 BRA524140:BRE524288 CAW524140:CBA524288 CKS524140:CKW524288 CUO524140:CUS524288 DEK524140:DEO524288 DOG524140:DOK524288 DYC524140:DYG524288 EHY524140:EIC524288 ERU524140:ERY524288 FBQ524140:FBU524288 FLM524140:FLQ524288 FVI524140:FVM524288 GFE524140:GFI524288 GPA524140:GPE524288 GYW524140:GZA524288 HIS524140:HIW524288 HSO524140:HSS524288 ICK524140:ICO524288 IMG524140:IMK524288 IWC524140:IWG524288 JFY524140:JGC524288 JPU524140:JPY524288 JZQ524140:JZU524288 KJM524140:KJQ524288 KTI524140:KTM524288 LDE524140:LDI524288 LNA524140:LNE524288 LWW524140:LXA524288 MGS524140:MGW524288 MQO524140:MQS524288 NAK524140:NAO524288 NKG524140:NKK524288 NUC524140:NUG524288 ODY524140:OEC524288 ONU524140:ONY524288 OXQ524140:OXU524288 PHM524140:PHQ524288 PRI524140:PRM524288 QBE524140:QBI524288 QLA524140:QLE524288 QUW524140:QVA524288 RES524140:REW524288 ROO524140:ROS524288 RYK524140:RYO524288 SIG524140:SIK524288 SSC524140:SSG524288 TBY524140:TCC524288 TLU524140:TLY524288 TVQ524140:TVU524288 UFM524140:UFQ524288 UPI524140:UPM524288 UZE524140:UZI524288 VJA524140:VJE524288 VSW524140:VTA524288 WCS524140:WCW524288 WMO524140:WMS524288 WWK524140:WWO524288 JY589676:KC589824 TU589676:TY589824 ADQ589676:ADU589824 ANM589676:ANQ589824 AXI589676:AXM589824 BHE589676:BHI589824 BRA589676:BRE589824 CAW589676:CBA589824 CKS589676:CKW589824 CUO589676:CUS589824 DEK589676:DEO589824 DOG589676:DOK589824 DYC589676:DYG589824 EHY589676:EIC589824 ERU589676:ERY589824 FBQ589676:FBU589824 FLM589676:FLQ589824 FVI589676:FVM589824 GFE589676:GFI589824 GPA589676:GPE589824 GYW589676:GZA589824 HIS589676:HIW589824 HSO589676:HSS589824 ICK589676:ICO589824 IMG589676:IMK589824 IWC589676:IWG589824 JFY589676:JGC589824 JPU589676:JPY589824 JZQ589676:JZU589824 KJM589676:KJQ589824 KTI589676:KTM589824 LDE589676:LDI589824 LNA589676:LNE589824 LWW589676:LXA589824 MGS589676:MGW589824 MQO589676:MQS589824 NAK589676:NAO589824 NKG589676:NKK589824 NUC589676:NUG589824 ODY589676:OEC589824 ONU589676:ONY589824 OXQ589676:OXU589824 PHM589676:PHQ589824 PRI589676:PRM589824 QBE589676:QBI589824 QLA589676:QLE589824 QUW589676:QVA589824 RES589676:REW589824 ROO589676:ROS589824 RYK589676:RYO589824 SIG589676:SIK589824 SSC589676:SSG589824 TBY589676:TCC589824 TLU589676:TLY589824 TVQ589676:TVU589824 UFM589676:UFQ589824 UPI589676:UPM589824 UZE589676:UZI589824 VJA589676:VJE589824 VSW589676:VTA589824 WCS589676:WCW589824 WMO589676:WMS589824 WWK589676:WWO589824 JY655212:KC655360 TU655212:TY655360 ADQ655212:ADU655360 ANM655212:ANQ655360 AXI655212:AXM655360 BHE655212:BHI655360 BRA655212:BRE655360 CAW655212:CBA655360 CKS655212:CKW655360 CUO655212:CUS655360 DEK655212:DEO655360 DOG655212:DOK655360 DYC655212:DYG655360 EHY655212:EIC655360 ERU655212:ERY655360 FBQ655212:FBU655360 FLM655212:FLQ655360 FVI655212:FVM655360 GFE655212:GFI655360 GPA655212:GPE655360 GYW655212:GZA655360 HIS655212:HIW655360 HSO655212:HSS655360 ICK655212:ICO655360 IMG655212:IMK655360 IWC655212:IWG655360 JFY655212:JGC655360 JPU655212:JPY655360 JZQ655212:JZU655360 KJM655212:KJQ655360 KTI655212:KTM655360 LDE655212:LDI655360 LNA655212:LNE655360 LWW655212:LXA655360 MGS655212:MGW655360 MQO655212:MQS655360 NAK655212:NAO655360 NKG655212:NKK655360 NUC655212:NUG655360 ODY655212:OEC655360 ONU655212:ONY655360 OXQ655212:OXU655360 PHM655212:PHQ655360 PRI655212:PRM655360 QBE655212:QBI655360 QLA655212:QLE655360 QUW655212:QVA655360 RES655212:REW655360 ROO655212:ROS655360 RYK655212:RYO655360 SIG655212:SIK655360 SSC655212:SSG655360 TBY655212:TCC655360 TLU655212:TLY655360 TVQ655212:TVU655360 UFM655212:UFQ655360 UPI655212:UPM655360 UZE655212:UZI655360 VJA655212:VJE655360 VSW655212:VTA655360 WCS655212:WCW655360 WMO655212:WMS655360 WWK655212:WWO655360 JY720748:KC720896 TU720748:TY720896 ADQ720748:ADU720896 ANM720748:ANQ720896 AXI720748:AXM720896 BHE720748:BHI720896 BRA720748:BRE720896 CAW720748:CBA720896 CKS720748:CKW720896 CUO720748:CUS720896 DEK720748:DEO720896 DOG720748:DOK720896 DYC720748:DYG720896 EHY720748:EIC720896 ERU720748:ERY720896 FBQ720748:FBU720896 FLM720748:FLQ720896 FVI720748:FVM720896 GFE720748:GFI720896 GPA720748:GPE720896 GYW720748:GZA720896 HIS720748:HIW720896 HSO720748:HSS720896 ICK720748:ICO720896 IMG720748:IMK720896 IWC720748:IWG720896 JFY720748:JGC720896 JPU720748:JPY720896 JZQ720748:JZU720896 KJM720748:KJQ720896 KTI720748:KTM720896 LDE720748:LDI720896 LNA720748:LNE720896 LWW720748:LXA720896 MGS720748:MGW720896 MQO720748:MQS720896 NAK720748:NAO720896 NKG720748:NKK720896 NUC720748:NUG720896 ODY720748:OEC720896 ONU720748:ONY720896 OXQ720748:OXU720896 PHM720748:PHQ720896 PRI720748:PRM720896 QBE720748:QBI720896 QLA720748:QLE720896 QUW720748:QVA720896 RES720748:REW720896 ROO720748:ROS720896 RYK720748:RYO720896 SIG720748:SIK720896 SSC720748:SSG720896 TBY720748:TCC720896 TLU720748:TLY720896 TVQ720748:TVU720896 UFM720748:UFQ720896 UPI720748:UPM720896 UZE720748:UZI720896 VJA720748:VJE720896 VSW720748:VTA720896 WCS720748:WCW720896 WMO720748:WMS720896 WWK720748:WWO720896 JY786284:KC786432 TU786284:TY786432 ADQ786284:ADU786432 ANM786284:ANQ786432 AXI786284:AXM786432 BHE786284:BHI786432 BRA786284:BRE786432 CAW786284:CBA786432 CKS786284:CKW786432 CUO786284:CUS786432 DEK786284:DEO786432 DOG786284:DOK786432 DYC786284:DYG786432 EHY786284:EIC786432 ERU786284:ERY786432 FBQ786284:FBU786432 FLM786284:FLQ786432 FVI786284:FVM786432 GFE786284:GFI786432 GPA786284:GPE786432 GYW786284:GZA786432 HIS786284:HIW786432 HSO786284:HSS786432 ICK786284:ICO786432 IMG786284:IMK786432 IWC786284:IWG786432 JFY786284:JGC786432 JPU786284:JPY786432 JZQ786284:JZU786432 KJM786284:KJQ786432 KTI786284:KTM786432 LDE786284:LDI786432 LNA786284:LNE786432 LWW786284:LXA786432 MGS786284:MGW786432 MQO786284:MQS786432 NAK786284:NAO786432 NKG786284:NKK786432 NUC786284:NUG786432 ODY786284:OEC786432 ONU786284:ONY786432 OXQ786284:OXU786432 PHM786284:PHQ786432 PRI786284:PRM786432 QBE786284:QBI786432 QLA786284:QLE786432 QUW786284:QVA786432 RES786284:REW786432 ROO786284:ROS786432 RYK786284:RYO786432 SIG786284:SIK786432 SSC786284:SSG786432 TBY786284:TCC786432 TLU786284:TLY786432 TVQ786284:TVU786432 UFM786284:UFQ786432 UPI786284:UPM786432 UZE786284:UZI786432 VJA786284:VJE786432 VSW786284:VTA786432 WCS786284:WCW786432 WMO786284:WMS786432 WWK786284:WWO786432 JY851820:KC851968 TU851820:TY851968 ADQ851820:ADU851968 ANM851820:ANQ851968 AXI851820:AXM851968 BHE851820:BHI851968 BRA851820:BRE851968 CAW851820:CBA851968 CKS851820:CKW851968 CUO851820:CUS851968 DEK851820:DEO851968 DOG851820:DOK851968 DYC851820:DYG851968 EHY851820:EIC851968 ERU851820:ERY851968 FBQ851820:FBU851968 FLM851820:FLQ851968 FVI851820:FVM851968 GFE851820:GFI851968 GPA851820:GPE851968 GYW851820:GZA851968 HIS851820:HIW851968 HSO851820:HSS851968 ICK851820:ICO851968 IMG851820:IMK851968 IWC851820:IWG851968 JFY851820:JGC851968 JPU851820:JPY851968 JZQ851820:JZU851968 KJM851820:KJQ851968 KTI851820:KTM851968 LDE851820:LDI851968 LNA851820:LNE851968 LWW851820:LXA851968 MGS851820:MGW851968 MQO851820:MQS851968 NAK851820:NAO851968 NKG851820:NKK851968 NUC851820:NUG851968 ODY851820:OEC851968 ONU851820:ONY851968 OXQ851820:OXU851968 PHM851820:PHQ851968 PRI851820:PRM851968 QBE851820:QBI851968 QLA851820:QLE851968 QUW851820:QVA851968 RES851820:REW851968 ROO851820:ROS851968 RYK851820:RYO851968 SIG851820:SIK851968 SSC851820:SSG851968 TBY851820:TCC851968 TLU851820:TLY851968 TVQ851820:TVU851968 UFM851820:UFQ851968 UPI851820:UPM851968 UZE851820:UZI851968 VJA851820:VJE851968 VSW851820:VTA851968 WCS851820:WCW851968 WMO851820:WMS851968 WWK851820:WWO851968 JY917356:KC917504 TU917356:TY917504 ADQ917356:ADU917504 ANM917356:ANQ917504 AXI917356:AXM917504 BHE917356:BHI917504 BRA917356:BRE917504 CAW917356:CBA917504 CKS917356:CKW917504 CUO917356:CUS917504 DEK917356:DEO917504 DOG917356:DOK917504 DYC917356:DYG917504 EHY917356:EIC917504 ERU917356:ERY917504 FBQ917356:FBU917504 FLM917356:FLQ917504 FVI917356:FVM917504 GFE917356:GFI917504 GPA917356:GPE917504 GYW917356:GZA917504 HIS917356:HIW917504 HSO917356:HSS917504 ICK917356:ICO917504 IMG917356:IMK917504 IWC917356:IWG917504 JFY917356:JGC917504 JPU917356:JPY917504 JZQ917356:JZU917504 KJM917356:KJQ917504 KTI917356:KTM917504 LDE917356:LDI917504 LNA917356:LNE917504 LWW917356:LXA917504 MGS917356:MGW917504 MQO917356:MQS917504 NAK917356:NAO917504 NKG917356:NKK917504 NUC917356:NUG917504 ODY917356:OEC917504 ONU917356:ONY917504 OXQ917356:OXU917504 PHM917356:PHQ917504 PRI917356:PRM917504 QBE917356:QBI917504 QLA917356:QLE917504 QUW917356:QVA917504 RES917356:REW917504 ROO917356:ROS917504 RYK917356:RYO917504 SIG917356:SIK917504 SSC917356:SSG917504 TBY917356:TCC917504 TLU917356:TLY917504 TVQ917356:TVU917504 UFM917356:UFQ917504 UPI917356:UPM917504 UZE917356:UZI917504 VJA917356:VJE917504 VSW917356:VTA917504 WCS917356:WCW917504 WMO917356:WMS917504 WWK917356:WWO917504 JY982892:KC983040 TU982892:TY983040 ADQ982892:ADU983040 ANM982892:ANQ983040 AXI982892:AXM983040 BHE982892:BHI983040 BRA982892:BRE983040 CAW982892:CBA983040 CKS982892:CKW983040 CUO982892:CUS983040 DEK982892:DEO983040 DOG982892:DOK983040 DYC982892:DYG983040 EHY982892:EIC983040 ERU982892:ERY983040 FBQ982892:FBU983040 FLM982892:FLQ983040 FVI982892:FVM983040 GFE982892:GFI983040 GPA982892:GPE983040 GYW982892:GZA983040 HIS982892:HIW983040 HSO982892:HSS983040 ICK982892:ICO983040 IMG982892:IMK983040 IWC982892:IWG983040 JFY982892:JGC983040 JPU982892:JPY983040 JZQ982892:JZU983040 KJM982892:KJQ983040 KTI982892:KTM983040 LDE982892:LDI983040 LNA982892:LNE983040 LWW982892:LXA983040 MGS982892:MGW983040 MQO982892:MQS983040 NAK982892:NAO983040 NKG982892:NKK983040 NUC982892:NUG983040 ODY982892:OEC983040 ONU982892:ONY983040 OXQ982892:OXU983040 PHM982892:PHQ983040 PRI982892:PRM983040 QBE982892:QBI983040 QLA982892:QLE983040 QUW982892:QVA983040 RES982892:REW983040 ROO982892:ROS983040 RYK982892:RYO983040 SIG982892:SIK983040 SSC982892:SSG983040 TBY982892:TCC983040 TLU982892:TLY983040 TVQ982892:TVU983040 UFM982892:UFQ983040 UPI982892:UPM983040 UZE982892:UZI983040 VJA982892:VJE983040 VSW982892:VTA983040 WCS982892:WCW983040 WMO982892:WMS983040 WWK982892:WWO983040 UB128:UF140 ADX128:AEB140 ANT128:ANX140 AXP128:AXT140 BHL128:BHP140 BRH128:BRL140 CBD128:CBH140 CKZ128:CLD140 CUV128:CUZ140 DER128:DEV140 DON128:DOR140 DYJ128:DYN140 EIF128:EIJ140 ESB128:ESF140 FBX128:FCB140 FLT128:FLX140 FVP128:FVT140 GFL128:GFP140 GPH128:GPL140 GZD128:GZH140 HIZ128:HJD140 HSV128:HSZ140 ICR128:ICV140 IMN128:IMR140 IWJ128:IWN140 JGF128:JGJ140 JQB128:JQF140 JZX128:KAB140 KJT128:KJX140 KTP128:KTT140 LDL128:LDP140 LNH128:LNL140 LXD128:LXH140 MGZ128:MHD140 MQV128:MQZ140 NAR128:NAV140 NKN128:NKR140 NUJ128:NUN140 OEF128:OEJ140 OOB128:OOF140 OXX128:OYB140 PHT128:PHX140 PRP128:PRT140 QBL128:QBP140 QLH128:QLL140 QVD128:QVH140 REZ128:RFD140 ROV128:ROZ140 RYR128:RYV140 SIN128:SIR140 SSJ128:SSN140 TCF128:TCJ140 TMB128:TMF140 TVX128:TWB140 UFT128:UFX140 UPP128:UPT140 UZL128:UZP140 VJH128:VJL140 VTD128:VTH140 WCZ128:WDD140 WMV128:WMZ140 WWR128:WWV140 KM128:KQ140 KF65388:KJ65536 UB65388:UF65536 ADX65388:AEB65536 ANT65388:ANX65536 AXP65388:AXT65536 BHL65388:BHP65536 BRH65388:BRL65536 CBD65388:CBH65536 CKZ65388:CLD65536 CUV65388:CUZ65536 DER65388:DEV65536 DON65388:DOR65536 DYJ65388:DYN65536 EIF65388:EIJ65536 ESB65388:ESF65536 FBX65388:FCB65536 FLT65388:FLX65536 FVP65388:FVT65536 GFL65388:GFP65536 GPH65388:GPL65536 GZD65388:GZH65536 HIZ65388:HJD65536 HSV65388:HSZ65536 ICR65388:ICV65536 IMN65388:IMR65536 IWJ65388:IWN65536 JGF65388:JGJ65536 JQB65388:JQF65536 JZX65388:KAB65536 KJT65388:KJX65536 KTP65388:KTT65536 LDL65388:LDP65536 LNH65388:LNL65536 LXD65388:LXH65536 MGZ65388:MHD65536 MQV65388:MQZ65536 NAR65388:NAV65536 NKN65388:NKR65536 NUJ65388:NUN65536 OEF65388:OEJ65536 OOB65388:OOF65536 OXX65388:OYB65536 PHT65388:PHX65536 PRP65388:PRT65536 QBL65388:QBP65536 QLH65388:QLL65536 QVD65388:QVH65536 REZ65388:RFD65536 ROV65388:ROZ65536 RYR65388:RYV65536 SIN65388:SIR65536 SSJ65388:SSN65536 TCF65388:TCJ65536 TMB65388:TMF65536 TVX65388:TWB65536 UFT65388:UFX65536 UPP65388:UPT65536 UZL65388:UZP65536 VJH65388:VJL65536 VTD65388:VTH65536 WCZ65388:WDD65536 WMV65388:WMZ65536 WWR65388:WWV65536 KF130924:KJ131072 UB130924:UF131072 ADX130924:AEB131072 ANT130924:ANX131072 AXP130924:AXT131072 BHL130924:BHP131072 BRH130924:BRL131072 CBD130924:CBH131072 CKZ130924:CLD131072 CUV130924:CUZ131072 DER130924:DEV131072 DON130924:DOR131072 DYJ130924:DYN131072 EIF130924:EIJ131072 ESB130924:ESF131072 FBX130924:FCB131072 FLT130924:FLX131072 FVP130924:FVT131072 GFL130924:GFP131072 GPH130924:GPL131072 GZD130924:GZH131072 HIZ130924:HJD131072 HSV130924:HSZ131072 ICR130924:ICV131072 IMN130924:IMR131072 IWJ130924:IWN131072 JGF130924:JGJ131072 JQB130924:JQF131072 JZX130924:KAB131072 KJT130924:KJX131072 KTP130924:KTT131072 LDL130924:LDP131072 LNH130924:LNL131072 LXD130924:LXH131072 MGZ130924:MHD131072 MQV130924:MQZ131072 NAR130924:NAV131072 NKN130924:NKR131072 NUJ130924:NUN131072 OEF130924:OEJ131072 OOB130924:OOF131072 OXX130924:OYB131072 PHT130924:PHX131072 PRP130924:PRT131072 QBL130924:QBP131072 QLH130924:QLL131072 QVD130924:QVH131072 REZ130924:RFD131072 ROV130924:ROZ131072 RYR130924:RYV131072 SIN130924:SIR131072 SSJ130924:SSN131072 TCF130924:TCJ131072 TMB130924:TMF131072 TVX130924:TWB131072 UFT130924:UFX131072 UPP130924:UPT131072 UZL130924:UZP131072 VJH130924:VJL131072 VTD130924:VTH131072 WCZ130924:WDD131072 WMV130924:WMZ131072 WWR130924:WWV131072 KF196460:KJ196608 UB196460:UF196608 ADX196460:AEB196608 ANT196460:ANX196608 AXP196460:AXT196608 BHL196460:BHP196608 BRH196460:BRL196608 CBD196460:CBH196608 CKZ196460:CLD196608 CUV196460:CUZ196608 DER196460:DEV196608 DON196460:DOR196608 DYJ196460:DYN196608 EIF196460:EIJ196608 ESB196460:ESF196608 FBX196460:FCB196608 FLT196460:FLX196608 FVP196460:FVT196608 GFL196460:GFP196608 GPH196460:GPL196608 GZD196460:GZH196608 HIZ196460:HJD196608 HSV196460:HSZ196608 ICR196460:ICV196608 IMN196460:IMR196608 IWJ196460:IWN196608 JGF196460:JGJ196608 JQB196460:JQF196608 JZX196460:KAB196608 KJT196460:KJX196608 KTP196460:KTT196608 LDL196460:LDP196608 LNH196460:LNL196608 LXD196460:LXH196608 MGZ196460:MHD196608 MQV196460:MQZ196608 NAR196460:NAV196608 NKN196460:NKR196608 NUJ196460:NUN196608 OEF196460:OEJ196608 OOB196460:OOF196608 OXX196460:OYB196608 PHT196460:PHX196608 PRP196460:PRT196608 QBL196460:QBP196608 QLH196460:QLL196608 QVD196460:QVH196608 REZ196460:RFD196608 ROV196460:ROZ196608 RYR196460:RYV196608 SIN196460:SIR196608 SSJ196460:SSN196608 TCF196460:TCJ196608 TMB196460:TMF196608 TVX196460:TWB196608 UFT196460:UFX196608 UPP196460:UPT196608 UZL196460:UZP196608 VJH196460:VJL196608 VTD196460:VTH196608 WCZ196460:WDD196608 WMV196460:WMZ196608 WWR196460:WWV196608 KF261996:KJ262144 UB261996:UF262144 ADX261996:AEB262144 ANT261996:ANX262144 AXP261996:AXT262144 BHL261996:BHP262144 BRH261996:BRL262144 CBD261996:CBH262144 CKZ261996:CLD262144 CUV261996:CUZ262144 DER261996:DEV262144 DON261996:DOR262144 DYJ261996:DYN262144 EIF261996:EIJ262144 ESB261996:ESF262144 FBX261996:FCB262144 FLT261996:FLX262144 FVP261996:FVT262144 GFL261996:GFP262144 GPH261996:GPL262144 GZD261996:GZH262144 HIZ261996:HJD262144 HSV261996:HSZ262144 ICR261996:ICV262144 IMN261996:IMR262144 IWJ261996:IWN262144 JGF261996:JGJ262144 JQB261996:JQF262144 JZX261996:KAB262144 KJT261996:KJX262144 KTP261996:KTT262144 LDL261996:LDP262144 LNH261996:LNL262144 LXD261996:LXH262144 MGZ261996:MHD262144 MQV261996:MQZ262144 NAR261996:NAV262144 NKN261996:NKR262144 NUJ261996:NUN262144 OEF261996:OEJ262144 OOB261996:OOF262144 OXX261996:OYB262144 PHT261996:PHX262144 PRP261996:PRT262144 QBL261996:QBP262144 QLH261996:QLL262144 QVD261996:QVH262144 REZ261996:RFD262144 ROV261996:ROZ262144 RYR261996:RYV262144 SIN261996:SIR262144 SSJ261996:SSN262144 TCF261996:TCJ262144 TMB261996:TMF262144 TVX261996:TWB262144 UFT261996:UFX262144 UPP261996:UPT262144 UZL261996:UZP262144 VJH261996:VJL262144 VTD261996:VTH262144 WCZ261996:WDD262144 WMV261996:WMZ262144 WWR261996:WWV262144 KF327532:KJ327680 UB327532:UF327680 ADX327532:AEB327680 ANT327532:ANX327680 AXP327532:AXT327680 BHL327532:BHP327680 BRH327532:BRL327680 CBD327532:CBH327680 CKZ327532:CLD327680 CUV327532:CUZ327680 DER327532:DEV327680 DON327532:DOR327680 DYJ327532:DYN327680 EIF327532:EIJ327680 ESB327532:ESF327680 FBX327532:FCB327680 FLT327532:FLX327680 FVP327532:FVT327680 GFL327532:GFP327680 GPH327532:GPL327680 GZD327532:GZH327680 HIZ327532:HJD327680 HSV327532:HSZ327680 ICR327532:ICV327680 IMN327532:IMR327680 IWJ327532:IWN327680 JGF327532:JGJ327680 JQB327532:JQF327680 JZX327532:KAB327680 KJT327532:KJX327680 KTP327532:KTT327680 LDL327532:LDP327680 LNH327532:LNL327680 LXD327532:LXH327680 MGZ327532:MHD327680 MQV327532:MQZ327680 NAR327532:NAV327680 NKN327532:NKR327680 NUJ327532:NUN327680 OEF327532:OEJ327680 OOB327532:OOF327680 OXX327532:OYB327680 PHT327532:PHX327680 PRP327532:PRT327680 QBL327532:QBP327680 QLH327532:QLL327680 QVD327532:QVH327680 REZ327532:RFD327680 ROV327532:ROZ327680 RYR327532:RYV327680 SIN327532:SIR327680 SSJ327532:SSN327680 TCF327532:TCJ327680 TMB327532:TMF327680 TVX327532:TWB327680 UFT327532:UFX327680 UPP327532:UPT327680 UZL327532:UZP327680 VJH327532:VJL327680 VTD327532:VTH327680 WCZ327532:WDD327680 WMV327532:WMZ327680 WWR327532:WWV327680 KF393068:KJ393216 UB393068:UF393216 ADX393068:AEB393216 ANT393068:ANX393216 AXP393068:AXT393216 BHL393068:BHP393216 BRH393068:BRL393216 CBD393068:CBH393216 CKZ393068:CLD393216 CUV393068:CUZ393216 DER393068:DEV393216 DON393068:DOR393216 DYJ393068:DYN393216 EIF393068:EIJ393216 ESB393068:ESF393216 FBX393068:FCB393216 FLT393068:FLX393216 FVP393068:FVT393216 GFL393068:GFP393216 GPH393068:GPL393216 GZD393068:GZH393216 HIZ393068:HJD393216 HSV393068:HSZ393216 ICR393068:ICV393216 IMN393068:IMR393216 IWJ393068:IWN393216 JGF393068:JGJ393216 JQB393068:JQF393216 JZX393068:KAB393216 KJT393068:KJX393216 KTP393068:KTT393216 LDL393068:LDP393216 LNH393068:LNL393216 LXD393068:LXH393216 MGZ393068:MHD393216 MQV393068:MQZ393216 NAR393068:NAV393216 NKN393068:NKR393216 NUJ393068:NUN393216 OEF393068:OEJ393216 OOB393068:OOF393216 OXX393068:OYB393216 PHT393068:PHX393216 PRP393068:PRT393216 QBL393068:QBP393216 QLH393068:QLL393216 QVD393068:QVH393216 REZ393068:RFD393216 ROV393068:ROZ393216 RYR393068:RYV393216 SIN393068:SIR393216 SSJ393068:SSN393216 TCF393068:TCJ393216 TMB393068:TMF393216 TVX393068:TWB393216 UFT393068:UFX393216 UPP393068:UPT393216 UZL393068:UZP393216 VJH393068:VJL393216 VTD393068:VTH393216 WCZ393068:WDD393216 WMV393068:WMZ393216 WWR393068:WWV393216 KF458604:KJ458752 UB458604:UF458752 ADX458604:AEB458752 ANT458604:ANX458752 AXP458604:AXT458752 BHL458604:BHP458752 BRH458604:BRL458752 CBD458604:CBH458752 CKZ458604:CLD458752 CUV458604:CUZ458752 DER458604:DEV458752 DON458604:DOR458752 DYJ458604:DYN458752 EIF458604:EIJ458752 ESB458604:ESF458752 FBX458604:FCB458752 FLT458604:FLX458752 FVP458604:FVT458752 GFL458604:GFP458752 GPH458604:GPL458752 GZD458604:GZH458752 HIZ458604:HJD458752 HSV458604:HSZ458752 ICR458604:ICV458752 IMN458604:IMR458752 IWJ458604:IWN458752 JGF458604:JGJ458752 JQB458604:JQF458752 JZX458604:KAB458752 KJT458604:KJX458752 KTP458604:KTT458752 LDL458604:LDP458752 LNH458604:LNL458752 LXD458604:LXH458752 MGZ458604:MHD458752 MQV458604:MQZ458752 NAR458604:NAV458752 NKN458604:NKR458752 NUJ458604:NUN458752 OEF458604:OEJ458752 OOB458604:OOF458752 OXX458604:OYB458752 PHT458604:PHX458752 PRP458604:PRT458752 QBL458604:QBP458752 QLH458604:QLL458752 QVD458604:QVH458752 REZ458604:RFD458752 ROV458604:ROZ458752 RYR458604:RYV458752 SIN458604:SIR458752 SSJ458604:SSN458752 TCF458604:TCJ458752 TMB458604:TMF458752 TVX458604:TWB458752 UFT458604:UFX458752 UPP458604:UPT458752 UZL458604:UZP458752 VJH458604:VJL458752 VTD458604:VTH458752 WCZ458604:WDD458752 WMV458604:WMZ458752 WWR458604:WWV458752 KF524140:KJ524288 UB524140:UF524288 ADX524140:AEB524288 ANT524140:ANX524288 AXP524140:AXT524288 BHL524140:BHP524288 BRH524140:BRL524288 CBD524140:CBH524288 CKZ524140:CLD524288 CUV524140:CUZ524288 DER524140:DEV524288 DON524140:DOR524288 DYJ524140:DYN524288 EIF524140:EIJ524288 ESB524140:ESF524288 FBX524140:FCB524288 FLT524140:FLX524288 FVP524140:FVT524288 GFL524140:GFP524288 GPH524140:GPL524288 GZD524140:GZH524288 HIZ524140:HJD524288 HSV524140:HSZ524288 ICR524140:ICV524288 IMN524140:IMR524288 IWJ524140:IWN524288 JGF524140:JGJ524288 JQB524140:JQF524288 JZX524140:KAB524288 KJT524140:KJX524288 KTP524140:KTT524288 LDL524140:LDP524288 LNH524140:LNL524288 LXD524140:LXH524288 MGZ524140:MHD524288 MQV524140:MQZ524288 NAR524140:NAV524288 NKN524140:NKR524288 NUJ524140:NUN524288 OEF524140:OEJ524288 OOB524140:OOF524288 OXX524140:OYB524288 PHT524140:PHX524288 PRP524140:PRT524288 QBL524140:QBP524288 QLH524140:QLL524288 QVD524140:QVH524288 REZ524140:RFD524288 ROV524140:ROZ524288 RYR524140:RYV524288 SIN524140:SIR524288 SSJ524140:SSN524288 TCF524140:TCJ524288 TMB524140:TMF524288 TVX524140:TWB524288 UFT524140:UFX524288 UPP524140:UPT524288 UZL524140:UZP524288 VJH524140:VJL524288 VTD524140:VTH524288 WCZ524140:WDD524288 WMV524140:WMZ524288 WWR524140:WWV524288 KF589676:KJ589824 UB589676:UF589824 ADX589676:AEB589824 ANT589676:ANX589824 AXP589676:AXT589824 BHL589676:BHP589824 BRH589676:BRL589824 CBD589676:CBH589824 CKZ589676:CLD589824 CUV589676:CUZ589824 DER589676:DEV589824 DON589676:DOR589824 DYJ589676:DYN589824 EIF589676:EIJ589824 ESB589676:ESF589824 FBX589676:FCB589824 FLT589676:FLX589824 FVP589676:FVT589824 GFL589676:GFP589824 GPH589676:GPL589824 GZD589676:GZH589824 HIZ589676:HJD589824 HSV589676:HSZ589824 ICR589676:ICV589824 IMN589676:IMR589824 IWJ589676:IWN589824 JGF589676:JGJ589824 JQB589676:JQF589824 JZX589676:KAB589824 KJT589676:KJX589824 KTP589676:KTT589824 LDL589676:LDP589824 LNH589676:LNL589824 LXD589676:LXH589824 MGZ589676:MHD589824 MQV589676:MQZ589824 NAR589676:NAV589824 NKN589676:NKR589824 NUJ589676:NUN589824 OEF589676:OEJ589824 OOB589676:OOF589824 OXX589676:OYB589824 PHT589676:PHX589824 PRP589676:PRT589824 QBL589676:QBP589824 QLH589676:QLL589824 QVD589676:QVH589824 REZ589676:RFD589824 ROV589676:ROZ589824 RYR589676:RYV589824 SIN589676:SIR589824 SSJ589676:SSN589824 TCF589676:TCJ589824 TMB589676:TMF589824 TVX589676:TWB589824 UFT589676:UFX589824 UPP589676:UPT589824 UZL589676:UZP589824 VJH589676:VJL589824 VTD589676:VTH589824 WCZ589676:WDD589824 WMV589676:WMZ589824 WWR589676:WWV589824 KF655212:KJ655360 UB655212:UF655360 ADX655212:AEB655360 ANT655212:ANX655360 AXP655212:AXT655360 BHL655212:BHP655360 BRH655212:BRL655360 CBD655212:CBH655360 CKZ655212:CLD655360 CUV655212:CUZ655360 DER655212:DEV655360 DON655212:DOR655360 DYJ655212:DYN655360 EIF655212:EIJ655360 ESB655212:ESF655360 FBX655212:FCB655360 FLT655212:FLX655360 FVP655212:FVT655360 GFL655212:GFP655360 GPH655212:GPL655360 GZD655212:GZH655360 HIZ655212:HJD655360 HSV655212:HSZ655360 ICR655212:ICV655360 IMN655212:IMR655360 IWJ655212:IWN655360 JGF655212:JGJ655360 JQB655212:JQF655360 JZX655212:KAB655360 KJT655212:KJX655360 KTP655212:KTT655360 LDL655212:LDP655360 LNH655212:LNL655360 LXD655212:LXH655360 MGZ655212:MHD655360 MQV655212:MQZ655360 NAR655212:NAV655360 NKN655212:NKR655360 NUJ655212:NUN655360 OEF655212:OEJ655360 OOB655212:OOF655360 OXX655212:OYB655360 PHT655212:PHX655360 PRP655212:PRT655360 QBL655212:QBP655360 QLH655212:QLL655360 QVD655212:QVH655360 REZ655212:RFD655360 ROV655212:ROZ655360 RYR655212:RYV655360 SIN655212:SIR655360 SSJ655212:SSN655360 TCF655212:TCJ655360 TMB655212:TMF655360 TVX655212:TWB655360 UFT655212:UFX655360 UPP655212:UPT655360 UZL655212:UZP655360 VJH655212:VJL655360 VTD655212:VTH655360 WCZ655212:WDD655360 WMV655212:WMZ655360 WWR655212:WWV655360 KF720748:KJ720896 UB720748:UF720896 ADX720748:AEB720896 ANT720748:ANX720896 AXP720748:AXT720896 BHL720748:BHP720896 BRH720748:BRL720896 CBD720748:CBH720896 CKZ720748:CLD720896 CUV720748:CUZ720896 DER720748:DEV720896 DON720748:DOR720896 DYJ720748:DYN720896 EIF720748:EIJ720896 ESB720748:ESF720896 FBX720748:FCB720896 FLT720748:FLX720896 FVP720748:FVT720896 GFL720748:GFP720896 GPH720748:GPL720896 GZD720748:GZH720896 HIZ720748:HJD720896 HSV720748:HSZ720896 ICR720748:ICV720896 IMN720748:IMR720896 IWJ720748:IWN720896 JGF720748:JGJ720896 JQB720748:JQF720896 JZX720748:KAB720896 KJT720748:KJX720896 KTP720748:KTT720896 LDL720748:LDP720896 LNH720748:LNL720896 LXD720748:LXH720896 MGZ720748:MHD720896 MQV720748:MQZ720896 NAR720748:NAV720896 NKN720748:NKR720896 NUJ720748:NUN720896 OEF720748:OEJ720896 OOB720748:OOF720896 OXX720748:OYB720896 PHT720748:PHX720896 PRP720748:PRT720896 QBL720748:QBP720896 QLH720748:QLL720896 QVD720748:QVH720896 REZ720748:RFD720896 ROV720748:ROZ720896 RYR720748:RYV720896 SIN720748:SIR720896 SSJ720748:SSN720896 TCF720748:TCJ720896 TMB720748:TMF720896 TVX720748:TWB720896 UFT720748:UFX720896 UPP720748:UPT720896 UZL720748:UZP720896 VJH720748:VJL720896 VTD720748:VTH720896 WCZ720748:WDD720896 WMV720748:WMZ720896 WWR720748:WWV720896 KF786284:KJ786432 UB786284:UF786432 ADX786284:AEB786432 ANT786284:ANX786432 AXP786284:AXT786432 BHL786284:BHP786432 BRH786284:BRL786432 CBD786284:CBH786432 CKZ786284:CLD786432 CUV786284:CUZ786432 DER786284:DEV786432 DON786284:DOR786432 DYJ786284:DYN786432 EIF786284:EIJ786432 ESB786284:ESF786432 FBX786284:FCB786432 FLT786284:FLX786432 FVP786284:FVT786432 GFL786284:GFP786432 GPH786284:GPL786432 GZD786284:GZH786432 HIZ786284:HJD786432 HSV786284:HSZ786432 ICR786284:ICV786432 IMN786284:IMR786432 IWJ786284:IWN786432 JGF786284:JGJ786432 JQB786284:JQF786432 JZX786284:KAB786432 KJT786284:KJX786432 KTP786284:KTT786432 LDL786284:LDP786432 LNH786284:LNL786432 LXD786284:LXH786432 MGZ786284:MHD786432 MQV786284:MQZ786432 NAR786284:NAV786432 NKN786284:NKR786432 NUJ786284:NUN786432 OEF786284:OEJ786432 OOB786284:OOF786432 OXX786284:OYB786432 PHT786284:PHX786432 PRP786284:PRT786432 QBL786284:QBP786432 QLH786284:QLL786432 QVD786284:QVH786432 REZ786284:RFD786432 ROV786284:ROZ786432 RYR786284:RYV786432 SIN786284:SIR786432 SSJ786284:SSN786432 TCF786284:TCJ786432 TMB786284:TMF786432 TVX786284:TWB786432 UFT786284:UFX786432 UPP786284:UPT786432 UZL786284:UZP786432 VJH786284:VJL786432 VTD786284:VTH786432 WCZ786284:WDD786432 WMV786284:WMZ786432 WWR786284:WWV786432 KF851820:KJ851968 UB851820:UF851968 ADX851820:AEB851968 ANT851820:ANX851968 AXP851820:AXT851968 BHL851820:BHP851968 BRH851820:BRL851968 CBD851820:CBH851968 CKZ851820:CLD851968 CUV851820:CUZ851968 DER851820:DEV851968 DON851820:DOR851968 DYJ851820:DYN851968 EIF851820:EIJ851968 ESB851820:ESF851968 FBX851820:FCB851968 FLT851820:FLX851968 FVP851820:FVT851968 GFL851820:GFP851968 GPH851820:GPL851968 GZD851820:GZH851968 HIZ851820:HJD851968 HSV851820:HSZ851968 ICR851820:ICV851968 IMN851820:IMR851968 IWJ851820:IWN851968 JGF851820:JGJ851968 JQB851820:JQF851968 JZX851820:KAB851968 KJT851820:KJX851968 KTP851820:KTT851968 LDL851820:LDP851968 LNH851820:LNL851968 LXD851820:LXH851968 MGZ851820:MHD851968 MQV851820:MQZ851968 NAR851820:NAV851968 NKN851820:NKR851968 NUJ851820:NUN851968 OEF851820:OEJ851968 OOB851820:OOF851968 OXX851820:OYB851968 PHT851820:PHX851968 PRP851820:PRT851968 QBL851820:QBP851968 QLH851820:QLL851968 QVD851820:QVH851968 REZ851820:RFD851968 ROV851820:ROZ851968 RYR851820:RYV851968 SIN851820:SIR851968 SSJ851820:SSN851968 TCF851820:TCJ851968 TMB851820:TMF851968 TVX851820:TWB851968 UFT851820:UFX851968 UPP851820:UPT851968 UZL851820:UZP851968 VJH851820:VJL851968 VTD851820:VTH851968 WCZ851820:WDD851968 WMV851820:WMZ851968 WWR851820:WWV851968 KF917356:KJ917504 UB917356:UF917504 ADX917356:AEB917504 ANT917356:ANX917504 AXP917356:AXT917504 BHL917356:BHP917504 BRH917356:BRL917504 CBD917356:CBH917504 CKZ917356:CLD917504 CUV917356:CUZ917504 DER917356:DEV917504 DON917356:DOR917504 DYJ917356:DYN917504 EIF917356:EIJ917504 ESB917356:ESF917504 FBX917356:FCB917504 FLT917356:FLX917504 FVP917356:FVT917504 GFL917356:GFP917504 GPH917356:GPL917504 GZD917356:GZH917504 HIZ917356:HJD917504 HSV917356:HSZ917504 ICR917356:ICV917504 IMN917356:IMR917504 IWJ917356:IWN917504 JGF917356:JGJ917504 JQB917356:JQF917504 JZX917356:KAB917504 KJT917356:KJX917504 KTP917356:KTT917504 LDL917356:LDP917504 LNH917356:LNL917504 LXD917356:LXH917504 MGZ917356:MHD917504 MQV917356:MQZ917504 NAR917356:NAV917504 NKN917356:NKR917504 NUJ917356:NUN917504 OEF917356:OEJ917504 OOB917356:OOF917504 OXX917356:OYB917504 PHT917356:PHX917504 PRP917356:PRT917504 QBL917356:QBP917504 QLH917356:QLL917504 QVD917356:QVH917504 REZ917356:RFD917504 ROV917356:ROZ917504 RYR917356:RYV917504 SIN917356:SIR917504 SSJ917356:SSN917504 TCF917356:TCJ917504 TMB917356:TMF917504 TVX917356:TWB917504 UFT917356:UFX917504 UPP917356:UPT917504 UZL917356:UZP917504 VJH917356:VJL917504 VTD917356:VTH917504 WCZ917356:WDD917504 WMV917356:WMZ917504 WWR917356:WWV917504 KF982892:KJ983040 UB982892:UF983040 ADX982892:AEB983040 ANT982892:ANX983040 AXP982892:AXT983040 BHL982892:BHP983040 BRH982892:BRL983040 CBD982892:CBH983040 CKZ982892:CLD983040 CUV982892:CUZ983040 DER982892:DEV983040 DON982892:DOR983040 DYJ982892:DYN983040 EIF982892:EIJ983040 ESB982892:ESF983040 FBX982892:FCB983040 FLT982892:FLX983040 FVP982892:FVT983040 GFL982892:GFP983040 GPH982892:GPL983040 GZD982892:GZH983040 HIZ982892:HJD983040 HSV982892:HSZ983040 ICR982892:ICV983040 IMN982892:IMR983040 IWJ982892:IWN983040 JGF982892:JGJ983040 JQB982892:JQF983040 JZX982892:KAB983040 KJT982892:KJX983040 KTP982892:KTT983040 LDL982892:LDP983040 LNH982892:LNL983040 LXD982892:LXH983040 MGZ982892:MHD983040 MQV982892:MQZ983040 NAR982892:NAV983040 NKN982892:NKR983040 NUJ982892:NUN983040 OEF982892:OEJ983040 OOB982892:OOF983040 OXX982892:OYB983040 PHT982892:PHX983040 PRP982892:PRT983040 QBL982892:QBP983040 QLH982892:QLL983040 QVD982892:QVH983040 REZ982892:RFD983040 ROV982892:ROZ983040 RYR982892:RYV983040 SIN982892:SIR983040 SSJ982892:SSN983040 TCF982892:TCJ983040 TMB982892:TMF983040 TVX982892:TWB983040 UFT982892:UFX983040 UPP982892:UPT983040 UZL982892:UZP983040 VJH982892:VJL983040 VTD982892:VTH983040 WCZ982892:WDD983040 WMV982892:WMZ983040 WWR982892:WWV983040 UI128:UM140 AEE128:AEI140 AOA128:AOE140 AXW128:AYA140 BHS128:BHW140 BRO128:BRS140 CBK128:CBO140 CLG128:CLK140 CVC128:CVG140 DEY128:DFC140 DOU128:DOY140 DYQ128:DYU140 EIM128:EIQ140 ESI128:ESM140 FCE128:FCI140 FMA128:FME140 FVW128:FWA140 GFS128:GFW140 GPO128:GPS140 GZK128:GZO140 HJG128:HJK140 HTC128:HTG140 ICY128:IDC140 IMU128:IMY140 IWQ128:IWU140 JGM128:JGQ140 JQI128:JQM140 KAE128:KAI140 KKA128:KKE140 KTW128:KUA140 LDS128:LDW140 LNO128:LNS140 LXK128:LXO140 MHG128:MHK140 MRC128:MRG140 NAY128:NBC140 NKU128:NKY140 NUQ128:NUU140 OEM128:OEQ140 OOI128:OOM140 OYE128:OYI140 PIA128:PIE140 PRW128:PSA140 QBS128:QBW140 QLO128:QLS140 QVK128:QVO140 RFG128:RFK140 RPC128:RPG140 RYY128:RZC140 SIU128:SIY140 SSQ128:SSU140 TCM128:TCQ140 TMI128:TMM140 TWE128:TWI140 UGA128:UGE140 UPW128:UQA140 UZS128:UZW140 VJO128:VJS140 VTK128:VTO140 WDG128:WDK140 WNC128:WNG140 WWY128:WXC140 KT128:KW140 KM65388:KQ65536 UI65388:UM65536 AEE65388:AEI65536 AOA65388:AOE65536 AXW65388:AYA65536 BHS65388:BHW65536 BRO65388:BRS65536 CBK65388:CBO65536 CLG65388:CLK65536 CVC65388:CVG65536 DEY65388:DFC65536 DOU65388:DOY65536 DYQ65388:DYU65536 EIM65388:EIQ65536 ESI65388:ESM65536 FCE65388:FCI65536 FMA65388:FME65536 FVW65388:FWA65536 GFS65388:GFW65536 GPO65388:GPS65536 GZK65388:GZO65536 HJG65388:HJK65536 HTC65388:HTG65536 ICY65388:IDC65536 IMU65388:IMY65536 IWQ65388:IWU65536 JGM65388:JGQ65536 JQI65388:JQM65536 KAE65388:KAI65536 KKA65388:KKE65536 KTW65388:KUA65536 LDS65388:LDW65536 LNO65388:LNS65536 LXK65388:LXO65536 MHG65388:MHK65536 MRC65388:MRG65536 NAY65388:NBC65536 NKU65388:NKY65536 NUQ65388:NUU65536 OEM65388:OEQ65536 OOI65388:OOM65536 OYE65388:OYI65536 PIA65388:PIE65536 PRW65388:PSA65536 QBS65388:QBW65536 QLO65388:QLS65536 QVK65388:QVO65536 RFG65388:RFK65536 RPC65388:RPG65536 RYY65388:RZC65536 SIU65388:SIY65536 SSQ65388:SSU65536 TCM65388:TCQ65536 TMI65388:TMM65536 TWE65388:TWI65536 UGA65388:UGE65536 UPW65388:UQA65536 UZS65388:UZW65536 VJO65388:VJS65536 VTK65388:VTO65536 WDG65388:WDK65536 WNC65388:WNG65536 WWY65388:WXC65536 KM130924:KQ131072 UI130924:UM131072 AEE130924:AEI131072 AOA130924:AOE131072 AXW130924:AYA131072 BHS130924:BHW131072 BRO130924:BRS131072 CBK130924:CBO131072 CLG130924:CLK131072 CVC130924:CVG131072 DEY130924:DFC131072 DOU130924:DOY131072 DYQ130924:DYU131072 EIM130924:EIQ131072 ESI130924:ESM131072 FCE130924:FCI131072 FMA130924:FME131072 FVW130924:FWA131072 GFS130924:GFW131072 GPO130924:GPS131072 GZK130924:GZO131072 HJG130924:HJK131072 HTC130924:HTG131072 ICY130924:IDC131072 IMU130924:IMY131072 IWQ130924:IWU131072 JGM130924:JGQ131072 JQI130924:JQM131072 KAE130924:KAI131072 KKA130924:KKE131072 KTW130924:KUA131072 LDS130924:LDW131072 LNO130924:LNS131072 LXK130924:LXO131072 MHG130924:MHK131072 MRC130924:MRG131072 NAY130924:NBC131072 NKU130924:NKY131072 NUQ130924:NUU131072 OEM130924:OEQ131072 OOI130924:OOM131072 OYE130924:OYI131072 PIA130924:PIE131072 PRW130924:PSA131072 QBS130924:QBW131072 QLO130924:QLS131072 QVK130924:QVO131072 RFG130924:RFK131072 RPC130924:RPG131072 RYY130924:RZC131072 SIU130924:SIY131072 SSQ130924:SSU131072 TCM130924:TCQ131072 TMI130924:TMM131072 TWE130924:TWI131072 UGA130924:UGE131072 UPW130924:UQA131072 UZS130924:UZW131072 VJO130924:VJS131072 VTK130924:VTO131072 WDG130924:WDK131072 WNC130924:WNG131072 WWY130924:WXC131072 KM196460:KQ196608 UI196460:UM196608 AEE196460:AEI196608 AOA196460:AOE196608 AXW196460:AYA196608 BHS196460:BHW196608 BRO196460:BRS196608 CBK196460:CBO196608 CLG196460:CLK196608 CVC196460:CVG196608 DEY196460:DFC196608 DOU196460:DOY196608 DYQ196460:DYU196608 EIM196460:EIQ196608 ESI196460:ESM196608 FCE196460:FCI196608 FMA196460:FME196608 FVW196460:FWA196608 GFS196460:GFW196608 GPO196460:GPS196608 GZK196460:GZO196608 HJG196460:HJK196608 HTC196460:HTG196608 ICY196460:IDC196608 IMU196460:IMY196608 IWQ196460:IWU196608 JGM196460:JGQ196608 JQI196460:JQM196608 KAE196460:KAI196608 KKA196460:KKE196608 KTW196460:KUA196608 LDS196460:LDW196608 LNO196460:LNS196608 LXK196460:LXO196608 MHG196460:MHK196608 MRC196460:MRG196608 NAY196460:NBC196608 NKU196460:NKY196608 NUQ196460:NUU196608 OEM196460:OEQ196608 OOI196460:OOM196608 OYE196460:OYI196608 PIA196460:PIE196608 PRW196460:PSA196608 QBS196460:QBW196608 QLO196460:QLS196608 QVK196460:QVO196608 RFG196460:RFK196608 RPC196460:RPG196608 RYY196460:RZC196608 SIU196460:SIY196608 SSQ196460:SSU196608 TCM196460:TCQ196608 TMI196460:TMM196608 TWE196460:TWI196608 UGA196460:UGE196608 UPW196460:UQA196608 UZS196460:UZW196608 VJO196460:VJS196608 VTK196460:VTO196608 WDG196460:WDK196608 WNC196460:WNG196608 WWY196460:WXC196608 KM261996:KQ262144 UI261996:UM262144 AEE261996:AEI262144 AOA261996:AOE262144 AXW261996:AYA262144 BHS261996:BHW262144 BRO261996:BRS262144 CBK261996:CBO262144 CLG261996:CLK262144 CVC261996:CVG262144 DEY261996:DFC262144 DOU261996:DOY262144 DYQ261996:DYU262144 EIM261996:EIQ262144 ESI261996:ESM262144 FCE261996:FCI262144 FMA261996:FME262144 FVW261996:FWA262144 GFS261996:GFW262144 GPO261996:GPS262144 GZK261996:GZO262144 HJG261996:HJK262144 HTC261996:HTG262144 ICY261996:IDC262144 IMU261996:IMY262144 IWQ261996:IWU262144 JGM261996:JGQ262144 JQI261996:JQM262144 KAE261996:KAI262144 KKA261996:KKE262144 KTW261996:KUA262144 LDS261996:LDW262144 LNO261996:LNS262144 LXK261996:LXO262144 MHG261996:MHK262144 MRC261996:MRG262144 NAY261996:NBC262144 NKU261996:NKY262144 NUQ261996:NUU262144 OEM261996:OEQ262144 OOI261996:OOM262144 OYE261996:OYI262144 PIA261996:PIE262144 PRW261996:PSA262144 QBS261996:QBW262144 QLO261996:QLS262144 QVK261996:QVO262144 RFG261996:RFK262144 RPC261996:RPG262144 RYY261996:RZC262144 SIU261996:SIY262144 SSQ261996:SSU262144 TCM261996:TCQ262144 TMI261996:TMM262144 TWE261996:TWI262144 UGA261996:UGE262144 UPW261996:UQA262144 UZS261996:UZW262144 VJO261996:VJS262144 VTK261996:VTO262144 WDG261996:WDK262144 WNC261996:WNG262144 WWY261996:WXC262144 KM327532:KQ327680 UI327532:UM327680 AEE327532:AEI327680 AOA327532:AOE327680 AXW327532:AYA327680 BHS327532:BHW327680 BRO327532:BRS327680 CBK327532:CBO327680 CLG327532:CLK327680 CVC327532:CVG327680 DEY327532:DFC327680 DOU327532:DOY327680 DYQ327532:DYU327680 EIM327532:EIQ327680 ESI327532:ESM327680 FCE327532:FCI327680 FMA327532:FME327680 FVW327532:FWA327680 GFS327532:GFW327680 GPO327532:GPS327680 GZK327532:GZO327680 HJG327532:HJK327680 HTC327532:HTG327680 ICY327532:IDC327680 IMU327532:IMY327680 IWQ327532:IWU327680 JGM327532:JGQ327680 JQI327532:JQM327680 KAE327532:KAI327680 KKA327532:KKE327680 KTW327532:KUA327680 LDS327532:LDW327680 LNO327532:LNS327680 LXK327532:LXO327680 MHG327532:MHK327680 MRC327532:MRG327680 NAY327532:NBC327680 NKU327532:NKY327680 NUQ327532:NUU327680 OEM327532:OEQ327680 OOI327532:OOM327680 OYE327532:OYI327680 PIA327532:PIE327680 PRW327532:PSA327680 QBS327532:QBW327680 QLO327532:QLS327680 QVK327532:QVO327680 RFG327532:RFK327680 RPC327532:RPG327680 RYY327532:RZC327680 SIU327532:SIY327680 SSQ327532:SSU327680 TCM327532:TCQ327680 TMI327532:TMM327680 TWE327532:TWI327680 UGA327532:UGE327680 UPW327532:UQA327680 UZS327532:UZW327680 VJO327532:VJS327680 VTK327532:VTO327680 WDG327532:WDK327680 WNC327532:WNG327680 WWY327532:WXC327680 KM393068:KQ393216 UI393068:UM393216 AEE393068:AEI393216 AOA393068:AOE393216 AXW393068:AYA393216 BHS393068:BHW393216 BRO393068:BRS393216 CBK393068:CBO393216 CLG393068:CLK393216 CVC393068:CVG393216 DEY393068:DFC393216 DOU393068:DOY393216 DYQ393068:DYU393216 EIM393068:EIQ393216 ESI393068:ESM393216 FCE393068:FCI393216 FMA393068:FME393216 FVW393068:FWA393216 GFS393068:GFW393216 GPO393068:GPS393216 GZK393068:GZO393216 HJG393068:HJK393216 HTC393068:HTG393216 ICY393068:IDC393216 IMU393068:IMY393216 IWQ393068:IWU393216 JGM393068:JGQ393216 JQI393068:JQM393216 KAE393068:KAI393216 KKA393068:KKE393216 KTW393068:KUA393216 LDS393068:LDW393216 LNO393068:LNS393216 LXK393068:LXO393216 MHG393068:MHK393216 MRC393068:MRG393216 NAY393068:NBC393216 NKU393068:NKY393216 NUQ393068:NUU393216 OEM393068:OEQ393216 OOI393068:OOM393216 OYE393068:OYI393216 PIA393068:PIE393216 PRW393068:PSA393216 QBS393068:QBW393216 QLO393068:QLS393216 QVK393068:QVO393216 RFG393068:RFK393216 RPC393068:RPG393216 RYY393068:RZC393216 SIU393068:SIY393216 SSQ393068:SSU393216 TCM393068:TCQ393216 TMI393068:TMM393216 TWE393068:TWI393216 UGA393068:UGE393216 UPW393068:UQA393216 UZS393068:UZW393216 VJO393068:VJS393216 VTK393068:VTO393216 WDG393068:WDK393216 WNC393068:WNG393216 WWY393068:WXC393216 KM458604:KQ458752 UI458604:UM458752 AEE458604:AEI458752 AOA458604:AOE458752 AXW458604:AYA458752 BHS458604:BHW458752 BRO458604:BRS458752 CBK458604:CBO458752 CLG458604:CLK458752 CVC458604:CVG458752 DEY458604:DFC458752 DOU458604:DOY458752 DYQ458604:DYU458752 EIM458604:EIQ458752 ESI458604:ESM458752 FCE458604:FCI458752 FMA458604:FME458752 FVW458604:FWA458752 GFS458604:GFW458752 GPO458604:GPS458752 GZK458604:GZO458752 HJG458604:HJK458752 HTC458604:HTG458752 ICY458604:IDC458752 IMU458604:IMY458752 IWQ458604:IWU458752 JGM458604:JGQ458752 JQI458604:JQM458752 KAE458604:KAI458752 KKA458604:KKE458752 KTW458604:KUA458752 LDS458604:LDW458752 LNO458604:LNS458752 LXK458604:LXO458752 MHG458604:MHK458752 MRC458604:MRG458752 NAY458604:NBC458752 NKU458604:NKY458752 NUQ458604:NUU458752 OEM458604:OEQ458752 OOI458604:OOM458752 OYE458604:OYI458752 PIA458604:PIE458752 PRW458604:PSA458752 QBS458604:QBW458752 QLO458604:QLS458752 QVK458604:QVO458752 RFG458604:RFK458752 RPC458604:RPG458752 RYY458604:RZC458752 SIU458604:SIY458752 SSQ458604:SSU458752 TCM458604:TCQ458752 TMI458604:TMM458752 TWE458604:TWI458752 UGA458604:UGE458752 UPW458604:UQA458752 UZS458604:UZW458752 VJO458604:VJS458752 VTK458604:VTO458752 WDG458604:WDK458752 WNC458604:WNG458752 WWY458604:WXC458752 KM524140:KQ524288 UI524140:UM524288 AEE524140:AEI524288 AOA524140:AOE524288 AXW524140:AYA524288 BHS524140:BHW524288 BRO524140:BRS524288 CBK524140:CBO524288 CLG524140:CLK524288 CVC524140:CVG524288 DEY524140:DFC524288 DOU524140:DOY524288 DYQ524140:DYU524288 EIM524140:EIQ524288 ESI524140:ESM524288 FCE524140:FCI524288 FMA524140:FME524288 FVW524140:FWA524288 GFS524140:GFW524288 GPO524140:GPS524288 GZK524140:GZO524288 HJG524140:HJK524288 HTC524140:HTG524288 ICY524140:IDC524288 IMU524140:IMY524288 IWQ524140:IWU524288 JGM524140:JGQ524288 JQI524140:JQM524288 KAE524140:KAI524288 KKA524140:KKE524288 KTW524140:KUA524288 LDS524140:LDW524288 LNO524140:LNS524288 LXK524140:LXO524288 MHG524140:MHK524288 MRC524140:MRG524288 NAY524140:NBC524288 NKU524140:NKY524288 NUQ524140:NUU524288 OEM524140:OEQ524288 OOI524140:OOM524288 OYE524140:OYI524288 PIA524140:PIE524288 PRW524140:PSA524288 QBS524140:QBW524288 QLO524140:QLS524288 QVK524140:QVO524288 RFG524140:RFK524288 RPC524140:RPG524288 RYY524140:RZC524288 SIU524140:SIY524288 SSQ524140:SSU524288 TCM524140:TCQ524288 TMI524140:TMM524288 TWE524140:TWI524288 UGA524140:UGE524288 UPW524140:UQA524288 UZS524140:UZW524288 VJO524140:VJS524288 VTK524140:VTO524288 WDG524140:WDK524288 WNC524140:WNG524288 WWY524140:WXC524288 KM589676:KQ589824 UI589676:UM589824 AEE589676:AEI589824 AOA589676:AOE589824 AXW589676:AYA589824 BHS589676:BHW589824 BRO589676:BRS589824 CBK589676:CBO589824 CLG589676:CLK589824 CVC589676:CVG589824 DEY589676:DFC589824 DOU589676:DOY589824 DYQ589676:DYU589824 EIM589676:EIQ589824 ESI589676:ESM589824 FCE589676:FCI589824 FMA589676:FME589824 FVW589676:FWA589824 GFS589676:GFW589824 GPO589676:GPS589824 GZK589676:GZO589824 HJG589676:HJK589824 HTC589676:HTG589824 ICY589676:IDC589824 IMU589676:IMY589824 IWQ589676:IWU589824 JGM589676:JGQ589824 JQI589676:JQM589824 KAE589676:KAI589824 KKA589676:KKE589824 KTW589676:KUA589824 LDS589676:LDW589824 LNO589676:LNS589824 LXK589676:LXO589824 MHG589676:MHK589824 MRC589676:MRG589824 NAY589676:NBC589824 NKU589676:NKY589824 NUQ589676:NUU589824 OEM589676:OEQ589824 OOI589676:OOM589824 OYE589676:OYI589824 PIA589676:PIE589824 PRW589676:PSA589824 QBS589676:QBW589824 QLO589676:QLS589824 QVK589676:QVO589824 RFG589676:RFK589824 RPC589676:RPG589824 RYY589676:RZC589824 SIU589676:SIY589824 SSQ589676:SSU589824 TCM589676:TCQ589824 TMI589676:TMM589824 TWE589676:TWI589824 UGA589676:UGE589824 UPW589676:UQA589824 UZS589676:UZW589824 VJO589676:VJS589824 VTK589676:VTO589824 WDG589676:WDK589824 WNC589676:WNG589824 WWY589676:WXC589824 KM655212:KQ655360 UI655212:UM655360 AEE655212:AEI655360 AOA655212:AOE655360 AXW655212:AYA655360 BHS655212:BHW655360 BRO655212:BRS655360 CBK655212:CBO655360 CLG655212:CLK655360 CVC655212:CVG655360 DEY655212:DFC655360 DOU655212:DOY655360 DYQ655212:DYU655360 EIM655212:EIQ655360 ESI655212:ESM655360 FCE655212:FCI655360 FMA655212:FME655360 FVW655212:FWA655360 GFS655212:GFW655360 GPO655212:GPS655360 GZK655212:GZO655360 HJG655212:HJK655360 HTC655212:HTG655360 ICY655212:IDC655360 IMU655212:IMY655360 IWQ655212:IWU655360 JGM655212:JGQ655360 JQI655212:JQM655360 KAE655212:KAI655360 KKA655212:KKE655360 KTW655212:KUA655360 LDS655212:LDW655360 LNO655212:LNS655360 LXK655212:LXO655360 MHG655212:MHK655360 MRC655212:MRG655360 NAY655212:NBC655360 NKU655212:NKY655360 NUQ655212:NUU655360 OEM655212:OEQ655360 OOI655212:OOM655360 OYE655212:OYI655360 PIA655212:PIE655360 PRW655212:PSA655360 QBS655212:QBW655360 QLO655212:QLS655360 QVK655212:QVO655360 RFG655212:RFK655360 RPC655212:RPG655360 RYY655212:RZC655360 SIU655212:SIY655360 SSQ655212:SSU655360 TCM655212:TCQ655360 TMI655212:TMM655360 TWE655212:TWI655360 UGA655212:UGE655360 UPW655212:UQA655360 UZS655212:UZW655360 VJO655212:VJS655360 VTK655212:VTO655360 WDG655212:WDK655360 WNC655212:WNG655360 WWY655212:WXC655360 KM720748:KQ720896 UI720748:UM720896 AEE720748:AEI720896 AOA720748:AOE720896 AXW720748:AYA720896 BHS720748:BHW720896 BRO720748:BRS720896 CBK720748:CBO720896 CLG720748:CLK720896 CVC720748:CVG720896 DEY720748:DFC720896 DOU720748:DOY720896 DYQ720748:DYU720896 EIM720748:EIQ720896 ESI720748:ESM720896 FCE720748:FCI720896 FMA720748:FME720896 FVW720748:FWA720896 GFS720748:GFW720896 GPO720748:GPS720896 GZK720748:GZO720896 HJG720748:HJK720896 HTC720748:HTG720896 ICY720748:IDC720896 IMU720748:IMY720896 IWQ720748:IWU720896 JGM720748:JGQ720896 JQI720748:JQM720896 KAE720748:KAI720896 KKA720748:KKE720896 KTW720748:KUA720896 LDS720748:LDW720896 LNO720748:LNS720896 LXK720748:LXO720896 MHG720748:MHK720896 MRC720748:MRG720896 NAY720748:NBC720896 NKU720748:NKY720896 NUQ720748:NUU720896 OEM720748:OEQ720896 OOI720748:OOM720896 OYE720748:OYI720896 PIA720748:PIE720896 PRW720748:PSA720896 QBS720748:QBW720896 QLO720748:QLS720896 QVK720748:QVO720896 RFG720748:RFK720896 RPC720748:RPG720896 RYY720748:RZC720896 SIU720748:SIY720896 SSQ720748:SSU720896 TCM720748:TCQ720896 TMI720748:TMM720896 TWE720748:TWI720896 UGA720748:UGE720896 UPW720748:UQA720896 UZS720748:UZW720896 VJO720748:VJS720896 VTK720748:VTO720896 WDG720748:WDK720896 WNC720748:WNG720896 WWY720748:WXC720896 KM786284:KQ786432 UI786284:UM786432 AEE786284:AEI786432 AOA786284:AOE786432 AXW786284:AYA786432 BHS786284:BHW786432 BRO786284:BRS786432 CBK786284:CBO786432 CLG786284:CLK786432 CVC786284:CVG786432 DEY786284:DFC786432 DOU786284:DOY786432 DYQ786284:DYU786432 EIM786284:EIQ786432 ESI786284:ESM786432 FCE786284:FCI786432 FMA786284:FME786432 FVW786284:FWA786432 GFS786284:GFW786432 GPO786284:GPS786432 GZK786284:GZO786432 HJG786284:HJK786432 HTC786284:HTG786432 ICY786284:IDC786432 IMU786284:IMY786432 IWQ786284:IWU786432 JGM786284:JGQ786432 JQI786284:JQM786432 KAE786284:KAI786432 KKA786284:KKE786432 KTW786284:KUA786432 LDS786284:LDW786432 LNO786284:LNS786432 LXK786284:LXO786432 MHG786284:MHK786432 MRC786284:MRG786432 NAY786284:NBC786432 NKU786284:NKY786432 NUQ786284:NUU786432 OEM786284:OEQ786432 OOI786284:OOM786432 OYE786284:OYI786432 PIA786284:PIE786432 PRW786284:PSA786432 QBS786284:QBW786432 QLO786284:QLS786432 QVK786284:QVO786432 RFG786284:RFK786432 RPC786284:RPG786432 RYY786284:RZC786432 SIU786284:SIY786432 SSQ786284:SSU786432 TCM786284:TCQ786432 TMI786284:TMM786432 TWE786284:TWI786432 UGA786284:UGE786432 UPW786284:UQA786432 UZS786284:UZW786432 VJO786284:VJS786432 VTK786284:VTO786432 WDG786284:WDK786432 WNC786284:WNG786432 WWY786284:WXC786432 KM851820:KQ851968 UI851820:UM851968 AEE851820:AEI851968 AOA851820:AOE851968 AXW851820:AYA851968 BHS851820:BHW851968 BRO851820:BRS851968 CBK851820:CBO851968 CLG851820:CLK851968 CVC851820:CVG851968 DEY851820:DFC851968 DOU851820:DOY851968 DYQ851820:DYU851968 EIM851820:EIQ851968 ESI851820:ESM851968 FCE851820:FCI851968 FMA851820:FME851968 FVW851820:FWA851968 GFS851820:GFW851968 GPO851820:GPS851968 GZK851820:GZO851968 HJG851820:HJK851968 HTC851820:HTG851968 ICY851820:IDC851968 IMU851820:IMY851968 IWQ851820:IWU851968 JGM851820:JGQ851968 JQI851820:JQM851968 KAE851820:KAI851968 KKA851820:KKE851968 KTW851820:KUA851968 LDS851820:LDW851968 LNO851820:LNS851968 LXK851820:LXO851968 MHG851820:MHK851968 MRC851820:MRG851968 NAY851820:NBC851968 NKU851820:NKY851968 NUQ851820:NUU851968 OEM851820:OEQ851968 OOI851820:OOM851968 OYE851820:OYI851968 PIA851820:PIE851968 PRW851820:PSA851968 QBS851820:QBW851968 QLO851820:QLS851968 QVK851820:QVO851968 RFG851820:RFK851968 RPC851820:RPG851968 RYY851820:RZC851968 SIU851820:SIY851968 SSQ851820:SSU851968 TCM851820:TCQ851968 TMI851820:TMM851968 TWE851820:TWI851968 UGA851820:UGE851968 UPW851820:UQA851968 UZS851820:UZW851968 VJO851820:VJS851968 VTK851820:VTO851968 WDG851820:WDK851968 WNC851820:WNG851968 WWY851820:WXC851968 KM917356:KQ917504 UI917356:UM917504 AEE917356:AEI917504 AOA917356:AOE917504 AXW917356:AYA917504 BHS917356:BHW917504 BRO917356:BRS917504 CBK917356:CBO917504 CLG917356:CLK917504 CVC917356:CVG917504 DEY917356:DFC917504 DOU917356:DOY917504 DYQ917356:DYU917504 EIM917356:EIQ917504 ESI917356:ESM917504 FCE917356:FCI917504 FMA917356:FME917504 FVW917356:FWA917504 GFS917356:GFW917504 GPO917356:GPS917504 GZK917356:GZO917504 HJG917356:HJK917504 HTC917356:HTG917504 ICY917356:IDC917504 IMU917356:IMY917504 IWQ917356:IWU917504 JGM917356:JGQ917504 JQI917356:JQM917504 KAE917356:KAI917504 KKA917356:KKE917504 KTW917356:KUA917504 LDS917356:LDW917504 LNO917356:LNS917504 LXK917356:LXO917504 MHG917356:MHK917504 MRC917356:MRG917504 NAY917356:NBC917504 NKU917356:NKY917504 NUQ917356:NUU917504 OEM917356:OEQ917504 OOI917356:OOM917504 OYE917356:OYI917504 PIA917356:PIE917504 PRW917356:PSA917504 QBS917356:QBW917504 QLO917356:QLS917504 QVK917356:QVO917504 RFG917356:RFK917504 RPC917356:RPG917504 RYY917356:RZC917504 SIU917356:SIY917504 SSQ917356:SSU917504 TCM917356:TCQ917504 TMI917356:TMM917504 TWE917356:TWI917504 UGA917356:UGE917504 UPW917356:UQA917504 UZS917356:UZW917504 VJO917356:VJS917504 VTK917356:VTO917504 WDG917356:WDK917504 WNC917356:WNG917504 WWY917356:WXC917504 KM982892:KQ983040 UI982892:UM983040 AEE982892:AEI983040 AOA982892:AOE983040 AXW982892:AYA983040 BHS982892:BHW983040 BRO982892:BRS983040 CBK982892:CBO983040 CLG982892:CLK983040 CVC982892:CVG983040 DEY982892:DFC983040 DOU982892:DOY983040 DYQ982892:DYU983040 EIM982892:EIQ983040 ESI982892:ESM983040 FCE982892:FCI983040 FMA982892:FME983040 FVW982892:FWA983040 GFS982892:GFW983040 GPO982892:GPS983040 GZK982892:GZO983040 HJG982892:HJK983040 HTC982892:HTG983040 ICY982892:IDC983040 IMU982892:IMY983040 IWQ982892:IWU983040 JGM982892:JGQ983040 JQI982892:JQM983040 KAE982892:KAI983040 KKA982892:KKE983040 KTW982892:KUA983040 LDS982892:LDW983040 LNO982892:LNS983040 LXK982892:LXO983040 MHG982892:MHK983040 MRC982892:MRG983040 NAY982892:NBC983040 NKU982892:NKY983040 NUQ982892:NUU983040 OEM982892:OEQ983040 OOI982892:OOM983040 OYE982892:OYI983040 PIA982892:PIE983040 PRW982892:PSA983040 QBS982892:QBW983040 QLO982892:QLS983040 QVK982892:QVO983040 RFG982892:RFK983040 RPC982892:RPG983040 RYY982892:RZC983040 SIU982892:SIY983040 SSQ982892:SSU983040 TCM982892:TCQ983040 TMI982892:TMM983040 TWE982892:TWI983040 UGA982892:UGE983040 UPW982892:UQA983040 UZS982892:UZW983040 VJO982892:VJS983040 VTK982892:VTO983040 WDG982892:WDK983040 WNC982892:WNG983040 WWY982892:WXC983040 UP128:US140 AEL128:AEO140 AOH128:AOK140 AYD128:AYG140 BHZ128:BIC140 BRV128:BRY140 CBR128:CBU140 CLN128:CLQ140 CVJ128:CVM140 DFF128:DFI140 DPB128:DPE140 DYX128:DZA140 EIT128:EIW140 ESP128:ESS140 FCL128:FCO140 FMH128:FMK140 FWD128:FWG140 GFZ128:GGC140 GPV128:GPY140 GZR128:GZU140 HJN128:HJQ140 HTJ128:HTM140 IDF128:IDI140 INB128:INE140 IWX128:IXA140 JGT128:JGW140 JQP128:JQS140 KAL128:KAO140 KKH128:KKK140 KUD128:KUG140 LDZ128:LEC140 LNV128:LNY140 LXR128:LXU140 MHN128:MHQ140 MRJ128:MRM140 NBF128:NBI140 NLB128:NLE140 NUX128:NVA140 OET128:OEW140 OOP128:OOS140 OYL128:OYO140 PIH128:PIK140 PSD128:PSG140 QBZ128:QCC140 QLV128:QLY140 QVR128:QVU140 RFN128:RFQ140 RPJ128:RPM140 RZF128:RZI140 SJB128:SJE140 SSX128:STA140 TCT128:TCW140 TMP128:TMS140 TWL128:TWO140 UGH128:UGK140 UQD128:UQG140 UZZ128:VAC140 VJV128:VJY140 VTR128:VTU140 WDN128:WDQ140 WNJ128:WNM140 WXF128:WXI140 KY128:KY140 KT65388:KW65536 UP65388:US65536 AEL65388:AEO65536 AOH65388:AOK65536 AYD65388:AYG65536 BHZ65388:BIC65536 BRV65388:BRY65536 CBR65388:CBU65536 CLN65388:CLQ65536 CVJ65388:CVM65536 DFF65388:DFI65536 DPB65388:DPE65536 DYX65388:DZA65536 EIT65388:EIW65536 ESP65388:ESS65536 FCL65388:FCO65536 FMH65388:FMK65536 FWD65388:FWG65536 GFZ65388:GGC65536 GPV65388:GPY65536 GZR65388:GZU65536 HJN65388:HJQ65536 HTJ65388:HTM65536 IDF65388:IDI65536 INB65388:INE65536 IWX65388:IXA65536 JGT65388:JGW65536 JQP65388:JQS65536 KAL65388:KAO65536 KKH65388:KKK65536 KUD65388:KUG65536 LDZ65388:LEC65536 LNV65388:LNY65536 LXR65388:LXU65536 MHN65388:MHQ65536 MRJ65388:MRM65536 NBF65388:NBI65536 NLB65388:NLE65536 NUX65388:NVA65536 OET65388:OEW65536 OOP65388:OOS65536 OYL65388:OYO65536 PIH65388:PIK65536 PSD65388:PSG65536 QBZ65388:QCC65536 QLV65388:QLY65536 QVR65388:QVU65536 RFN65388:RFQ65536 RPJ65388:RPM65536 RZF65388:RZI65536 SJB65388:SJE65536 SSX65388:STA65536 TCT65388:TCW65536 TMP65388:TMS65536 TWL65388:TWO65536 UGH65388:UGK65536 UQD65388:UQG65536 UZZ65388:VAC65536 VJV65388:VJY65536 VTR65388:VTU65536 WDN65388:WDQ65536 WNJ65388:WNM65536 WXF65388:WXI65536 KT130924:KW131072 UP130924:US131072 AEL130924:AEO131072 AOH130924:AOK131072 AYD130924:AYG131072 BHZ130924:BIC131072 BRV130924:BRY131072 CBR130924:CBU131072 CLN130924:CLQ131072 CVJ130924:CVM131072 DFF130924:DFI131072 DPB130924:DPE131072 DYX130924:DZA131072 EIT130924:EIW131072 ESP130924:ESS131072 FCL130924:FCO131072 FMH130924:FMK131072 FWD130924:FWG131072 GFZ130924:GGC131072 GPV130924:GPY131072 GZR130924:GZU131072 HJN130924:HJQ131072 HTJ130924:HTM131072 IDF130924:IDI131072 INB130924:INE131072 IWX130924:IXA131072 JGT130924:JGW131072 JQP130924:JQS131072 KAL130924:KAO131072 KKH130924:KKK131072 KUD130924:KUG131072 LDZ130924:LEC131072 LNV130924:LNY131072 LXR130924:LXU131072 MHN130924:MHQ131072 MRJ130924:MRM131072 NBF130924:NBI131072 NLB130924:NLE131072 NUX130924:NVA131072 OET130924:OEW131072 OOP130924:OOS131072 OYL130924:OYO131072 PIH130924:PIK131072 PSD130924:PSG131072 QBZ130924:QCC131072 QLV130924:QLY131072 QVR130924:QVU131072 RFN130924:RFQ131072 RPJ130924:RPM131072 RZF130924:RZI131072 SJB130924:SJE131072 SSX130924:STA131072 TCT130924:TCW131072 TMP130924:TMS131072 TWL130924:TWO131072 UGH130924:UGK131072 UQD130924:UQG131072 UZZ130924:VAC131072 VJV130924:VJY131072 VTR130924:VTU131072 WDN130924:WDQ131072 WNJ130924:WNM131072 WXF130924:WXI131072 KT196460:KW196608 UP196460:US196608 AEL196460:AEO196608 AOH196460:AOK196608 AYD196460:AYG196608 BHZ196460:BIC196608 BRV196460:BRY196608 CBR196460:CBU196608 CLN196460:CLQ196608 CVJ196460:CVM196608 DFF196460:DFI196608 DPB196460:DPE196608 DYX196460:DZA196608 EIT196460:EIW196608 ESP196460:ESS196608 FCL196460:FCO196608 FMH196460:FMK196608 FWD196460:FWG196608 GFZ196460:GGC196608 GPV196460:GPY196608 GZR196460:GZU196608 HJN196460:HJQ196608 HTJ196460:HTM196608 IDF196460:IDI196608 INB196460:INE196608 IWX196460:IXA196608 JGT196460:JGW196608 JQP196460:JQS196608 KAL196460:KAO196608 KKH196460:KKK196608 KUD196460:KUG196608 LDZ196460:LEC196608 LNV196460:LNY196608 LXR196460:LXU196608 MHN196460:MHQ196608 MRJ196460:MRM196608 NBF196460:NBI196608 NLB196460:NLE196608 NUX196460:NVA196608 OET196460:OEW196608 OOP196460:OOS196608 OYL196460:OYO196608 PIH196460:PIK196608 PSD196460:PSG196608 QBZ196460:QCC196608 QLV196460:QLY196608 QVR196460:QVU196608 RFN196460:RFQ196608 RPJ196460:RPM196608 RZF196460:RZI196608 SJB196460:SJE196608 SSX196460:STA196608 TCT196460:TCW196608 TMP196460:TMS196608 TWL196460:TWO196608 UGH196460:UGK196608 UQD196460:UQG196608 UZZ196460:VAC196608 VJV196460:VJY196608 VTR196460:VTU196608 WDN196460:WDQ196608 WNJ196460:WNM196608 WXF196460:WXI196608 KT261996:KW262144 UP261996:US262144 AEL261996:AEO262144 AOH261996:AOK262144 AYD261996:AYG262144 BHZ261996:BIC262144 BRV261996:BRY262144 CBR261996:CBU262144 CLN261996:CLQ262144 CVJ261996:CVM262144 DFF261996:DFI262144 DPB261996:DPE262144 DYX261996:DZA262144 EIT261996:EIW262144 ESP261996:ESS262144 FCL261996:FCO262144 FMH261996:FMK262144 FWD261996:FWG262144 GFZ261996:GGC262144 GPV261996:GPY262144 GZR261996:GZU262144 HJN261996:HJQ262144 HTJ261996:HTM262144 IDF261996:IDI262144 INB261996:INE262144 IWX261996:IXA262144 JGT261996:JGW262144 JQP261996:JQS262144 KAL261996:KAO262144 KKH261996:KKK262144 KUD261996:KUG262144 LDZ261996:LEC262144 LNV261996:LNY262144 LXR261996:LXU262144 MHN261996:MHQ262144 MRJ261996:MRM262144 NBF261996:NBI262144 NLB261996:NLE262144 NUX261996:NVA262144 OET261996:OEW262144 OOP261996:OOS262144 OYL261996:OYO262144 PIH261996:PIK262144 PSD261996:PSG262144 QBZ261996:QCC262144 QLV261996:QLY262144 QVR261996:QVU262144 RFN261996:RFQ262144 RPJ261996:RPM262144 RZF261996:RZI262144 SJB261996:SJE262144 SSX261996:STA262144 TCT261996:TCW262144 TMP261996:TMS262144 TWL261996:TWO262144 UGH261996:UGK262144 UQD261996:UQG262144 UZZ261996:VAC262144 VJV261996:VJY262144 VTR261996:VTU262144 WDN261996:WDQ262144 WNJ261996:WNM262144 WXF261996:WXI262144 KT327532:KW327680 UP327532:US327680 AEL327532:AEO327680 AOH327532:AOK327680 AYD327532:AYG327680 BHZ327532:BIC327680 BRV327532:BRY327680 CBR327532:CBU327680 CLN327532:CLQ327680 CVJ327532:CVM327680 DFF327532:DFI327680 DPB327532:DPE327680 DYX327532:DZA327680 EIT327532:EIW327680 ESP327532:ESS327680 FCL327532:FCO327680 FMH327532:FMK327680 FWD327532:FWG327680 GFZ327532:GGC327680 GPV327532:GPY327680 GZR327532:GZU327680 HJN327532:HJQ327680 HTJ327532:HTM327680 IDF327532:IDI327680 INB327532:INE327680 IWX327532:IXA327680 JGT327532:JGW327680 JQP327532:JQS327680 KAL327532:KAO327680 KKH327532:KKK327680 KUD327532:KUG327680 LDZ327532:LEC327680 LNV327532:LNY327680 LXR327532:LXU327680 MHN327532:MHQ327680 MRJ327532:MRM327680 NBF327532:NBI327680 NLB327532:NLE327680 NUX327532:NVA327680 OET327532:OEW327680 OOP327532:OOS327680 OYL327532:OYO327680 PIH327532:PIK327680 PSD327532:PSG327680 QBZ327532:QCC327680 QLV327532:QLY327680 QVR327532:QVU327680 RFN327532:RFQ327680 RPJ327532:RPM327680 RZF327532:RZI327680 SJB327532:SJE327680 SSX327532:STA327680 TCT327532:TCW327680 TMP327532:TMS327680 TWL327532:TWO327680 UGH327532:UGK327680 UQD327532:UQG327680 UZZ327532:VAC327680 VJV327532:VJY327680 VTR327532:VTU327680 WDN327532:WDQ327680 WNJ327532:WNM327680 WXF327532:WXI327680 KT393068:KW393216 UP393068:US393216 AEL393068:AEO393216 AOH393068:AOK393216 AYD393068:AYG393216 BHZ393068:BIC393216 BRV393068:BRY393216 CBR393068:CBU393216 CLN393068:CLQ393216 CVJ393068:CVM393216 DFF393068:DFI393216 DPB393068:DPE393216 DYX393068:DZA393216 EIT393068:EIW393216 ESP393068:ESS393216 FCL393068:FCO393216 FMH393068:FMK393216 FWD393068:FWG393216 GFZ393068:GGC393216 GPV393068:GPY393216 GZR393068:GZU393216 HJN393068:HJQ393216 HTJ393068:HTM393216 IDF393068:IDI393216 INB393068:INE393216 IWX393068:IXA393216 JGT393068:JGW393216 JQP393068:JQS393216 KAL393068:KAO393216 KKH393068:KKK393216 KUD393068:KUG393216 LDZ393068:LEC393216 LNV393068:LNY393216 LXR393068:LXU393216 MHN393068:MHQ393216 MRJ393068:MRM393216 NBF393068:NBI393216 NLB393068:NLE393216 NUX393068:NVA393216 OET393068:OEW393216 OOP393068:OOS393216 OYL393068:OYO393216 PIH393068:PIK393216 PSD393068:PSG393216 QBZ393068:QCC393216 QLV393068:QLY393216 QVR393068:QVU393216 RFN393068:RFQ393216 RPJ393068:RPM393216 RZF393068:RZI393216 SJB393068:SJE393216 SSX393068:STA393216 TCT393068:TCW393216 TMP393068:TMS393216 TWL393068:TWO393216 UGH393068:UGK393216 UQD393068:UQG393216 UZZ393068:VAC393216 VJV393068:VJY393216 VTR393068:VTU393216 WDN393068:WDQ393216 WNJ393068:WNM393216 WXF393068:WXI393216 KT458604:KW458752 UP458604:US458752 AEL458604:AEO458752 AOH458604:AOK458752 AYD458604:AYG458752 BHZ458604:BIC458752 BRV458604:BRY458752 CBR458604:CBU458752 CLN458604:CLQ458752 CVJ458604:CVM458752 DFF458604:DFI458752 DPB458604:DPE458752 DYX458604:DZA458752 EIT458604:EIW458752 ESP458604:ESS458752 FCL458604:FCO458752 FMH458604:FMK458752 FWD458604:FWG458752 GFZ458604:GGC458752 GPV458604:GPY458752 GZR458604:GZU458752 HJN458604:HJQ458752 HTJ458604:HTM458752 IDF458604:IDI458752 INB458604:INE458752 IWX458604:IXA458752 JGT458604:JGW458752 JQP458604:JQS458752 KAL458604:KAO458752 KKH458604:KKK458752 KUD458604:KUG458752 LDZ458604:LEC458752 LNV458604:LNY458752 LXR458604:LXU458752 MHN458604:MHQ458752 MRJ458604:MRM458752 NBF458604:NBI458752 NLB458604:NLE458752 NUX458604:NVA458752 OET458604:OEW458752 OOP458604:OOS458752 OYL458604:OYO458752 PIH458604:PIK458752 PSD458604:PSG458752 QBZ458604:QCC458752 QLV458604:QLY458752 QVR458604:QVU458752 RFN458604:RFQ458752 RPJ458604:RPM458752 RZF458604:RZI458752 SJB458604:SJE458752 SSX458604:STA458752 TCT458604:TCW458752 TMP458604:TMS458752 TWL458604:TWO458752 UGH458604:UGK458752 UQD458604:UQG458752 UZZ458604:VAC458752 VJV458604:VJY458752 VTR458604:VTU458752 WDN458604:WDQ458752 WNJ458604:WNM458752 WXF458604:WXI458752 KT524140:KW524288 UP524140:US524288 AEL524140:AEO524288 AOH524140:AOK524288 AYD524140:AYG524288 BHZ524140:BIC524288 BRV524140:BRY524288 CBR524140:CBU524288 CLN524140:CLQ524288 CVJ524140:CVM524288 DFF524140:DFI524288 DPB524140:DPE524288 DYX524140:DZA524288 EIT524140:EIW524288 ESP524140:ESS524288 FCL524140:FCO524288 FMH524140:FMK524288 FWD524140:FWG524288 GFZ524140:GGC524288 GPV524140:GPY524288 GZR524140:GZU524288 HJN524140:HJQ524288 HTJ524140:HTM524288 IDF524140:IDI524288 INB524140:INE524288 IWX524140:IXA524288 JGT524140:JGW524288 JQP524140:JQS524288 KAL524140:KAO524288 KKH524140:KKK524288 KUD524140:KUG524288 LDZ524140:LEC524288 LNV524140:LNY524288 LXR524140:LXU524288 MHN524140:MHQ524288 MRJ524140:MRM524288 NBF524140:NBI524288 NLB524140:NLE524288 NUX524140:NVA524288 OET524140:OEW524288 OOP524140:OOS524288 OYL524140:OYO524288 PIH524140:PIK524288 PSD524140:PSG524288 QBZ524140:QCC524288 QLV524140:QLY524288 QVR524140:QVU524288 RFN524140:RFQ524288 RPJ524140:RPM524288 RZF524140:RZI524288 SJB524140:SJE524288 SSX524140:STA524288 TCT524140:TCW524288 TMP524140:TMS524288 TWL524140:TWO524288 UGH524140:UGK524288 UQD524140:UQG524288 UZZ524140:VAC524288 VJV524140:VJY524288 VTR524140:VTU524288 WDN524140:WDQ524288 WNJ524140:WNM524288 WXF524140:WXI524288 KT589676:KW589824 UP589676:US589824 AEL589676:AEO589824 AOH589676:AOK589824 AYD589676:AYG589824 BHZ589676:BIC589824 BRV589676:BRY589824 CBR589676:CBU589824 CLN589676:CLQ589824 CVJ589676:CVM589824 DFF589676:DFI589824 DPB589676:DPE589824 DYX589676:DZA589824 EIT589676:EIW589824 ESP589676:ESS589824 FCL589676:FCO589824 FMH589676:FMK589824 FWD589676:FWG589824 GFZ589676:GGC589824 GPV589676:GPY589824 GZR589676:GZU589824 HJN589676:HJQ589824 HTJ589676:HTM589824 IDF589676:IDI589824 INB589676:INE589824 IWX589676:IXA589824 JGT589676:JGW589824 JQP589676:JQS589824 KAL589676:KAO589824 KKH589676:KKK589824 KUD589676:KUG589824 LDZ589676:LEC589824 LNV589676:LNY589824 LXR589676:LXU589824 MHN589676:MHQ589824 MRJ589676:MRM589824 NBF589676:NBI589824 NLB589676:NLE589824 NUX589676:NVA589824 OET589676:OEW589824 OOP589676:OOS589824 OYL589676:OYO589824 PIH589676:PIK589824 PSD589676:PSG589824 QBZ589676:QCC589824 QLV589676:QLY589824 QVR589676:QVU589824 RFN589676:RFQ589824 RPJ589676:RPM589824 RZF589676:RZI589824 SJB589676:SJE589824 SSX589676:STA589824 TCT589676:TCW589824 TMP589676:TMS589824 TWL589676:TWO589824 UGH589676:UGK589824 UQD589676:UQG589824 UZZ589676:VAC589824 VJV589676:VJY589824 VTR589676:VTU589824 WDN589676:WDQ589824 WNJ589676:WNM589824 WXF589676:WXI589824 KT655212:KW655360 UP655212:US655360 AEL655212:AEO655360 AOH655212:AOK655360 AYD655212:AYG655360 BHZ655212:BIC655360 BRV655212:BRY655360 CBR655212:CBU655360 CLN655212:CLQ655360 CVJ655212:CVM655360 DFF655212:DFI655360 DPB655212:DPE655360 DYX655212:DZA655360 EIT655212:EIW655360 ESP655212:ESS655360 FCL655212:FCO655360 FMH655212:FMK655360 FWD655212:FWG655360 GFZ655212:GGC655360 GPV655212:GPY655360 GZR655212:GZU655360 HJN655212:HJQ655360 HTJ655212:HTM655360 IDF655212:IDI655360 INB655212:INE655360 IWX655212:IXA655360 JGT655212:JGW655360 JQP655212:JQS655360 KAL655212:KAO655360 KKH655212:KKK655360 KUD655212:KUG655360 LDZ655212:LEC655360 LNV655212:LNY655360 LXR655212:LXU655360 MHN655212:MHQ655360 MRJ655212:MRM655360 NBF655212:NBI655360 NLB655212:NLE655360 NUX655212:NVA655360 OET655212:OEW655360 OOP655212:OOS655360 OYL655212:OYO655360 PIH655212:PIK655360 PSD655212:PSG655360 QBZ655212:QCC655360 QLV655212:QLY655360 QVR655212:QVU655360 RFN655212:RFQ655360 RPJ655212:RPM655360 RZF655212:RZI655360 SJB655212:SJE655360 SSX655212:STA655360 TCT655212:TCW655360 TMP655212:TMS655360 TWL655212:TWO655360 UGH655212:UGK655360 UQD655212:UQG655360 UZZ655212:VAC655360 VJV655212:VJY655360 VTR655212:VTU655360 WDN655212:WDQ655360 WNJ655212:WNM655360 WXF655212:WXI655360 KT720748:KW720896 UP720748:US720896 AEL720748:AEO720896 AOH720748:AOK720896 AYD720748:AYG720896 BHZ720748:BIC720896 BRV720748:BRY720896 CBR720748:CBU720896 CLN720748:CLQ720896 CVJ720748:CVM720896 DFF720748:DFI720896 DPB720748:DPE720896 DYX720748:DZA720896 EIT720748:EIW720896 ESP720748:ESS720896 FCL720748:FCO720896 FMH720748:FMK720896 FWD720748:FWG720896 GFZ720748:GGC720896 GPV720748:GPY720896 GZR720748:GZU720896 HJN720748:HJQ720896 HTJ720748:HTM720896 IDF720748:IDI720896 INB720748:INE720896 IWX720748:IXA720896 JGT720748:JGW720896 JQP720748:JQS720896 KAL720748:KAO720896 KKH720748:KKK720896 KUD720748:KUG720896 LDZ720748:LEC720896 LNV720748:LNY720896 LXR720748:LXU720896 MHN720748:MHQ720896 MRJ720748:MRM720896 NBF720748:NBI720896 NLB720748:NLE720896 NUX720748:NVA720896 OET720748:OEW720896 OOP720748:OOS720896 OYL720748:OYO720896 PIH720748:PIK720896 PSD720748:PSG720896 QBZ720748:QCC720896 QLV720748:QLY720896 QVR720748:QVU720896 RFN720748:RFQ720896 RPJ720748:RPM720896 RZF720748:RZI720896 SJB720748:SJE720896 SSX720748:STA720896 TCT720748:TCW720896 TMP720748:TMS720896 TWL720748:TWO720896 UGH720748:UGK720896 UQD720748:UQG720896 UZZ720748:VAC720896 VJV720748:VJY720896 VTR720748:VTU720896 WDN720748:WDQ720896 WNJ720748:WNM720896 WXF720748:WXI720896 KT786284:KW786432 UP786284:US786432 AEL786284:AEO786432 AOH786284:AOK786432 AYD786284:AYG786432 BHZ786284:BIC786432 BRV786284:BRY786432 CBR786284:CBU786432 CLN786284:CLQ786432 CVJ786284:CVM786432 DFF786284:DFI786432 DPB786284:DPE786432 DYX786284:DZA786432 EIT786284:EIW786432 ESP786284:ESS786432 FCL786284:FCO786432 FMH786284:FMK786432 FWD786284:FWG786432 GFZ786284:GGC786432 GPV786284:GPY786432 GZR786284:GZU786432 HJN786284:HJQ786432 HTJ786284:HTM786432 IDF786284:IDI786432 INB786284:INE786432 IWX786284:IXA786432 JGT786284:JGW786432 JQP786284:JQS786432 KAL786284:KAO786432 KKH786284:KKK786432 KUD786284:KUG786432 LDZ786284:LEC786432 LNV786284:LNY786432 LXR786284:LXU786432 MHN786284:MHQ786432 MRJ786284:MRM786432 NBF786284:NBI786432 NLB786284:NLE786432 NUX786284:NVA786432 OET786284:OEW786432 OOP786284:OOS786432 OYL786284:OYO786432 PIH786284:PIK786432 PSD786284:PSG786432 QBZ786284:QCC786432 QLV786284:QLY786432 QVR786284:QVU786432 RFN786284:RFQ786432 RPJ786284:RPM786432 RZF786284:RZI786432 SJB786284:SJE786432 SSX786284:STA786432 TCT786284:TCW786432 TMP786284:TMS786432 TWL786284:TWO786432 UGH786284:UGK786432 UQD786284:UQG786432 UZZ786284:VAC786432 VJV786284:VJY786432 VTR786284:VTU786432 WDN786284:WDQ786432 WNJ786284:WNM786432 WXF786284:WXI786432 KT851820:KW851968 UP851820:US851968 AEL851820:AEO851968 AOH851820:AOK851968 AYD851820:AYG851968 BHZ851820:BIC851968 BRV851820:BRY851968 CBR851820:CBU851968 CLN851820:CLQ851968 CVJ851820:CVM851968 DFF851820:DFI851968 DPB851820:DPE851968 DYX851820:DZA851968 EIT851820:EIW851968 ESP851820:ESS851968 FCL851820:FCO851968 FMH851820:FMK851968 FWD851820:FWG851968 GFZ851820:GGC851968 GPV851820:GPY851968 GZR851820:GZU851968 HJN851820:HJQ851968 HTJ851820:HTM851968 IDF851820:IDI851968 INB851820:INE851968 IWX851820:IXA851968 JGT851820:JGW851968 JQP851820:JQS851968 KAL851820:KAO851968 KKH851820:KKK851968 KUD851820:KUG851968 LDZ851820:LEC851968 LNV851820:LNY851968 LXR851820:LXU851968 MHN851820:MHQ851968 MRJ851820:MRM851968 NBF851820:NBI851968 NLB851820:NLE851968 NUX851820:NVA851968 OET851820:OEW851968 OOP851820:OOS851968 OYL851820:OYO851968 PIH851820:PIK851968 PSD851820:PSG851968 QBZ851820:QCC851968 QLV851820:QLY851968 QVR851820:QVU851968 RFN851820:RFQ851968 RPJ851820:RPM851968 RZF851820:RZI851968 SJB851820:SJE851968 SSX851820:STA851968 TCT851820:TCW851968 TMP851820:TMS851968 TWL851820:TWO851968 UGH851820:UGK851968 UQD851820:UQG851968 UZZ851820:VAC851968 VJV851820:VJY851968 VTR851820:VTU851968 WDN851820:WDQ851968 WNJ851820:WNM851968 WXF851820:WXI851968 KT917356:KW917504 UP917356:US917504 AEL917356:AEO917504 AOH917356:AOK917504 AYD917356:AYG917504 BHZ917356:BIC917504 BRV917356:BRY917504 CBR917356:CBU917504 CLN917356:CLQ917504 CVJ917356:CVM917504 DFF917356:DFI917504 DPB917356:DPE917504 DYX917356:DZA917504 EIT917356:EIW917504 ESP917356:ESS917504 FCL917356:FCO917504 FMH917356:FMK917504 FWD917356:FWG917504 GFZ917356:GGC917504 GPV917356:GPY917504 GZR917356:GZU917504 HJN917356:HJQ917504 HTJ917356:HTM917504 IDF917356:IDI917504 INB917356:INE917504 IWX917356:IXA917504 JGT917356:JGW917504 JQP917356:JQS917504 KAL917356:KAO917504 KKH917356:KKK917504 KUD917356:KUG917504 LDZ917356:LEC917504 LNV917356:LNY917504 LXR917356:LXU917504 MHN917356:MHQ917504 MRJ917356:MRM917504 NBF917356:NBI917504 NLB917356:NLE917504 NUX917356:NVA917504 OET917356:OEW917504 OOP917356:OOS917504 OYL917356:OYO917504 PIH917356:PIK917504 PSD917356:PSG917504 QBZ917356:QCC917504 QLV917356:QLY917504 QVR917356:QVU917504 RFN917356:RFQ917504 RPJ917356:RPM917504 RZF917356:RZI917504 SJB917356:SJE917504 SSX917356:STA917504 TCT917356:TCW917504 TMP917356:TMS917504 TWL917356:TWO917504 UGH917356:UGK917504 UQD917356:UQG917504 UZZ917356:VAC917504 VJV917356:VJY917504 VTR917356:VTU917504 WDN917356:WDQ917504 WNJ917356:WNM917504 WXF917356:WXI917504 KT982892:KW983040 UP982892:US983040 AEL982892:AEO983040 AOH982892:AOK983040 AYD982892:AYG983040 BHZ982892:BIC983040 BRV982892:BRY983040 CBR982892:CBU983040 CLN982892:CLQ983040 CVJ982892:CVM983040 DFF982892:DFI983040 DPB982892:DPE983040 DYX982892:DZA983040 EIT982892:EIW983040 ESP982892:ESS983040 FCL982892:FCO983040 FMH982892:FMK983040 FWD982892:FWG983040 GFZ982892:GGC983040 GPV982892:GPY983040 GZR982892:GZU983040 HJN982892:HJQ983040 HTJ982892:HTM983040 IDF982892:IDI983040 INB982892:INE983040 IWX982892:IXA983040 JGT982892:JGW983040 JQP982892:JQS983040 KAL982892:KAO983040 KKH982892:KKK983040 KUD982892:KUG983040 LDZ982892:LEC983040 LNV982892:LNY983040 LXR982892:LXU983040 MHN982892:MHQ983040 MRJ982892:MRM983040 NBF982892:NBI983040 NLB982892:NLE983040 NUX982892:NVA983040 OET982892:OEW983040 OOP982892:OOS983040 OYL982892:OYO983040 PIH982892:PIK983040 PSD982892:PSG983040 QBZ982892:QCC983040 QLV982892:QLY983040 QVR982892:QVU983040 RFN982892:RFQ983040 RPJ982892:RPM983040 RZF982892:RZI983040 SJB982892:SJE983040 SSX982892:STA983040 TCT982892:TCW983040 TMP982892:TMS983040 TWL982892:TWO983040 UGH982892:UGK983040 UQD982892:UQG983040 UZZ982892:VAC983040 VJV982892:VJY983040 VTR982892:VTU983040 WDN982892:WDQ983040 WNJ982892:WNM983040 WXF982892:WXI983040 UU128:UU140 AEQ128:AEQ140 AOM128:AOM140 AYI128:AYI140 BIE128:BIE140 BSA128:BSA140 CBW128:CBW140 CLS128:CLS140 CVO128:CVO140 DFK128:DFK140 DPG128:DPG140 DZC128:DZC140 EIY128:EIY140 ESU128:ESU140 FCQ128:FCQ140 FMM128:FMM140 FWI128:FWI140 GGE128:GGE140 GQA128:GQA140 GZW128:GZW140 HJS128:HJS140 HTO128:HTO140 IDK128:IDK140 ING128:ING140 IXC128:IXC140 JGY128:JGY140 JQU128:JQU140 KAQ128:KAQ140 KKM128:KKM140 KUI128:KUI140 LEE128:LEE140 LOA128:LOA140 LXW128:LXW140 MHS128:MHS140 MRO128:MRO140 NBK128:NBK140 NLG128:NLG140 NVC128:NVC140 OEY128:OEY140 OOU128:OOU140 OYQ128:OYQ140 PIM128:PIM140 PSI128:PSI140 QCE128:QCE140 QMA128:QMA140 QVW128:QVW140 RFS128:RFS140 RPO128:RPO140 RZK128:RZK140 SJG128:SJG140 STC128:STC140 TCY128:TCY140 TMU128:TMU140 TWQ128:TWQ140 UGM128:UGM140 UQI128:UQI140 VAE128:VAE140 VKA128:VKA140 VTW128:VTW140 WDS128:WDS140 WNO128:WNO140 WXK128:WXK140 LC128:LC140 EJ65388:EJ65536 KY65388:KY65536 UU65388:UU65536 AEQ65388:AEQ65536 AOM65388:AOM65536 AYI65388:AYI65536 BIE65388:BIE65536 BSA65388:BSA65536 CBW65388:CBW65536 CLS65388:CLS65536 CVO65388:CVO65536 DFK65388:DFK65536 DPG65388:DPG65536 DZC65388:DZC65536 EIY65388:EIY65536 ESU65388:ESU65536 FCQ65388:FCQ65536 FMM65388:FMM65536 FWI65388:FWI65536 GGE65388:GGE65536 GQA65388:GQA65536 GZW65388:GZW65536 HJS65388:HJS65536 HTO65388:HTO65536 IDK65388:IDK65536 ING65388:ING65536 IXC65388:IXC65536 JGY65388:JGY65536 JQU65388:JQU65536 KAQ65388:KAQ65536 KKM65388:KKM65536 KUI65388:KUI65536 LEE65388:LEE65536 LOA65388:LOA65536 LXW65388:LXW65536 MHS65388:MHS65536 MRO65388:MRO65536 NBK65388:NBK65536 NLG65388:NLG65536 NVC65388:NVC65536 OEY65388:OEY65536 OOU65388:OOU65536 OYQ65388:OYQ65536 PIM65388:PIM65536 PSI65388:PSI65536 QCE65388:QCE65536 QMA65388:QMA65536 QVW65388:QVW65536 RFS65388:RFS65536 RPO65388:RPO65536 RZK65388:RZK65536 SJG65388:SJG65536 STC65388:STC65536 TCY65388:TCY65536 TMU65388:TMU65536 TWQ65388:TWQ65536 UGM65388:UGM65536 UQI65388:UQI65536 VAE65388:VAE65536 VKA65388:VKA65536 VTW65388:VTW65536 WDS65388:WDS65536 WNO65388:WNO65536 WXK65388:WXK65536 EJ130924:EJ131072 KY130924:KY131072 UU130924:UU131072 AEQ130924:AEQ131072 AOM130924:AOM131072 AYI130924:AYI131072 BIE130924:BIE131072 BSA130924:BSA131072 CBW130924:CBW131072 CLS130924:CLS131072 CVO130924:CVO131072 DFK130924:DFK131072 DPG130924:DPG131072 DZC130924:DZC131072 EIY130924:EIY131072 ESU130924:ESU131072 FCQ130924:FCQ131072 FMM130924:FMM131072 FWI130924:FWI131072 GGE130924:GGE131072 GQA130924:GQA131072 GZW130924:GZW131072 HJS130924:HJS131072 HTO130924:HTO131072 IDK130924:IDK131072 ING130924:ING131072 IXC130924:IXC131072 JGY130924:JGY131072 JQU130924:JQU131072 KAQ130924:KAQ131072 KKM130924:KKM131072 KUI130924:KUI131072 LEE130924:LEE131072 LOA130924:LOA131072 LXW130924:LXW131072 MHS130924:MHS131072 MRO130924:MRO131072 NBK130924:NBK131072 NLG130924:NLG131072 NVC130924:NVC131072 OEY130924:OEY131072 OOU130924:OOU131072 OYQ130924:OYQ131072 PIM130924:PIM131072 PSI130924:PSI131072 QCE130924:QCE131072 QMA130924:QMA131072 QVW130924:QVW131072 RFS130924:RFS131072 RPO130924:RPO131072 RZK130924:RZK131072 SJG130924:SJG131072 STC130924:STC131072 TCY130924:TCY131072 TMU130924:TMU131072 TWQ130924:TWQ131072 UGM130924:UGM131072 UQI130924:UQI131072 VAE130924:VAE131072 VKA130924:VKA131072 VTW130924:VTW131072 WDS130924:WDS131072 WNO130924:WNO131072 WXK130924:WXK131072 EJ196460:EJ196608 KY196460:KY196608 UU196460:UU196608 AEQ196460:AEQ196608 AOM196460:AOM196608 AYI196460:AYI196608 BIE196460:BIE196608 BSA196460:BSA196608 CBW196460:CBW196608 CLS196460:CLS196608 CVO196460:CVO196608 DFK196460:DFK196608 DPG196460:DPG196608 DZC196460:DZC196608 EIY196460:EIY196608 ESU196460:ESU196608 FCQ196460:FCQ196608 FMM196460:FMM196608 FWI196460:FWI196608 GGE196460:GGE196608 GQA196460:GQA196608 GZW196460:GZW196608 HJS196460:HJS196608 HTO196460:HTO196608 IDK196460:IDK196608 ING196460:ING196608 IXC196460:IXC196608 JGY196460:JGY196608 JQU196460:JQU196608 KAQ196460:KAQ196608 KKM196460:KKM196608 KUI196460:KUI196608 LEE196460:LEE196608 LOA196460:LOA196608 LXW196460:LXW196608 MHS196460:MHS196608 MRO196460:MRO196608 NBK196460:NBK196608 NLG196460:NLG196608 NVC196460:NVC196608 OEY196460:OEY196608 OOU196460:OOU196608 OYQ196460:OYQ196608 PIM196460:PIM196608 PSI196460:PSI196608 QCE196460:QCE196608 QMA196460:QMA196608 QVW196460:QVW196608 RFS196460:RFS196608 RPO196460:RPO196608 RZK196460:RZK196608 SJG196460:SJG196608 STC196460:STC196608 TCY196460:TCY196608 TMU196460:TMU196608 TWQ196460:TWQ196608 UGM196460:UGM196608 UQI196460:UQI196608 VAE196460:VAE196608 VKA196460:VKA196608 VTW196460:VTW196608 WDS196460:WDS196608 WNO196460:WNO196608 WXK196460:WXK196608 EJ261996:EJ262144 KY261996:KY262144 UU261996:UU262144 AEQ261996:AEQ262144 AOM261996:AOM262144 AYI261996:AYI262144 BIE261996:BIE262144 BSA261996:BSA262144 CBW261996:CBW262144 CLS261996:CLS262144 CVO261996:CVO262144 DFK261996:DFK262144 DPG261996:DPG262144 DZC261996:DZC262144 EIY261996:EIY262144 ESU261996:ESU262144 FCQ261996:FCQ262144 FMM261996:FMM262144 FWI261996:FWI262144 GGE261996:GGE262144 GQA261996:GQA262144 GZW261996:GZW262144 HJS261996:HJS262144 HTO261996:HTO262144 IDK261996:IDK262144 ING261996:ING262144 IXC261996:IXC262144 JGY261996:JGY262144 JQU261996:JQU262144 KAQ261996:KAQ262144 KKM261996:KKM262144 KUI261996:KUI262144 LEE261996:LEE262144 LOA261996:LOA262144 LXW261996:LXW262144 MHS261996:MHS262144 MRO261996:MRO262144 NBK261996:NBK262144 NLG261996:NLG262144 NVC261996:NVC262144 OEY261996:OEY262144 OOU261996:OOU262144 OYQ261996:OYQ262144 PIM261996:PIM262144 PSI261996:PSI262144 QCE261996:QCE262144 QMA261996:QMA262144 QVW261996:QVW262144 RFS261996:RFS262144 RPO261996:RPO262144 RZK261996:RZK262144 SJG261996:SJG262144 STC261996:STC262144 TCY261996:TCY262144 TMU261996:TMU262144 TWQ261996:TWQ262144 UGM261996:UGM262144 UQI261996:UQI262144 VAE261996:VAE262144 VKA261996:VKA262144 VTW261996:VTW262144 WDS261996:WDS262144 WNO261996:WNO262144 WXK261996:WXK262144 EJ327532:EJ327680 KY327532:KY327680 UU327532:UU327680 AEQ327532:AEQ327680 AOM327532:AOM327680 AYI327532:AYI327680 BIE327532:BIE327680 BSA327532:BSA327680 CBW327532:CBW327680 CLS327532:CLS327680 CVO327532:CVO327680 DFK327532:DFK327680 DPG327532:DPG327680 DZC327532:DZC327680 EIY327532:EIY327680 ESU327532:ESU327680 FCQ327532:FCQ327680 FMM327532:FMM327680 FWI327532:FWI327680 GGE327532:GGE327680 GQA327532:GQA327680 GZW327532:GZW327680 HJS327532:HJS327680 HTO327532:HTO327680 IDK327532:IDK327680 ING327532:ING327680 IXC327532:IXC327680 JGY327532:JGY327680 JQU327532:JQU327680 KAQ327532:KAQ327680 KKM327532:KKM327680 KUI327532:KUI327680 LEE327532:LEE327680 LOA327532:LOA327680 LXW327532:LXW327680 MHS327532:MHS327680 MRO327532:MRO327680 NBK327532:NBK327680 NLG327532:NLG327680 NVC327532:NVC327680 OEY327532:OEY327680 OOU327532:OOU327680 OYQ327532:OYQ327680 PIM327532:PIM327680 PSI327532:PSI327680 QCE327532:QCE327680 QMA327532:QMA327680 QVW327532:QVW327680 RFS327532:RFS327680 RPO327532:RPO327680 RZK327532:RZK327680 SJG327532:SJG327680 STC327532:STC327680 TCY327532:TCY327680 TMU327532:TMU327680 TWQ327532:TWQ327680 UGM327532:UGM327680 UQI327532:UQI327680 VAE327532:VAE327680 VKA327532:VKA327680 VTW327532:VTW327680 WDS327532:WDS327680 WNO327532:WNO327680 WXK327532:WXK327680 EJ393068:EJ393216 KY393068:KY393216 UU393068:UU393216 AEQ393068:AEQ393216 AOM393068:AOM393216 AYI393068:AYI393216 BIE393068:BIE393216 BSA393068:BSA393216 CBW393068:CBW393216 CLS393068:CLS393216 CVO393068:CVO393216 DFK393068:DFK393216 DPG393068:DPG393216 DZC393068:DZC393216 EIY393068:EIY393216 ESU393068:ESU393216 FCQ393068:FCQ393216 FMM393068:FMM393216 FWI393068:FWI393216 GGE393068:GGE393216 GQA393068:GQA393216 GZW393068:GZW393216 HJS393068:HJS393216 HTO393068:HTO393216 IDK393068:IDK393216 ING393068:ING393216 IXC393068:IXC393216 JGY393068:JGY393216 JQU393068:JQU393216 KAQ393068:KAQ393216 KKM393068:KKM393216 KUI393068:KUI393216 LEE393068:LEE393216 LOA393068:LOA393216 LXW393068:LXW393216 MHS393068:MHS393216 MRO393068:MRO393216 NBK393068:NBK393216 NLG393068:NLG393216 NVC393068:NVC393216 OEY393068:OEY393216 OOU393068:OOU393216 OYQ393068:OYQ393216 PIM393068:PIM393216 PSI393068:PSI393216 QCE393068:QCE393216 QMA393068:QMA393216 QVW393068:QVW393216 RFS393068:RFS393216 RPO393068:RPO393216 RZK393068:RZK393216 SJG393068:SJG393216 STC393068:STC393216 TCY393068:TCY393216 TMU393068:TMU393216 TWQ393068:TWQ393216 UGM393068:UGM393216 UQI393068:UQI393216 VAE393068:VAE393216 VKA393068:VKA393216 VTW393068:VTW393216 WDS393068:WDS393216 WNO393068:WNO393216 WXK393068:WXK393216 EJ458604:EJ458752 KY458604:KY458752 UU458604:UU458752 AEQ458604:AEQ458752 AOM458604:AOM458752 AYI458604:AYI458752 BIE458604:BIE458752 BSA458604:BSA458752 CBW458604:CBW458752 CLS458604:CLS458752 CVO458604:CVO458752 DFK458604:DFK458752 DPG458604:DPG458752 DZC458604:DZC458752 EIY458604:EIY458752 ESU458604:ESU458752 FCQ458604:FCQ458752 FMM458604:FMM458752 FWI458604:FWI458752 GGE458604:GGE458752 GQA458604:GQA458752 GZW458604:GZW458752 HJS458604:HJS458752 HTO458604:HTO458752 IDK458604:IDK458752 ING458604:ING458752 IXC458604:IXC458752 JGY458604:JGY458752 JQU458604:JQU458752 KAQ458604:KAQ458752 KKM458604:KKM458752 KUI458604:KUI458752 LEE458604:LEE458752 LOA458604:LOA458752 LXW458604:LXW458752 MHS458604:MHS458752 MRO458604:MRO458752 NBK458604:NBK458752 NLG458604:NLG458752 NVC458604:NVC458752 OEY458604:OEY458752 OOU458604:OOU458752 OYQ458604:OYQ458752 PIM458604:PIM458752 PSI458604:PSI458752 QCE458604:QCE458752 QMA458604:QMA458752 QVW458604:QVW458752 RFS458604:RFS458752 RPO458604:RPO458752 RZK458604:RZK458752 SJG458604:SJG458752 STC458604:STC458752 TCY458604:TCY458752 TMU458604:TMU458752 TWQ458604:TWQ458752 UGM458604:UGM458752 UQI458604:UQI458752 VAE458604:VAE458752 VKA458604:VKA458752 VTW458604:VTW458752 WDS458604:WDS458752 WNO458604:WNO458752 WXK458604:WXK458752 EJ524140:EJ524288 KY524140:KY524288 UU524140:UU524288 AEQ524140:AEQ524288 AOM524140:AOM524288 AYI524140:AYI524288 BIE524140:BIE524288 BSA524140:BSA524288 CBW524140:CBW524288 CLS524140:CLS524288 CVO524140:CVO524288 DFK524140:DFK524288 DPG524140:DPG524288 DZC524140:DZC524288 EIY524140:EIY524288 ESU524140:ESU524288 FCQ524140:FCQ524288 FMM524140:FMM524288 FWI524140:FWI524288 GGE524140:GGE524288 GQA524140:GQA524288 GZW524140:GZW524288 HJS524140:HJS524288 HTO524140:HTO524288 IDK524140:IDK524288 ING524140:ING524288 IXC524140:IXC524288 JGY524140:JGY524288 JQU524140:JQU524288 KAQ524140:KAQ524288 KKM524140:KKM524288 KUI524140:KUI524288 LEE524140:LEE524288 LOA524140:LOA524288 LXW524140:LXW524288 MHS524140:MHS524288 MRO524140:MRO524288 NBK524140:NBK524288 NLG524140:NLG524288 NVC524140:NVC524288 OEY524140:OEY524288 OOU524140:OOU524288 OYQ524140:OYQ524288 PIM524140:PIM524288 PSI524140:PSI524288 QCE524140:QCE524288 QMA524140:QMA524288 QVW524140:QVW524288 RFS524140:RFS524288 RPO524140:RPO524288 RZK524140:RZK524288 SJG524140:SJG524288 STC524140:STC524288 TCY524140:TCY524288 TMU524140:TMU524288 TWQ524140:TWQ524288 UGM524140:UGM524288 UQI524140:UQI524288 VAE524140:VAE524288 VKA524140:VKA524288 VTW524140:VTW524288 WDS524140:WDS524288 WNO524140:WNO524288 WXK524140:WXK524288 EJ589676:EJ589824 KY589676:KY589824 UU589676:UU589824 AEQ589676:AEQ589824 AOM589676:AOM589824 AYI589676:AYI589824 BIE589676:BIE589824 BSA589676:BSA589824 CBW589676:CBW589824 CLS589676:CLS589824 CVO589676:CVO589824 DFK589676:DFK589824 DPG589676:DPG589824 DZC589676:DZC589824 EIY589676:EIY589824 ESU589676:ESU589824 FCQ589676:FCQ589824 FMM589676:FMM589824 FWI589676:FWI589824 GGE589676:GGE589824 GQA589676:GQA589824 GZW589676:GZW589824 HJS589676:HJS589824 HTO589676:HTO589824 IDK589676:IDK589824 ING589676:ING589824 IXC589676:IXC589824 JGY589676:JGY589824 JQU589676:JQU589824 KAQ589676:KAQ589824 KKM589676:KKM589824 KUI589676:KUI589824 LEE589676:LEE589824 LOA589676:LOA589824 LXW589676:LXW589824 MHS589676:MHS589824 MRO589676:MRO589824 NBK589676:NBK589824 NLG589676:NLG589824 NVC589676:NVC589824 OEY589676:OEY589824 OOU589676:OOU589824 OYQ589676:OYQ589824 PIM589676:PIM589824 PSI589676:PSI589824 QCE589676:QCE589824 QMA589676:QMA589824 QVW589676:QVW589824 RFS589676:RFS589824 RPO589676:RPO589824 RZK589676:RZK589824 SJG589676:SJG589824 STC589676:STC589824 TCY589676:TCY589824 TMU589676:TMU589824 TWQ589676:TWQ589824 UGM589676:UGM589824 UQI589676:UQI589824 VAE589676:VAE589824 VKA589676:VKA589824 VTW589676:VTW589824 WDS589676:WDS589824 WNO589676:WNO589824 WXK589676:WXK589824 EJ655212:EJ655360 KY655212:KY655360 UU655212:UU655360 AEQ655212:AEQ655360 AOM655212:AOM655360 AYI655212:AYI655360 BIE655212:BIE655360 BSA655212:BSA655360 CBW655212:CBW655360 CLS655212:CLS655360 CVO655212:CVO655360 DFK655212:DFK655360 DPG655212:DPG655360 DZC655212:DZC655360 EIY655212:EIY655360 ESU655212:ESU655360 FCQ655212:FCQ655360 FMM655212:FMM655360 FWI655212:FWI655360 GGE655212:GGE655360 GQA655212:GQA655360 GZW655212:GZW655360 HJS655212:HJS655360 HTO655212:HTO655360 IDK655212:IDK655360 ING655212:ING655360 IXC655212:IXC655360 JGY655212:JGY655360 JQU655212:JQU655360 KAQ655212:KAQ655360 KKM655212:KKM655360 KUI655212:KUI655360 LEE655212:LEE655360 LOA655212:LOA655360 LXW655212:LXW655360 MHS655212:MHS655360 MRO655212:MRO655360 NBK655212:NBK655360 NLG655212:NLG655360 NVC655212:NVC655360 OEY655212:OEY655360 OOU655212:OOU655360 OYQ655212:OYQ655360 PIM655212:PIM655360 PSI655212:PSI655360 QCE655212:QCE655360 QMA655212:QMA655360 QVW655212:QVW655360 RFS655212:RFS655360 RPO655212:RPO655360 RZK655212:RZK655360 SJG655212:SJG655360 STC655212:STC655360 TCY655212:TCY655360 TMU655212:TMU655360 TWQ655212:TWQ655360 UGM655212:UGM655360 UQI655212:UQI655360 VAE655212:VAE655360 VKA655212:VKA655360 VTW655212:VTW655360 WDS655212:WDS655360 WNO655212:WNO655360 WXK655212:WXK655360 EJ720748:EJ720896 KY720748:KY720896 UU720748:UU720896 AEQ720748:AEQ720896 AOM720748:AOM720896 AYI720748:AYI720896 BIE720748:BIE720896 BSA720748:BSA720896 CBW720748:CBW720896 CLS720748:CLS720896 CVO720748:CVO720896 DFK720748:DFK720896 DPG720748:DPG720896 DZC720748:DZC720896 EIY720748:EIY720896 ESU720748:ESU720896 FCQ720748:FCQ720896 FMM720748:FMM720896 FWI720748:FWI720896 GGE720748:GGE720896 GQA720748:GQA720896 GZW720748:GZW720896 HJS720748:HJS720896 HTO720748:HTO720896 IDK720748:IDK720896 ING720748:ING720896 IXC720748:IXC720896 JGY720748:JGY720896 JQU720748:JQU720896 KAQ720748:KAQ720896 KKM720748:KKM720896 KUI720748:KUI720896 LEE720748:LEE720896 LOA720748:LOA720896 LXW720748:LXW720896 MHS720748:MHS720896 MRO720748:MRO720896 NBK720748:NBK720896 NLG720748:NLG720896 NVC720748:NVC720896 OEY720748:OEY720896 OOU720748:OOU720896 OYQ720748:OYQ720896 PIM720748:PIM720896 PSI720748:PSI720896 QCE720748:QCE720896 QMA720748:QMA720896 QVW720748:QVW720896 RFS720748:RFS720896 RPO720748:RPO720896 RZK720748:RZK720896 SJG720748:SJG720896 STC720748:STC720896 TCY720748:TCY720896 TMU720748:TMU720896 TWQ720748:TWQ720896 UGM720748:UGM720896 UQI720748:UQI720896 VAE720748:VAE720896 VKA720748:VKA720896 VTW720748:VTW720896 WDS720748:WDS720896 WNO720748:WNO720896 WXK720748:WXK720896 EJ786284:EJ786432 KY786284:KY786432 UU786284:UU786432 AEQ786284:AEQ786432 AOM786284:AOM786432 AYI786284:AYI786432 BIE786284:BIE786432 BSA786284:BSA786432 CBW786284:CBW786432 CLS786284:CLS786432 CVO786284:CVO786432 DFK786284:DFK786432 DPG786284:DPG786432 DZC786284:DZC786432 EIY786284:EIY786432 ESU786284:ESU786432 FCQ786284:FCQ786432 FMM786284:FMM786432 FWI786284:FWI786432 GGE786284:GGE786432 GQA786284:GQA786432 GZW786284:GZW786432 HJS786284:HJS786432 HTO786284:HTO786432 IDK786284:IDK786432 ING786284:ING786432 IXC786284:IXC786432 JGY786284:JGY786432 JQU786284:JQU786432 KAQ786284:KAQ786432 KKM786284:KKM786432 KUI786284:KUI786432 LEE786284:LEE786432 LOA786284:LOA786432 LXW786284:LXW786432 MHS786284:MHS786432 MRO786284:MRO786432 NBK786284:NBK786432 NLG786284:NLG786432 NVC786284:NVC786432 OEY786284:OEY786432 OOU786284:OOU786432 OYQ786284:OYQ786432 PIM786284:PIM786432 PSI786284:PSI786432 QCE786284:QCE786432 QMA786284:QMA786432 QVW786284:QVW786432 RFS786284:RFS786432 RPO786284:RPO786432 RZK786284:RZK786432 SJG786284:SJG786432 STC786284:STC786432 TCY786284:TCY786432 TMU786284:TMU786432 TWQ786284:TWQ786432 UGM786284:UGM786432 UQI786284:UQI786432 VAE786284:VAE786432 VKA786284:VKA786432 VTW786284:VTW786432 WDS786284:WDS786432 WNO786284:WNO786432 WXK786284:WXK786432 EJ851820:EJ851968 KY851820:KY851968 UU851820:UU851968 AEQ851820:AEQ851968 AOM851820:AOM851968 AYI851820:AYI851968 BIE851820:BIE851968 BSA851820:BSA851968 CBW851820:CBW851968 CLS851820:CLS851968 CVO851820:CVO851968 DFK851820:DFK851968 DPG851820:DPG851968 DZC851820:DZC851968 EIY851820:EIY851968 ESU851820:ESU851968 FCQ851820:FCQ851968 FMM851820:FMM851968 FWI851820:FWI851968 GGE851820:GGE851968 GQA851820:GQA851968 GZW851820:GZW851968 HJS851820:HJS851968 HTO851820:HTO851968 IDK851820:IDK851968 ING851820:ING851968 IXC851820:IXC851968 JGY851820:JGY851968 JQU851820:JQU851968 KAQ851820:KAQ851968 KKM851820:KKM851968 KUI851820:KUI851968 LEE851820:LEE851968 LOA851820:LOA851968 LXW851820:LXW851968 MHS851820:MHS851968 MRO851820:MRO851968 NBK851820:NBK851968 NLG851820:NLG851968 NVC851820:NVC851968 OEY851820:OEY851968 OOU851820:OOU851968 OYQ851820:OYQ851968 PIM851820:PIM851968 PSI851820:PSI851968 QCE851820:QCE851968 QMA851820:QMA851968 QVW851820:QVW851968 RFS851820:RFS851968 RPO851820:RPO851968 RZK851820:RZK851968 SJG851820:SJG851968 STC851820:STC851968 TCY851820:TCY851968 TMU851820:TMU851968 TWQ851820:TWQ851968 UGM851820:UGM851968 UQI851820:UQI851968 VAE851820:VAE851968 VKA851820:VKA851968 VTW851820:VTW851968 WDS851820:WDS851968 WNO851820:WNO851968 WXK851820:WXK851968 EJ917356:EJ917504 KY917356:KY917504 UU917356:UU917504 AEQ917356:AEQ917504 AOM917356:AOM917504 AYI917356:AYI917504 BIE917356:BIE917504 BSA917356:BSA917504 CBW917356:CBW917504 CLS917356:CLS917504 CVO917356:CVO917504 DFK917356:DFK917504 DPG917356:DPG917504 DZC917356:DZC917504 EIY917356:EIY917504 ESU917356:ESU917504 FCQ917356:FCQ917504 FMM917356:FMM917504 FWI917356:FWI917504 GGE917356:GGE917504 GQA917356:GQA917504 GZW917356:GZW917504 HJS917356:HJS917504 HTO917356:HTO917504 IDK917356:IDK917504 ING917356:ING917504 IXC917356:IXC917504 JGY917356:JGY917504 JQU917356:JQU917504 KAQ917356:KAQ917504 KKM917356:KKM917504 KUI917356:KUI917504 LEE917356:LEE917504 LOA917356:LOA917504 LXW917356:LXW917504 MHS917356:MHS917504 MRO917356:MRO917504 NBK917356:NBK917504 NLG917356:NLG917504 NVC917356:NVC917504 OEY917356:OEY917504 OOU917356:OOU917504 OYQ917356:OYQ917504 PIM917356:PIM917504 PSI917356:PSI917504 QCE917356:QCE917504 QMA917356:QMA917504 QVW917356:QVW917504 RFS917356:RFS917504 RPO917356:RPO917504 RZK917356:RZK917504 SJG917356:SJG917504 STC917356:STC917504 TCY917356:TCY917504 TMU917356:TMU917504 TWQ917356:TWQ917504 UGM917356:UGM917504 UQI917356:UQI917504 VAE917356:VAE917504 VKA917356:VKA917504 VTW917356:VTW917504 WDS917356:WDS917504 WNO917356:WNO917504 WXK917356:WXK917504 EJ982892:EJ983040 KY982892:KY983040 UU982892:UU983040 AEQ982892:AEQ983040 AOM982892:AOM983040 AYI982892:AYI983040 BIE982892:BIE983040 BSA982892:BSA983040 CBW982892:CBW983040 CLS982892:CLS983040 CVO982892:CVO983040 DFK982892:DFK983040 DPG982892:DPG983040 DZC982892:DZC983040 EIY982892:EIY983040 ESU982892:ESU983040 FCQ982892:FCQ983040 FMM982892:FMM983040 FWI982892:FWI983040 GGE982892:GGE983040 GQA982892:GQA983040 GZW982892:GZW983040 HJS982892:HJS983040 HTO982892:HTO983040 IDK982892:IDK983040 ING982892:ING983040 IXC982892:IXC983040 JGY982892:JGY983040 JQU982892:JQU983040 KAQ982892:KAQ983040 KKM982892:KKM983040 KUI982892:KUI983040 LEE982892:LEE983040 LOA982892:LOA983040 LXW982892:LXW983040 MHS982892:MHS983040 MRO982892:MRO983040 NBK982892:NBK983040 NLG982892:NLG983040 NVC982892:NVC983040 OEY982892:OEY983040 OOU982892:OOU983040 OYQ982892:OYQ983040 PIM982892:PIM983040 PSI982892:PSI983040 QCE982892:QCE983040 QMA982892:QMA983040 QVW982892:QVW983040 RFS982892:RFS983040 RPO982892:RPO983040 RZK982892:RZK983040 SJG982892:SJG983040 STC982892:STC983040 TCY982892:TCY983040 TMU982892:TMU983040 TWQ982892:TWQ983040 UGM982892:UGM983040 UQI982892:UQI983040 VAE982892:VAE983040 VKA982892:VKA983040 VTW982892:VTW983040 WDS982892:WDS983040 WNO982892:WNO983040 WXK982892:WXK983040 UY128:UY140 AEU128:AEU140 AOQ128:AOQ140 AYM128:AYM140 BII128:BII140 BSE128:BSE140 CCA128:CCA140 CLW128:CLW140 CVS128:CVS140 DFO128:DFO140 DPK128:DPK140 DZG128:DZG140 EJC128:EJC140 ESY128:ESY140 FCU128:FCU140 FMQ128:FMQ140 FWM128:FWM140 GGI128:GGI140 GQE128:GQE140 HAA128:HAA140 HJW128:HJW140 HTS128:HTS140 IDO128:IDO140 INK128:INK140 IXG128:IXG140 JHC128:JHC140 JQY128:JQY140 KAU128:KAU140 KKQ128:KKQ140 KUM128:KUM140 LEI128:LEI140 LOE128:LOE140 LYA128:LYA140 MHW128:MHW140 MRS128:MRS140 NBO128:NBO140 NLK128:NLK140 NVG128:NVG140 OFC128:OFC140 OOY128:OOY140 OYU128:OYU140 PIQ128:PIQ140 PSM128:PSM140 QCI128:QCI140 QME128:QME140 QWA128:QWA140 RFW128:RFW140 RPS128:RPS140 RZO128:RZO140 SJK128:SJK140 STG128:STG140 TDC128:TDC140 TMY128:TMY140 TWU128:TWU140 UGQ128:UGQ140 UQM128:UQM140 VAI128:VAI140 VKE128:VKE140 VUA128:VUA140 WDW128:WDW140 WNS128:WNS140 WXO128:WXO140 LF128:LF140 EN65388:EN65536 LC65388:LC65536 UY65388:UY65536 AEU65388:AEU65536 AOQ65388:AOQ65536 AYM65388:AYM65536 BII65388:BII65536 BSE65388:BSE65536 CCA65388:CCA65536 CLW65388:CLW65536 CVS65388:CVS65536 DFO65388:DFO65536 DPK65388:DPK65536 DZG65388:DZG65536 EJC65388:EJC65536 ESY65388:ESY65536 FCU65388:FCU65536 FMQ65388:FMQ65536 FWM65388:FWM65536 GGI65388:GGI65536 GQE65388:GQE65536 HAA65388:HAA65536 HJW65388:HJW65536 HTS65388:HTS65536 IDO65388:IDO65536 INK65388:INK65536 IXG65388:IXG65536 JHC65388:JHC65536 JQY65388:JQY65536 KAU65388:KAU65536 KKQ65388:KKQ65536 KUM65388:KUM65536 LEI65388:LEI65536 LOE65388:LOE65536 LYA65388:LYA65536 MHW65388:MHW65536 MRS65388:MRS65536 NBO65388:NBO65536 NLK65388:NLK65536 NVG65388:NVG65536 OFC65388:OFC65536 OOY65388:OOY65536 OYU65388:OYU65536 PIQ65388:PIQ65536 PSM65388:PSM65536 QCI65388:QCI65536 QME65388:QME65536 QWA65388:QWA65536 RFW65388:RFW65536 RPS65388:RPS65536 RZO65388:RZO65536 SJK65388:SJK65536 STG65388:STG65536 TDC65388:TDC65536 TMY65388:TMY65536 TWU65388:TWU65536 UGQ65388:UGQ65536 UQM65388:UQM65536 VAI65388:VAI65536 VKE65388:VKE65536 VUA65388:VUA65536 WDW65388:WDW65536 WNS65388:WNS65536 WXO65388:WXO65536 EN130924:EN131072 LC130924:LC131072 UY130924:UY131072 AEU130924:AEU131072 AOQ130924:AOQ131072 AYM130924:AYM131072 BII130924:BII131072 BSE130924:BSE131072 CCA130924:CCA131072 CLW130924:CLW131072 CVS130924:CVS131072 DFO130924:DFO131072 DPK130924:DPK131072 DZG130924:DZG131072 EJC130924:EJC131072 ESY130924:ESY131072 FCU130924:FCU131072 FMQ130924:FMQ131072 FWM130924:FWM131072 GGI130924:GGI131072 GQE130924:GQE131072 HAA130924:HAA131072 HJW130924:HJW131072 HTS130924:HTS131072 IDO130924:IDO131072 INK130924:INK131072 IXG130924:IXG131072 JHC130924:JHC131072 JQY130924:JQY131072 KAU130924:KAU131072 KKQ130924:KKQ131072 KUM130924:KUM131072 LEI130924:LEI131072 LOE130924:LOE131072 LYA130924:LYA131072 MHW130924:MHW131072 MRS130924:MRS131072 NBO130924:NBO131072 NLK130924:NLK131072 NVG130924:NVG131072 OFC130924:OFC131072 OOY130924:OOY131072 OYU130924:OYU131072 PIQ130924:PIQ131072 PSM130924:PSM131072 QCI130924:QCI131072 QME130924:QME131072 QWA130924:QWA131072 RFW130924:RFW131072 RPS130924:RPS131072 RZO130924:RZO131072 SJK130924:SJK131072 STG130924:STG131072 TDC130924:TDC131072 TMY130924:TMY131072 TWU130924:TWU131072 UGQ130924:UGQ131072 UQM130924:UQM131072 VAI130924:VAI131072 VKE130924:VKE131072 VUA130924:VUA131072 WDW130924:WDW131072 WNS130924:WNS131072 WXO130924:WXO131072 EN196460:EN196608 LC196460:LC196608 UY196460:UY196608 AEU196460:AEU196608 AOQ196460:AOQ196608 AYM196460:AYM196608 BII196460:BII196608 BSE196460:BSE196608 CCA196460:CCA196608 CLW196460:CLW196608 CVS196460:CVS196608 DFO196460:DFO196608 DPK196460:DPK196608 DZG196460:DZG196608 EJC196460:EJC196608 ESY196460:ESY196608 FCU196460:FCU196608 FMQ196460:FMQ196608 FWM196460:FWM196608 GGI196460:GGI196608 GQE196460:GQE196608 HAA196460:HAA196608 HJW196460:HJW196608 HTS196460:HTS196608 IDO196460:IDO196608 INK196460:INK196608 IXG196460:IXG196608 JHC196460:JHC196608 JQY196460:JQY196608 KAU196460:KAU196608 KKQ196460:KKQ196608 KUM196460:KUM196608 LEI196460:LEI196608 LOE196460:LOE196608 LYA196460:LYA196608 MHW196460:MHW196608 MRS196460:MRS196608 NBO196460:NBO196608 NLK196460:NLK196608 NVG196460:NVG196608 OFC196460:OFC196608 OOY196460:OOY196608 OYU196460:OYU196608 PIQ196460:PIQ196608 PSM196460:PSM196608 QCI196460:QCI196608 QME196460:QME196608 QWA196460:QWA196608 RFW196460:RFW196608 RPS196460:RPS196608 RZO196460:RZO196608 SJK196460:SJK196608 STG196460:STG196608 TDC196460:TDC196608 TMY196460:TMY196608 TWU196460:TWU196608 UGQ196460:UGQ196608 UQM196460:UQM196608 VAI196460:VAI196608 VKE196460:VKE196608 VUA196460:VUA196608 WDW196460:WDW196608 WNS196460:WNS196608 WXO196460:WXO196608 EN261996:EN262144 LC261996:LC262144 UY261996:UY262144 AEU261996:AEU262144 AOQ261996:AOQ262144 AYM261996:AYM262144 BII261996:BII262144 BSE261996:BSE262144 CCA261996:CCA262144 CLW261996:CLW262144 CVS261996:CVS262144 DFO261996:DFO262144 DPK261996:DPK262144 DZG261996:DZG262144 EJC261996:EJC262144 ESY261996:ESY262144 FCU261996:FCU262144 FMQ261996:FMQ262144 FWM261996:FWM262144 GGI261996:GGI262144 GQE261996:GQE262144 HAA261996:HAA262144 HJW261996:HJW262144 HTS261996:HTS262144 IDO261996:IDO262144 INK261996:INK262144 IXG261996:IXG262144 JHC261996:JHC262144 JQY261996:JQY262144 KAU261996:KAU262144 KKQ261996:KKQ262144 KUM261996:KUM262144 LEI261996:LEI262144 LOE261996:LOE262144 LYA261996:LYA262144 MHW261996:MHW262144 MRS261996:MRS262144 NBO261996:NBO262144 NLK261996:NLK262144 NVG261996:NVG262144 OFC261996:OFC262144 OOY261996:OOY262144 OYU261996:OYU262144 PIQ261996:PIQ262144 PSM261996:PSM262144 QCI261996:QCI262144 QME261996:QME262144 QWA261996:QWA262144 RFW261996:RFW262144 RPS261996:RPS262144 RZO261996:RZO262144 SJK261996:SJK262144 STG261996:STG262144 TDC261996:TDC262144 TMY261996:TMY262144 TWU261996:TWU262144 UGQ261996:UGQ262144 UQM261996:UQM262144 VAI261996:VAI262144 VKE261996:VKE262144 VUA261996:VUA262144 WDW261996:WDW262144 WNS261996:WNS262144 WXO261996:WXO262144 EN327532:EN327680 LC327532:LC327680 UY327532:UY327680 AEU327532:AEU327680 AOQ327532:AOQ327680 AYM327532:AYM327680 BII327532:BII327680 BSE327532:BSE327680 CCA327532:CCA327680 CLW327532:CLW327680 CVS327532:CVS327680 DFO327532:DFO327680 DPK327532:DPK327680 DZG327532:DZG327680 EJC327532:EJC327680 ESY327532:ESY327680 FCU327532:FCU327680 FMQ327532:FMQ327680 FWM327532:FWM327680 GGI327532:GGI327680 GQE327532:GQE327680 HAA327532:HAA327680 HJW327532:HJW327680 HTS327532:HTS327680 IDO327532:IDO327680 INK327532:INK327680 IXG327532:IXG327680 JHC327532:JHC327680 JQY327532:JQY327680 KAU327532:KAU327680 KKQ327532:KKQ327680 KUM327532:KUM327680 LEI327532:LEI327680 LOE327532:LOE327680 LYA327532:LYA327680 MHW327532:MHW327680 MRS327532:MRS327680 NBO327532:NBO327680 NLK327532:NLK327680 NVG327532:NVG327680 OFC327532:OFC327680 OOY327532:OOY327680 OYU327532:OYU327680 PIQ327532:PIQ327680 PSM327532:PSM327680 QCI327532:QCI327680 QME327532:QME327680 QWA327532:QWA327680 RFW327532:RFW327680 RPS327532:RPS327680 RZO327532:RZO327680 SJK327532:SJK327680 STG327532:STG327680 TDC327532:TDC327680 TMY327532:TMY327680 TWU327532:TWU327680 UGQ327532:UGQ327680 UQM327532:UQM327680 VAI327532:VAI327680 VKE327532:VKE327680 VUA327532:VUA327680 WDW327532:WDW327680 WNS327532:WNS327680 WXO327532:WXO327680 EN393068:EN393216 LC393068:LC393216 UY393068:UY393216 AEU393068:AEU393216 AOQ393068:AOQ393216 AYM393068:AYM393216 BII393068:BII393216 BSE393068:BSE393216 CCA393068:CCA393216 CLW393068:CLW393216 CVS393068:CVS393216 DFO393068:DFO393216 DPK393068:DPK393216 DZG393068:DZG393216 EJC393068:EJC393216 ESY393068:ESY393216 FCU393068:FCU393216 FMQ393068:FMQ393216 FWM393068:FWM393216 GGI393068:GGI393216 GQE393068:GQE393216 HAA393068:HAA393216 HJW393068:HJW393216 HTS393068:HTS393216 IDO393068:IDO393216 INK393068:INK393216 IXG393068:IXG393216 JHC393068:JHC393216 JQY393068:JQY393216 KAU393068:KAU393216 KKQ393068:KKQ393216 KUM393068:KUM393216 LEI393068:LEI393216 LOE393068:LOE393216 LYA393068:LYA393216 MHW393068:MHW393216 MRS393068:MRS393216 NBO393068:NBO393216 NLK393068:NLK393216 NVG393068:NVG393216 OFC393068:OFC393216 OOY393068:OOY393216 OYU393068:OYU393216 PIQ393068:PIQ393216 PSM393068:PSM393216 QCI393068:QCI393216 QME393068:QME393216 QWA393068:QWA393216 RFW393068:RFW393216 RPS393068:RPS393216 RZO393068:RZO393216 SJK393068:SJK393216 STG393068:STG393216 TDC393068:TDC393216 TMY393068:TMY393216 TWU393068:TWU393216 UGQ393068:UGQ393216 UQM393068:UQM393216 VAI393068:VAI393216 VKE393068:VKE393216 VUA393068:VUA393216 WDW393068:WDW393216 WNS393068:WNS393216 WXO393068:WXO393216 EN458604:EN458752 LC458604:LC458752 UY458604:UY458752 AEU458604:AEU458752 AOQ458604:AOQ458752 AYM458604:AYM458752 BII458604:BII458752 BSE458604:BSE458752 CCA458604:CCA458752 CLW458604:CLW458752 CVS458604:CVS458752 DFO458604:DFO458752 DPK458604:DPK458752 DZG458604:DZG458752 EJC458604:EJC458752 ESY458604:ESY458752 FCU458604:FCU458752 FMQ458604:FMQ458752 FWM458604:FWM458752 GGI458604:GGI458752 GQE458604:GQE458752 HAA458604:HAA458752 HJW458604:HJW458752 HTS458604:HTS458752 IDO458604:IDO458752 INK458604:INK458752 IXG458604:IXG458752 JHC458604:JHC458752 JQY458604:JQY458752 KAU458604:KAU458752 KKQ458604:KKQ458752 KUM458604:KUM458752 LEI458604:LEI458752 LOE458604:LOE458752 LYA458604:LYA458752 MHW458604:MHW458752 MRS458604:MRS458752 NBO458604:NBO458752 NLK458604:NLK458752 NVG458604:NVG458752 OFC458604:OFC458752 OOY458604:OOY458752 OYU458604:OYU458752 PIQ458604:PIQ458752 PSM458604:PSM458752 QCI458604:QCI458752 QME458604:QME458752 QWA458604:QWA458752 RFW458604:RFW458752 RPS458604:RPS458752 RZO458604:RZO458752 SJK458604:SJK458752 STG458604:STG458752 TDC458604:TDC458752 TMY458604:TMY458752 TWU458604:TWU458752 UGQ458604:UGQ458752 UQM458604:UQM458752 VAI458604:VAI458752 VKE458604:VKE458752 VUA458604:VUA458752 WDW458604:WDW458752 WNS458604:WNS458752 WXO458604:WXO458752 EN524140:EN524288 LC524140:LC524288 UY524140:UY524288 AEU524140:AEU524288 AOQ524140:AOQ524288 AYM524140:AYM524288 BII524140:BII524288 BSE524140:BSE524288 CCA524140:CCA524288 CLW524140:CLW524288 CVS524140:CVS524288 DFO524140:DFO524288 DPK524140:DPK524288 DZG524140:DZG524288 EJC524140:EJC524288 ESY524140:ESY524288 FCU524140:FCU524288 FMQ524140:FMQ524288 FWM524140:FWM524288 GGI524140:GGI524288 GQE524140:GQE524288 HAA524140:HAA524288 HJW524140:HJW524288 HTS524140:HTS524288 IDO524140:IDO524288 INK524140:INK524288 IXG524140:IXG524288 JHC524140:JHC524288 JQY524140:JQY524288 KAU524140:KAU524288 KKQ524140:KKQ524288 KUM524140:KUM524288 LEI524140:LEI524288 LOE524140:LOE524288 LYA524140:LYA524288 MHW524140:MHW524288 MRS524140:MRS524288 NBO524140:NBO524288 NLK524140:NLK524288 NVG524140:NVG524288 OFC524140:OFC524288 OOY524140:OOY524288 OYU524140:OYU524288 PIQ524140:PIQ524288 PSM524140:PSM524288 QCI524140:QCI524288 QME524140:QME524288 QWA524140:QWA524288 RFW524140:RFW524288 RPS524140:RPS524288 RZO524140:RZO524288 SJK524140:SJK524288 STG524140:STG524288 TDC524140:TDC524288 TMY524140:TMY524288 TWU524140:TWU524288 UGQ524140:UGQ524288 UQM524140:UQM524288 VAI524140:VAI524288 VKE524140:VKE524288 VUA524140:VUA524288 WDW524140:WDW524288 WNS524140:WNS524288 WXO524140:WXO524288 EN589676:EN589824 LC589676:LC589824 UY589676:UY589824 AEU589676:AEU589824 AOQ589676:AOQ589824 AYM589676:AYM589824 BII589676:BII589824 BSE589676:BSE589824 CCA589676:CCA589824 CLW589676:CLW589824 CVS589676:CVS589824 DFO589676:DFO589824 DPK589676:DPK589824 DZG589676:DZG589824 EJC589676:EJC589824 ESY589676:ESY589824 FCU589676:FCU589824 FMQ589676:FMQ589824 FWM589676:FWM589824 GGI589676:GGI589824 GQE589676:GQE589824 HAA589676:HAA589824 HJW589676:HJW589824 HTS589676:HTS589824 IDO589676:IDO589824 INK589676:INK589824 IXG589676:IXG589824 JHC589676:JHC589824 JQY589676:JQY589824 KAU589676:KAU589824 KKQ589676:KKQ589824 KUM589676:KUM589824 LEI589676:LEI589824 LOE589676:LOE589824 LYA589676:LYA589824 MHW589676:MHW589824 MRS589676:MRS589824 NBO589676:NBO589824 NLK589676:NLK589824 NVG589676:NVG589824 OFC589676:OFC589824 OOY589676:OOY589824 OYU589676:OYU589824 PIQ589676:PIQ589824 PSM589676:PSM589824 QCI589676:QCI589824 QME589676:QME589824 QWA589676:QWA589824 RFW589676:RFW589824 RPS589676:RPS589824 RZO589676:RZO589824 SJK589676:SJK589824 STG589676:STG589824 TDC589676:TDC589824 TMY589676:TMY589824 TWU589676:TWU589824 UGQ589676:UGQ589824 UQM589676:UQM589824 VAI589676:VAI589824 VKE589676:VKE589824 VUA589676:VUA589824 WDW589676:WDW589824 WNS589676:WNS589824 WXO589676:WXO589824 EN655212:EN655360 LC655212:LC655360 UY655212:UY655360 AEU655212:AEU655360 AOQ655212:AOQ655360 AYM655212:AYM655360 BII655212:BII655360 BSE655212:BSE655360 CCA655212:CCA655360 CLW655212:CLW655360 CVS655212:CVS655360 DFO655212:DFO655360 DPK655212:DPK655360 DZG655212:DZG655360 EJC655212:EJC655360 ESY655212:ESY655360 FCU655212:FCU655360 FMQ655212:FMQ655360 FWM655212:FWM655360 GGI655212:GGI655360 GQE655212:GQE655360 HAA655212:HAA655360 HJW655212:HJW655360 HTS655212:HTS655360 IDO655212:IDO655360 INK655212:INK655360 IXG655212:IXG655360 JHC655212:JHC655360 JQY655212:JQY655360 KAU655212:KAU655360 KKQ655212:KKQ655360 KUM655212:KUM655360 LEI655212:LEI655360 LOE655212:LOE655360 LYA655212:LYA655360 MHW655212:MHW655360 MRS655212:MRS655360 NBO655212:NBO655360 NLK655212:NLK655360 NVG655212:NVG655360 OFC655212:OFC655360 OOY655212:OOY655360 OYU655212:OYU655360 PIQ655212:PIQ655360 PSM655212:PSM655360 QCI655212:QCI655360 QME655212:QME655360 QWA655212:QWA655360 RFW655212:RFW655360 RPS655212:RPS655360 RZO655212:RZO655360 SJK655212:SJK655360 STG655212:STG655360 TDC655212:TDC655360 TMY655212:TMY655360 TWU655212:TWU655360 UGQ655212:UGQ655360 UQM655212:UQM655360 VAI655212:VAI655360 VKE655212:VKE655360 VUA655212:VUA655360 WDW655212:WDW655360 WNS655212:WNS655360 WXO655212:WXO655360 EN720748:EN720896 LC720748:LC720896 UY720748:UY720896 AEU720748:AEU720896 AOQ720748:AOQ720896 AYM720748:AYM720896 BII720748:BII720896 BSE720748:BSE720896 CCA720748:CCA720896 CLW720748:CLW720896 CVS720748:CVS720896 DFO720748:DFO720896 DPK720748:DPK720896 DZG720748:DZG720896 EJC720748:EJC720896 ESY720748:ESY720896 FCU720748:FCU720896 FMQ720748:FMQ720896 FWM720748:FWM720896 GGI720748:GGI720896 GQE720748:GQE720896 HAA720748:HAA720896 HJW720748:HJW720896 HTS720748:HTS720896 IDO720748:IDO720896 INK720748:INK720896 IXG720748:IXG720896 JHC720748:JHC720896 JQY720748:JQY720896 KAU720748:KAU720896 KKQ720748:KKQ720896 KUM720748:KUM720896 LEI720748:LEI720896 LOE720748:LOE720896 LYA720748:LYA720896 MHW720748:MHW720896 MRS720748:MRS720896 NBO720748:NBO720896 NLK720748:NLK720896 NVG720748:NVG720896 OFC720748:OFC720896 OOY720748:OOY720896 OYU720748:OYU720896 PIQ720748:PIQ720896 PSM720748:PSM720896 QCI720748:QCI720896 QME720748:QME720896 QWA720748:QWA720896 RFW720748:RFW720896 RPS720748:RPS720896 RZO720748:RZO720896 SJK720748:SJK720896 STG720748:STG720896 TDC720748:TDC720896 TMY720748:TMY720896 TWU720748:TWU720896 UGQ720748:UGQ720896 UQM720748:UQM720896 VAI720748:VAI720896 VKE720748:VKE720896 VUA720748:VUA720896 WDW720748:WDW720896 WNS720748:WNS720896 WXO720748:WXO720896 EN786284:EN786432 LC786284:LC786432 UY786284:UY786432 AEU786284:AEU786432 AOQ786284:AOQ786432 AYM786284:AYM786432 BII786284:BII786432 BSE786284:BSE786432 CCA786284:CCA786432 CLW786284:CLW786432 CVS786284:CVS786432 DFO786284:DFO786432 DPK786284:DPK786432 DZG786284:DZG786432 EJC786284:EJC786432 ESY786284:ESY786432 FCU786284:FCU786432 FMQ786284:FMQ786432 FWM786284:FWM786432 GGI786284:GGI786432 GQE786284:GQE786432 HAA786284:HAA786432 HJW786284:HJW786432 HTS786284:HTS786432 IDO786284:IDO786432 INK786284:INK786432 IXG786284:IXG786432 JHC786284:JHC786432 JQY786284:JQY786432 KAU786284:KAU786432 KKQ786284:KKQ786432 KUM786284:KUM786432 LEI786284:LEI786432 LOE786284:LOE786432 LYA786284:LYA786432 MHW786284:MHW786432 MRS786284:MRS786432 NBO786284:NBO786432 NLK786284:NLK786432 NVG786284:NVG786432 OFC786284:OFC786432 OOY786284:OOY786432 OYU786284:OYU786432 PIQ786284:PIQ786432 PSM786284:PSM786432 QCI786284:QCI786432 QME786284:QME786432 QWA786284:QWA786432 RFW786284:RFW786432 RPS786284:RPS786432 RZO786284:RZO786432 SJK786284:SJK786432 STG786284:STG786432 TDC786284:TDC786432 TMY786284:TMY786432 TWU786284:TWU786432 UGQ786284:UGQ786432 UQM786284:UQM786432 VAI786284:VAI786432 VKE786284:VKE786432 VUA786284:VUA786432 WDW786284:WDW786432 WNS786284:WNS786432 WXO786284:WXO786432 EN851820:EN851968 LC851820:LC851968 UY851820:UY851968 AEU851820:AEU851968 AOQ851820:AOQ851968 AYM851820:AYM851968 BII851820:BII851968 BSE851820:BSE851968 CCA851820:CCA851968 CLW851820:CLW851968 CVS851820:CVS851968 DFO851820:DFO851968 DPK851820:DPK851968 DZG851820:DZG851968 EJC851820:EJC851968 ESY851820:ESY851968 FCU851820:FCU851968 FMQ851820:FMQ851968 FWM851820:FWM851968 GGI851820:GGI851968 GQE851820:GQE851968 HAA851820:HAA851968 HJW851820:HJW851968 HTS851820:HTS851968 IDO851820:IDO851968 INK851820:INK851968 IXG851820:IXG851968 JHC851820:JHC851968 JQY851820:JQY851968 KAU851820:KAU851968 KKQ851820:KKQ851968 KUM851820:KUM851968 LEI851820:LEI851968 LOE851820:LOE851968 LYA851820:LYA851968 MHW851820:MHW851968 MRS851820:MRS851968 NBO851820:NBO851968 NLK851820:NLK851968 NVG851820:NVG851968 OFC851820:OFC851968 OOY851820:OOY851968 OYU851820:OYU851968 PIQ851820:PIQ851968 PSM851820:PSM851968 QCI851820:QCI851968 QME851820:QME851968 QWA851820:QWA851968 RFW851820:RFW851968 RPS851820:RPS851968 RZO851820:RZO851968 SJK851820:SJK851968 STG851820:STG851968 TDC851820:TDC851968 TMY851820:TMY851968 TWU851820:TWU851968 UGQ851820:UGQ851968 UQM851820:UQM851968 VAI851820:VAI851968 VKE851820:VKE851968 VUA851820:VUA851968 WDW851820:WDW851968 WNS851820:WNS851968 WXO851820:WXO851968 EN917356:EN917504 LC917356:LC917504 UY917356:UY917504 AEU917356:AEU917504 AOQ917356:AOQ917504 AYM917356:AYM917504 BII917356:BII917504 BSE917356:BSE917504 CCA917356:CCA917504 CLW917356:CLW917504 CVS917356:CVS917504 DFO917356:DFO917504 DPK917356:DPK917504 DZG917356:DZG917504 EJC917356:EJC917504 ESY917356:ESY917504 FCU917356:FCU917504 FMQ917356:FMQ917504 FWM917356:FWM917504 GGI917356:GGI917504 GQE917356:GQE917504 HAA917356:HAA917504 HJW917356:HJW917504 HTS917356:HTS917504 IDO917356:IDO917504 INK917356:INK917504 IXG917356:IXG917504 JHC917356:JHC917504 JQY917356:JQY917504 KAU917356:KAU917504 KKQ917356:KKQ917504 KUM917356:KUM917504 LEI917356:LEI917504 LOE917356:LOE917504 LYA917356:LYA917504 MHW917356:MHW917504 MRS917356:MRS917504 NBO917356:NBO917504 NLK917356:NLK917504 NVG917356:NVG917504 OFC917356:OFC917504 OOY917356:OOY917504 OYU917356:OYU917504 PIQ917356:PIQ917504 PSM917356:PSM917504 QCI917356:QCI917504 QME917356:QME917504 QWA917356:QWA917504 RFW917356:RFW917504 RPS917356:RPS917504 RZO917356:RZO917504 SJK917356:SJK917504 STG917356:STG917504 TDC917356:TDC917504 TMY917356:TMY917504 TWU917356:TWU917504 UGQ917356:UGQ917504 UQM917356:UQM917504 VAI917356:VAI917504 VKE917356:VKE917504 VUA917356:VUA917504 WDW917356:WDW917504 WNS917356:WNS917504 WXO917356:WXO917504 EN982892:EN983040 LC982892:LC983040 UY982892:UY983040 AEU982892:AEU983040 AOQ982892:AOQ983040 AYM982892:AYM983040 BII982892:BII983040 BSE982892:BSE983040 CCA982892:CCA983040 CLW982892:CLW983040 CVS982892:CVS983040 DFO982892:DFO983040 DPK982892:DPK983040 DZG982892:DZG983040 EJC982892:EJC983040 ESY982892:ESY983040 FCU982892:FCU983040 FMQ982892:FMQ983040 FWM982892:FWM983040 GGI982892:GGI983040 GQE982892:GQE983040 HAA982892:HAA983040 HJW982892:HJW983040 HTS982892:HTS983040 IDO982892:IDO983040 INK982892:INK983040 IXG982892:IXG983040 JHC982892:JHC983040 JQY982892:JQY983040 KAU982892:KAU983040 KKQ982892:KKQ983040 KUM982892:KUM983040 LEI982892:LEI983040 LOE982892:LOE983040 LYA982892:LYA983040 MHW982892:MHW983040 MRS982892:MRS983040 NBO982892:NBO983040 NLK982892:NLK983040 NVG982892:NVG983040 OFC982892:OFC983040 OOY982892:OOY983040 OYU982892:OYU983040 PIQ982892:PIQ983040 PSM982892:PSM983040 QCI982892:QCI983040 QME982892:QME983040 QWA982892:QWA983040 RFW982892:RFW983040 RPS982892:RPS983040 RZO982892:RZO983040 SJK982892:SJK983040 STG982892:STG983040 TDC982892:TDC983040 TMY982892:TMY983040 TWU982892:TWU983040 UGQ982892:UGQ983040 UQM982892:UQM983040 VAI982892:VAI983040 VKE982892:VKE983040 VUA982892:VUA983040 WDW982892:WDW983040 WNS982892:WNS983040 WXO982892:WXO983040 VB128:VB140 AEX128:AEX140 AOT128:AOT140 AYP128:AYP140 BIL128:BIL140 BSH128:BSH140 CCD128:CCD140 CLZ128:CLZ140 CVV128:CVV140 DFR128:DFR140 DPN128:DPN140 DZJ128:DZJ140 EJF128:EJF140 ETB128:ETB140 FCX128:FCX140 FMT128:FMT140 FWP128:FWP140 GGL128:GGL140 GQH128:GQH140 HAD128:HAD140 HJZ128:HJZ140 HTV128:HTV140 IDR128:IDR140 INN128:INN140 IXJ128:IXJ140 JHF128:JHF140 JRB128:JRB140 KAX128:KAX140 KKT128:KKT140 KUP128:KUP140 LEL128:LEL140 LOH128:LOH140 LYD128:LYD140 MHZ128:MHZ140 MRV128:MRV140 NBR128:NBR140 NLN128:NLN140 NVJ128:NVJ140 OFF128:OFF140 OPB128:OPB140 OYX128:OYX140 PIT128:PIT140 PSP128:PSP140 QCL128:QCL140 QMH128:QMH140 QWD128:QWD140 RFZ128:RFZ140 RPV128:RPV140 RZR128:RZR140 SJN128:SJN140 STJ128:STJ140 TDF128:TDF140 TNB128:TNB140 TWX128:TWX140 UGT128:UGT140 UQP128:UQP140 VAL128:VAL140 VKH128:VKH140 VUD128:VUD140 WDZ128:WDZ140 WNV128:WNV140 WXR128:WXR140 HY128:IL140 EP65388:EP65536 LF65388:LF65536 VB65388:VB65536 AEX65388:AEX65536 AOT65388:AOT65536 AYP65388:AYP65536 BIL65388:BIL65536 BSH65388:BSH65536 CCD65388:CCD65536 CLZ65388:CLZ65536 CVV65388:CVV65536 DFR65388:DFR65536 DPN65388:DPN65536 DZJ65388:DZJ65536 EJF65388:EJF65536 ETB65388:ETB65536 FCX65388:FCX65536 FMT65388:FMT65536 FWP65388:FWP65536 GGL65388:GGL65536 GQH65388:GQH65536 HAD65388:HAD65536 HJZ65388:HJZ65536 HTV65388:HTV65536 IDR65388:IDR65536 INN65388:INN65536 IXJ65388:IXJ65536 JHF65388:JHF65536 JRB65388:JRB65536 KAX65388:KAX65536 KKT65388:KKT65536 KUP65388:KUP65536 LEL65388:LEL65536 LOH65388:LOH65536 LYD65388:LYD65536 MHZ65388:MHZ65536 MRV65388:MRV65536 NBR65388:NBR65536 NLN65388:NLN65536 NVJ65388:NVJ65536 OFF65388:OFF65536 OPB65388:OPB65536 OYX65388:OYX65536 PIT65388:PIT65536 PSP65388:PSP65536 QCL65388:QCL65536 QMH65388:QMH65536 QWD65388:QWD65536 RFZ65388:RFZ65536 RPV65388:RPV65536 RZR65388:RZR65536 SJN65388:SJN65536 STJ65388:STJ65536 TDF65388:TDF65536 TNB65388:TNB65536 TWX65388:TWX65536 UGT65388:UGT65536 UQP65388:UQP65536 VAL65388:VAL65536 VKH65388:VKH65536 VUD65388:VUD65536 WDZ65388:WDZ65536 WNV65388:WNV65536 WXR65388:WXR65536 EP130924:EP131072 LF130924:LF131072 VB130924:VB131072 AEX130924:AEX131072 AOT130924:AOT131072 AYP130924:AYP131072 BIL130924:BIL131072 BSH130924:BSH131072 CCD130924:CCD131072 CLZ130924:CLZ131072 CVV130924:CVV131072 DFR130924:DFR131072 DPN130924:DPN131072 DZJ130924:DZJ131072 EJF130924:EJF131072 ETB130924:ETB131072 FCX130924:FCX131072 FMT130924:FMT131072 FWP130924:FWP131072 GGL130924:GGL131072 GQH130924:GQH131072 HAD130924:HAD131072 HJZ130924:HJZ131072 HTV130924:HTV131072 IDR130924:IDR131072 INN130924:INN131072 IXJ130924:IXJ131072 JHF130924:JHF131072 JRB130924:JRB131072 KAX130924:KAX131072 KKT130924:KKT131072 KUP130924:KUP131072 LEL130924:LEL131072 LOH130924:LOH131072 LYD130924:LYD131072 MHZ130924:MHZ131072 MRV130924:MRV131072 NBR130924:NBR131072 NLN130924:NLN131072 NVJ130924:NVJ131072 OFF130924:OFF131072 OPB130924:OPB131072 OYX130924:OYX131072 PIT130924:PIT131072 PSP130924:PSP131072 QCL130924:QCL131072 QMH130924:QMH131072 QWD130924:QWD131072 RFZ130924:RFZ131072 RPV130924:RPV131072 RZR130924:RZR131072 SJN130924:SJN131072 STJ130924:STJ131072 TDF130924:TDF131072 TNB130924:TNB131072 TWX130924:TWX131072 UGT130924:UGT131072 UQP130924:UQP131072 VAL130924:VAL131072 VKH130924:VKH131072 VUD130924:VUD131072 WDZ130924:WDZ131072 WNV130924:WNV131072 WXR130924:WXR131072 EP196460:EP196608 LF196460:LF196608 VB196460:VB196608 AEX196460:AEX196608 AOT196460:AOT196608 AYP196460:AYP196608 BIL196460:BIL196608 BSH196460:BSH196608 CCD196460:CCD196608 CLZ196460:CLZ196608 CVV196460:CVV196608 DFR196460:DFR196608 DPN196460:DPN196608 DZJ196460:DZJ196608 EJF196460:EJF196608 ETB196460:ETB196608 FCX196460:FCX196608 FMT196460:FMT196608 FWP196460:FWP196608 GGL196460:GGL196608 GQH196460:GQH196608 HAD196460:HAD196608 HJZ196460:HJZ196608 HTV196460:HTV196608 IDR196460:IDR196608 INN196460:INN196608 IXJ196460:IXJ196608 JHF196460:JHF196608 JRB196460:JRB196608 KAX196460:KAX196608 KKT196460:KKT196608 KUP196460:KUP196608 LEL196460:LEL196608 LOH196460:LOH196608 LYD196460:LYD196608 MHZ196460:MHZ196608 MRV196460:MRV196608 NBR196460:NBR196608 NLN196460:NLN196608 NVJ196460:NVJ196608 OFF196460:OFF196608 OPB196460:OPB196608 OYX196460:OYX196608 PIT196460:PIT196608 PSP196460:PSP196608 QCL196460:QCL196608 QMH196460:QMH196608 QWD196460:QWD196608 RFZ196460:RFZ196608 RPV196460:RPV196608 RZR196460:RZR196608 SJN196460:SJN196608 STJ196460:STJ196608 TDF196460:TDF196608 TNB196460:TNB196608 TWX196460:TWX196608 UGT196460:UGT196608 UQP196460:UQP196608 VAL196460:VAL196608 VKH196460:VKH196608 VUD196460:VUD196608 WDZ196460:WDZ196608 WNV196460:WNV196608 WXR196460:WXR196608 EP261996:EP262144 LF261996:LF262144 VB261996:VB262144 AEX261996:AEX262144 AOT261996:AOT262144 AYP261996:AYP262144 BIL261996:BIL262144 BSH261996:BSH262144 CCD261996:CCD262144 CLZ261996:CLZ262144 CVV261996:CVV262144 DFR261996:DFR262144 DPN261996:DPN262144 DZJ261996:DZJ262144 EJF261996:EJF262144 ETB261996:ETB262144 FCX261996:FCX262144 FMT261996:FMT262144 FWP261996:FWP262144 GGL261996:GGL262144 GQH261996:GQH262144 HAD261996:HAD262144 HJZ261996:HJZ262144 HTV261996:HTV262144 IDR261996:IDR262144 INN261996:INN262144 IXJ261996:IXJ262144 JHF261996:JHF262144 JRB261996:JRB262144 KAX261996:KAX262144 KKT261996:KKT262144 KUP261996:KUP262144 LEL261996:LEL262144 LOH261996:LOH262144 LYD261996:LYD262144 MHZ261996:MHZ262144 MRV261996:MRV262144 NBR261996:NBR262144 NLN261996:NLN262144 NVJ261996:NVJ262144 OFF261996:OFF262144 OPB261996:OPB262144 OYX261996:OYX262144 PIT261996:PIT262144 PSP261996:PSP262144 QCL261996:QCL262144 QMH261996:QMH262144 QWD261996:QWD262144 RFZ261996:RFZ262144 RPV261996:RPV262144 RZR261996:RZR262144 SJN261996:SJN262144 STJ261996:STJ262144 TDF261996:TDF262144 TNB261996:TNB262144 TWX261996:TWX262144 UGT261996:UGT262144 UQP261996:UQP262144 VAL261996:VAL262144 VKH261996:VKH262144 VUD261996:VUD262144 WDZ261996:WDZ262144 WNV261996:WNV262144 WXR261996:WXR262144 EP327532:EP327680 LF327532:LF327680 VB327532:VB327680 AEX327532:AEX327680 AOT327532:AOT327680 AYP327532:AYP327680 BIL327532:BIL327680 BSH327532:BSH327680 CCD327532:CCD327680 CLZ327532:CLZ327680 CVV327532:CVV327680 DFR327532:DFR327680 DPN327532:DPN327680 DZJ327532:DZJ327680 EJF327532:EJF327680 ETB327532:ETB327680 FCX327532:FCX327680 FMT327532:FMT327680 FWP327532:FWP327680 GGL327532:GGL327680 GQH327532:GQH327680 HAD327532:HAD327680 HJZ327532:HJZ327680 HTV327532:HTV327680 IDR327532:IDR327680 INN327532:INN327680 IXJ327532:IXJ327680 JHF327532:JHF327680 JRB327532:JRB327680 KAX327532:KAX327680 KKT327532:KKT327680 KUP327532:KUP327680 LEL327532:LEL327680 LOH327532:LOH327680 LYD327532:LYD327680 MHZ327532:MHZ327680 MRV327532:MRV327680 NBR327532:NBR327680 NLN327532:NLN327680 NVJ327532:NVJ327680 OFF327532:OFF327680 OPB327532:OPB327680 OYX327532:OYX327680 PIT327532:PIT327680 PSP327532:PSP327680 QCL327532:QCL327680 QMH327532:QMH327680 QWD327532:QWD327680 RFZ327532:RFZ327680 RPV327532:RPV327680 RZR327532:RZR327680 SJN327532:SJN327680 STJ327532:STJ327680 TDF327532:TDF327680 TNB327532:TNB327680 TWX327532:TWX327680 UGT327532:UGT327680 UQP327532:UQP327680 VAL327532:VAL327680 VKH327532:VKH327680 VUD327532:VUD327680 WDZ327532:WDZ327680 WNV327532:WNV327680 WXR327532:WXR327680 EP393068:EP393216 LF393068:LF393216 VB393068:VB393216 AEX393068:AEX393216 AOT393068:AOT393216 AYP393068:AYP393216 BIL393068:BIL393216 BSH393068:BSH393216 CCD393068:CCD393216 CLZ393068:CLZ393216 CVV393068:CVV393216 DFR393068:DFR393216 DPN393068:DPN393216 DZJ393068:DZJ393216 EJF393068:EJF393216 ETB393068:ETB393216 FCX393068:FCX393216 FMT393068:FMT393216 FWP393068:FWP393216 GGL393068:GGL393216 GQH393068:GQH393216 HAD393068:HAD393216 HJZ393068:HJZ393216 HTV393068:HTV393216 IDR393068:IDR393216 INN393068:INN393216 IXJ393068:IXJ393216 JHF393068:JHF393216 JRB393068:JRB393216 KAX393068:KAX393216 KKT393068:KKT393216 KUP393068:KUP393216 LEL393068:LEL393216 LOH393068:LOH393216 LYD393068:LYD393216 MHZ393068:MHZ393216 MRV393068:MRV393216 NBR393068:NBR393216 NLN393068:NLN393216 NVJ393068:NVJ393216 OFF393068:OFF393216 OPB393068:OPB393216 OYX393068:OYX393216 PIT393068:PIT393216 PSP393068:PSP393216 QCL393068:QCL393216 QMH393068:QMH393216 QWD393068:QWD393216 RFZ393068:RFZ393216 RPV393068:RPV393216 RZR393068:RZR393216 SJN393068:SJN393216 STJ393068:STJ393216 TDF393068:TDF393216 TNB393068:TNB393216 TWX393068:TWX393216 UGT393068:UGT393216 UQP393068:UQP393216 VAL393068:VAL393216 VKH393068:VKH393216 VUD393068:VUD393216 WDZ393068:WDZ393216 WNV393068:WNV393216 WXR393068:WXR393216 EP458604:EP458752 LF458604:LF458752 VB458604:VB458752 AEX458604:AEX458752 AOT458604:AOT458752 AYP458604:AYP458752 BIL458604:BIL458752 BSH458604:BSH458752 CCD458604:CCD458752 CLZ458604:CLZ458752 CVV458604:CVV458752 DFR458604:DFR458752 DPN458604:DPN458752 DZJ458604:DZJ458752 EJF458604:EJF458752 ETB458604:ETB458752 FCX458604:FCX458752 FMT458604:FMT458752 FWP458604:FWP458752 GGL458604:GGL458752 GQH458604:GQH458752 HAD458604:HAD458752 HJZ458604:HJZ458752 HTV458604:HTV458752 IDR458604:IDR458752 INN458604:INN458752 IXJ458604:IXJ458752 JHF458604:JHF458752 JRB458604:JRB458752 KAX458604:KAX458752 KKT458604:KKT458752 KUP458604:KUP458752 LEL458604:LEL458752 LOH458604:LOH458752 LYD458604:LYD458752 MHZ458604:MHZ458752 MRV458604:MRV458752 NBR458604:NBR458752 NLN458604:NLN458752 NVJ458604:NVJ458752 OFF458604:OFF458752 OPB458604:OPB458752 OYX458604:OYX458752 PIT458604:PIT458752 PSP458604:PSP458752 QCL458604:QCL458752 QMH458604:QMH458752 QWD458604:QWD458752 RFZ458604:RFZ458752 RPV458604:RPV458752 RZR458604:RZR458752 SJN458604:SJN458752 STJ458604:STJ458752 TDF458604:TDF458752 TNB458604:TNB458752 TWX458604:TWX458752 UGT458604:UGT458752 UQP458604:UQP458752 VAL458604:VAL458752 VKH458604:VKH458752 VUD458604:VUD458752 WDZ458604:WDZ458752 WNV458604:WNV458752 WXR458604:WXR458752 EP524140:EP524288 LF524140:LF524288 VB524140:VB524288 AEX524140:AEX524288 AOT524140:AOT524288 AYP524140:AYP524288 BIL524140:BIL524288 BSH524140:BSH524288 CCD524140:CCD524288 CLZ524140:CLZ524288 CVV524140:CVV524288 DFR524140:DFR524288 DPN524140:DPN524288 DZJ524140:DZJ524288 EJF524140:EJF524288 ETB524140:ETB524288 FCX524140:FCX524288 FMT524140:FMT524288 FWP524140:FWP524288 GGL524140:GGL524288 GQH524140:GQH524288 HAD524140:HAD524288 HJZ524140:HJZ524288 HTV524140:HTV524288 IDR524140:IDR524288 INN524140:INN524288 IXJ524140:IXJ524288 JHF524140:JHF524288 JRB524140:JRB524288 KAX524140:KAX524288 KKT524140:KKT524288 KUP524140:KUP524288 LEL524140:LEL524288 LOH524140:LOH524288 LYD524140:LYD524288 MHZ524140:MHZ524288 MRV524140:MRV524288 NBR524140:NBR524288 NLN524140:NLN524288 NVJ524140:NVJ524288 OFF524140:OFF524288 OPB524140:OPB524288 OYX524140:OYX524288 PIT524140:PIT524288 PSP524140:PSP524288 QCL524140:QCL524288 QMH524140:QMH524288 QWD524140:QWD524288 RFZ524140:RFZ524288 RPV524140:RPV524288 RZR524140:RZR524288 SJN524140:SJN524288 STJ524140:STJ524288 TDF524140:TDF524288 TNB524140:TNB524288 TWX524140:TWX524288 UGT524140:UGT524288 UQP524140:UQP524288 VAL524140:VAL524288 VKH524140:VKH524288 VUD524140:VUD524288 WDZ524140:WDZ524288 WNV524140:WNV524288 WXR524140:WXR524288 EP589676:EP589824 LF589676:LF589824 VB589676:VB589824 AEX589676:AEX589824 AOT589676:AOT589824 AYP589676:AYP589824 BIL589676:BIL589824 BSH589676:BSH589824 CCD589676:CCD589824 CLZ589676:CLZ589824 CVV589676:CVV589824 DFR589676:DFR589824 DPN589676:DPN589824 DZJ589676:DZJ589824 EJF589676:EJF589824 ETB589676:ETB589824 FCX589676:FCX589824 FMT589676:FMT589824 FWP589676:FWP589824 GGL589676:GGL589824 GQH589676:GQH589824 HAD589676:HAD589824 HJZ589676:HJZ589824 HTV589676:HTV589824 IDR589676:IDR589824 INN589676:INN589824 IXJ589676:IXJ589824 JHF589676:JHF589824 JRB589676:JRB589824 KAX589676:KAX589824 KKT589676:KKT589824 KUP589676:KUP589824 LEL589676:LEL589824 LOH589676:LOH589824 LYD589676:LYD589824 MHZ589676:MHZ589824 MRV589676:MRV589824 NBR589676:NBR589824 NLN589676:NLN589824 NVJ589676:NVJ589824 OFF589676:OFF589824 OPB589676:OPB589824 OYX589676:OYX589824 PIT589676:PIT589824 PSP589676:PSP589824 QCL589676:QCL589824 QMH589676:QMH589824 QWD589676:QWD589824 RFZ589676:RFZ589824 RPV589676:RPV589824 RZR589676:RZR589824 SJN589676:SJN589824 STJ589676:STJ589824 TDF589676:TDF589824 TNB589676:TNB589824 TWX589676:TWX589824 UGT589676:UGT589824 UQP589676:UQP589824 VAL589676:VAL589824 VKH589676:VKH589824 VUD589676:VUD589824 WDZ589676:WDZ589824 WNV589676:WNV589824 WXR589676:WXR589824 EP655212:EP655360 LF655212:LF655360 VB655212:VB655360 AEX655212:AEX655360 AOT655212:AOT655360 AYP655212:AYP655360 BIL655212:BIL655360 BSH655212:BSH655360 CCD655212:CCD655360 CLZ655212:CLZ655360 CVV655212:CVV655360 DFR655212:DFR655360 DPN655212:DPN655360 DZJ655212:DZJ655360 EJF655212:EJF655360 ETB655212:ETB655360 FCX655212:FCX655360 FMT655212:FMT655360 FWP655212:FWP655360 GGL655212:GGL655360 GQH655212:GQH655360 HAD655212:HAD655360 HJZ655212:HJZ655360 HTV655212:HTV655360 IDR655212:IDR655360 INN655212:INN655360 IXJ655212:IXJ655360 JHF655212:JHF655360 JRB655212:JRB655360 KAX655212:KAX655360 KKT655212:KKT655360 KUP655212:KUP655360 LEL655212:LEL655360 LOH655212:LOH655360 LYD655212:LYD655360 MHZ655212:MHZ655360 MRV655212:MRV655360 NBR655212:NBR655360 NLN655212:NLN655360 NVJ655212:NVJ655360 OFF655212:OFF655360 OPB655212:OPB655360 OYX655212:OYX655360 PIT655212:PIT655360 PSP655212:PSP655360 QCL655212:QCL655360 QMH655212:QMH655360 QWD655212:QWD655360 RFZ655212:RFZ655360 RPV655212:RPV655360 RZR655212:RZR655360 SJN655212:SJN655360 STJ655212:STJ655360 TDF655212:TDF655360 TNB655212:TNB655360 TWX655212:TWX655360 UGT655212:UGT655360 UQP655212:UQP655360 VAL655212:VAL655360 VKH655212:VKH655360 VUD655212:VUD655360 WDZ655212:WDZ655360 WNV655212:WNV655360 WXR655212:WXR655360 EP720748:EP720896 LF720748:LF720896 VB720748:VB720896 AEX720748:AEX720896 AOT720748:AOT720896 AYP720748:AYP720896 BIL720748:BIL720896 BSH720748:BSH720896 CCD720748:CCD720896 CLZ720748:CLZ720896 CVV720748:CVV720896 DFR720748:DFR720896 DPN720748:DPN720896 DZJ720748:DZJ720896 EJF720748:EJF720896 ETB720748:ETB720896 FCX720748:FCX720896 FMT720748:FMT720896 FWP720748:FWP720896 GGL720748:GGL720896 GQH720748:GQH720896 HAD720748:HAD720896 HJZ720748:HJZ720896 HTV720748:HTV720896 IDR720748:IDR720896 INN720748:INN720896 IXJ720748:IXJ720896 JHF720748:JHF720896 JRB720748:JRB720896 KAX720748:KAX720896 KKT720748:KKT720896 KUP720748:KUP720896 LEL720748:LEL720896 LOH720748:LOH720896 LYD720748:LYD720896 MHZ720748:MHZ720896 MRV720748:MRV720896 NBR720748:NBR720896 NLN720748:NLN720896 NVJ720748:NVJ720896 OFF720748:OFF720896 OPB720748:OPB720896 OYX720748:OYX720896 PIT720748:PIT720896 PSP720748:PSP720896 QCL720748:QCL720896 QMH720748:QMH720896 QWD720748:QWD720896 RFZ720748:RFZ720896 RPV720748:RPV720896 RZR720748:RZR720896 SJN720748:SJN720896 STJ720748:STJ720896 TDF720748:TDF720896 TNB720748:TNB720896 TWX720748:TWX720896 UGT720748:UGT720896 UQP720748:UQP720896 VAL720748:VAL720896 VKH720748:VKH720896 VUD720748:VUD720896 WDZ720748:WDZ720896 WNV720748:WNV720896 WXR720748:WXR720896 EP786284:EP786432 LF786284:LF786432 VB786284:VB786432 AEX786284:AEX786432 AOT786284:AOT786432 AYP786284:AYP786432 BIL786284:BIL786432 BSH786284:BSH786432 CCD786284:CCD786432 CLZ786284:CLZ786432 CVV786284:CVV786432 DFR786284:DFR786432 DPN786284:DPN786432 DZJ786284:DZJ786432 EJF786284:EJF786432 ETB786284:ETB786432 FCX786284:FCX786432 FMT786284:FMT786432 FWP786284:FWP786432 GGL786284:GGL786432 GQH786284:GQH786432 HAD786284:HAD786432 HJZ786284:HJZ786432 HTV786284:HTV786432 IDR786284:IDR786432 INN786284:INN786432 IXJ786284:IXJ786432 JHF786284:JHF786432 JRB786284:JRB786432 KAX786284:KAX786432 KKT786284:KKT786432 KUP786284:KUP786432 LEL786284:LEL786432 LOH786284:LOH786432 LYD786284:LYD786432 MHZ786284:MHZ786432 MRV786284:MRV786432 NBR786284:NBR786432 NLN786284:NLN786432 NVJ786284:NVJ786432 OFF786284:OFF786432 OPB786284:OPB786432 OYX786284:OYX786432 PIT786284:PIT786432 PSP786284:PSP786432 QCL786284:QCL786432 QMH786284:QMH786432 QWD786284:QWD786432 RFZ786284:RFZ786432 RPV786284:RPV786432 RZR786284:RZR786432 SJN786284:SJN786432 STJ786284:STJ786432 TDF786284:TDF786432 TNB786284:TNB786432 TWX786284:TWX786432 UGT786284:UGT786432 UQP786284:UQP786432 VAL786284:VAL786432 VKH786284:VKH786432 VUD786284:VUD786432 WDZ786284:WDZ786432 WNV786284:WNV786432 WXR786284:WXR786432 EP851820:EP851968 LF851820:LF851968 VB851820:VB851968 AEX851820:AEX851968 AOT851820:AOT851968 AYP851820:AYP851968 BIL851820:BIL851968 BSH851820:BSH851968 CCD851820:CCD851968 CLZ851820:CLZ851968 CVV851820:CVV851968 DFR851820:DFR851968 DPN851820:DPN851968 DZJ851820:DZJ851968 EJF851820:EJF851968 ETB851820:ETB851968 FCX851820:FCX851968 FMT851820:FMT851968 FWP851820:FWP851968 GGL851820:GGL851968 GQH851820:GQH851968 HAD851820:HAD851968 HJZ851820:HJZ851968 HTV851820:HTV851968 IDR851820:IDR851968 INN851820:INN851968 IXJ851820:IXJ851968 JHF851820:JHF851968 JRB851820:JRB851968 KAX851820:KAX851968 KKT851820:KKT851968 KUP851820:KUP851968 LEL851820:LEL851968 LOH851820:LOH851968 LYD851820:LYD851968 MHZ851820:MHZ851968 MRV851820:MRV851968 NBR851820:NBR851968 NLN851820:NLN851968 NVJ851820:NVJ851968 OFF851820:OFF851968 OPB851820:OPB851968 OYX851820:OYX851968 PIT851820:PIT851968 PSP851820:PSP851968 QCL851820:QCL851968 QMH851820:QMH851968 QWD851820:QWD851968 RFZ851820:RFZ851968 RPV851820:RPV851968 RZR851820:RZR851968 SJN851820:SJN851968 STJ851820:STJ851968 TDF851820:TDF851968 TNB851820:TNB851968 TWX851820:TWX851968 UGT851820:UGT851968 UQP851820:UQP851968 VAL851820:VAL851968 VKH851820:VKH851968 VUD851820:VUD851968 WDZ851820:WDZ851968 WNV851820:WNV851968 WXR851820:WXR851968 EP917356:EP917504 LF917356:LF917504 VB917356:VB917504 AEX917356:AEX917504 AOT917356:AOT917504 AYP917356:AYP917504 BIL917356:BIL917504 BSH917356:BSH917504 CCD917356:CCD917504 CLZ917356:CLZ917504 CVV917356:CVV917504 DFR917356:DFR917504 DPN917356:DPN917504 DZJ917356:DZJ917504 EJF917356:EJF917504 ETB917356:ETB917504 FCX917356:FCX917504 FMT917356:FMT917504 FWP917356:FWP917504 GGL917356:GGL917504 GQH917356:GQH917504 HAD917356:HAD917504 HJZ917356:HJZ917504 HTV917356:HTV917504 IDR917356:IDR917504 INN917356:INN917504 IXJ917356:IXJ917504 JHF917356:JHF917504 JRB917356:JRB917504 KAX917356:KAX917504 KKT917356:KKT917504 KUP917356:KUP917504 LEL917356:LEL917504 LOH917356:LOH917504 LYD917356:LYD917504 MHZ917356:MHZ917504 MRV917356:MRV917504 NBR917356:NBR917504 NLN917356:NLN917504 NVJ917356:NVJ917504 OFF917356:OFF917504 OPB917356:OPB917504 OYX917356:OYX917504 PIT917356:PIT917504 PSP917356:PSP917504 QCL917356:QCL917504 QMH917356:QMH917504 QWD917356:QWD917504 RFZ917356:RFZ917504 RPV917356:RPV917504 RZR917356:RZR917504 SJN917356:SJN917504 STJ917356:STJ917504 TDF917356:TDF917504 TNB917356:TNB917504 TWX917356:TWX917504 UGT917356:UGT917504 UQP917356:UQP917504 VAL917356:VAL917504 VKH917356:VKH917504 VUD917356:VUD917504 WDZ917356:WDZ917504 WNV917356:WNV917504 WXR917356:WXR917504 EP982892:EP983040 LF982892:LF983040 VB982892:VB983040 AEX982892:AEX983040 AOT982892:AOT983040 AYP982892:AYP983040 BIL982892:BIL983040 BSH982892:BSH983040 CCD982892:CCD983040 CLZ982892:CLZ983040 CVV982892:CVV983040 DFR982892:DFR983040 DPN982892:DPN983040 DZJ982892:DZJ983040 EJF982892:EJF983040 ETB982892:ETB983040 FCX982892:FCX983040 FMT982892:FMT983040 FWP982892:FWP983040 GGL982892:GGL983040 GQH982892:GQH983040 HAD982892:HAD983040 HJZ982892:HJZ983040 HTV982892:HTV983040 IDR982892:IDR983040 INN982892:INN983040 IXJ982892:IXJ983040 JHF982892:JHF983040 JRB982892:JRB983040 KAX982892:KAX983040 KKT982892:KKT983040 KUP982892:KUP983040 LEL982892:LEL983040 LOH982892:LOH983040 LYD982892:LYD983040 MHZ982892:MHZ983040 MRV982892:MRV983040 NBR982892:NBR983040 NLN982892:NLN983040 NVJ982892:NVJ983040 OFF982892:OFF983040 OPB982892:OPB983040 OYX982892:OYX983040 PIT982892:PIT983040 PSP982892:PSP983040 QCL982892:QCL983040 QMH982892:QMH983040 QWD982892:QWD983040 RFZ982892:RFZ983040 RPV982892:RPV983040 RZR982892:RZR983040 SJN982892:SJN983040 STJ982892:STJ983040 TDF982892:TDF983040 TNB982892:TNB983040 TWX982892:TWX983040 UGT982892:UGT983040 UQP982892:UQP983040 VAL982892:VAL983040 VKH982892:VKH983040 VUD982892:VUD983040 WDZ982892:WDZ983040 WNV982892:WNV983040 WXR982892:WXR983040 ET65388:ET65536 LM65388:LM65536 VI65388:VI65536 AFE65388:AFE65536 APA65388:APA65536 AYW65388:AYW65536 BIS65388:BIS65536 BSO65388:BSO65536 CCK65388:CCK65536 CMG65388:CMG65536 CWC65388:CWC65536 DFY65388:DFY65536 DPU65388:DPU65536 DZQ65388:DZQ65536 EJM65388:EJM65536 ETI65388:ETI65536 FDE65388:FDE65536 FNA65388:FNA65536 FWW65388:FWW65536 GGS65388:GGS65536 GQO65388:GQO65536 HAK65388:HAK65536 HKG65388:HKG65536 HUC65388:HUC65536 IDY65388:IDY65536 INU65388:INU65536 IXQ65388:IXQ65536 JHM65388:JHM65536 JRI65388:JRI65536 KBE65388:KBE65536 KLA65388:KLA65536 KUW65388:KUW65536 LES65388:LES65536 LOO65388:LOO65536 LYK65388:LYK65536 MIG65388:MIG65536 MSC65388:MSC65536 NBY65388:NBY65536 NLU65388:NLU65536 NVQ65388:NVQ65536 OFM65388:OFM65536 OPI65388:OPI65536 OZE65388:OZE65536 PJA65388:PJA65536 PSW65388:PSW65536 QCS65388:QCS65536 QMO65388:QMO65536 QWK65388:QWK65536 RGG65388:RGG65536 RQC65388:RQC65536 RZY65388:RZY65536 SJU65388:SJU65536 STQ65388:STQ65536 TDM65388:TDM65536 TNI65388:TNI65536 TXE65388:TXE65536 UHA65388:UHA65536 UQW65388:UQW65536 VAS65388:VAS65536 VKO65388:VKO65536 VUK65388:VUK65536 WEG65388:WEG65536 WOC65388:WOC65536 WXY65388:WXY65536 ET130924:ET131072 LM130924:LM131072 VI130924:VI131072 AFE130924:AFE131072 APA130924:APA131072 AYW130924:AYW131072 BIS130924:BIS131072 BSO130924:BSO131072 CCK130924:CCK131072 CMG130924:CMG131072 CWC130924:CWC131072 DFY130924:DFY131072 DPU130924:DPU131072 DZQ130924:DZQ131072 EJM130924:EJM131072 ETI130924:ETI131072 FDE130924:FDE131072 FNA130924:FNA131072 FWW130924:FWW131072 GGS130924:GGS131072 GQO130924:GQO131072 HAK130924:HAK131072 HKG130924:HKG131072 HUC130924:HUC131072 IDY130924:IDY131072 INU130924:INU131072 IXQ130924:IXQ131072 JHM130924:JHM131072 JRI130924:JRI131072 KBE130924:KBE131072 KLA130924:KLA131072 KUW130924:KUW131072 LES130924:LES131072 LOO130924:LOO131072 LYK130924:LYK131072 MIG130924:MIG131072 MSC130924:MSC131072 NBY130924:NBY131072 NLU130924:NLU131072 NVQ130924:NVQ131072 OFM130924:OFM131072 OPI130924:OPI131072 OZE130924:OZE131072 PJA130924:PJA131072 PSW130924:PSW131072 QCS130924:QCS131072 QMO130924:QMO131072 QWK130924:QWK131072 RGG130924:RGG131072 RQC130924:RQC131072 RZY130924:RZY131072 SJU130924:SJU131072 STQ130924:STQ131072 TDM130924:TDM131072 TNI130924:TNI131072 TXE130924:TXE131072 UHA130924:UHA131072 UQW130924:UQW131072 VAS130924:VAS131072 VKO130924:VKO131072 VUK130924:VUK131072 WEG130924:WEG131072 WOC130924:WOC131072 WXY130924:WXY131072 ET196460:ET196608 LM196460:LM196608 VI196460:VI196608 AFE196460:AFE196608 APA196460:APA196608 AYW196460:AYW196608 BIS196460:BIS196608 BSO196460:BSO196608 CCK196460:CCK196608 CMG196460:CMG196608 CWC196460:CWC196608 DFY196460:DFY196608 DPU196460:DPU196608 DZQ196460:DZQ196608 EJM196460:EJM196608 ETI196460:ETI196608 FDE196460:FDE196608 FNA196460:FNA196608 FWW196460:FWW196608 GGS196460:GGS196608 GQO196460:GQO196608 HAK196460:HAK196608 HKG196460:HKG196608 HUC196460:HUC196608 IDY196460:IDY196608 INU196460:INU196608 IXQ196460:IXQ196608 JHM196460:JHM196608 JRI196460:JRI196608 KBE196460:KBE196608 KLA196460:KLA196608 KUW196460:KUW196608 LES196460:LES196608 LOO196460:LOO196608 LYK196460:LYK196608 MIG196460:MIG196608 MSC196460:MSC196608 NBY196460:NBY196608 NLU196460:NLU196608 NVQ196460:NVQ196608 OFM196460:OFM196608 OPI196460:OPI196608 OZE196460:OZE196608 PJA196460:PJA196608 PSW196460:PSW196608 QCS196460:QCS196608 QMO196460:QMO196608 QWK196460:QWK196608 RGG196460:RGG196608 RQC196460:RQC196608 RZY196460:RZY196608 SJU196460:SJU196608 STQ196460:STQ196608 TDM196460:TDM196608 TNI196460:TNI196608 TXE196460:TXE196608 UHA196460:UHA196608 UQW196460:UQW196608 VAS196460:VAS196608 VKO196460:VKO196608 VUK196460:VUK196608 WEG196460:WEG196608 WOC196460:WOC196608 WXY196460:WXY196608 ET261996:ET262144 LM261996:LM262144 VI261996:VI262144 AFE261996:AFE262144 APA261996:APA262144 AYW261996:AYW262144 BIS261996:BIS262144 BSO261996:BSO262144 CCK261996:CCK262144 CMG261996:CMG262144 CWC261996:CWC262144 DFY261996:DFY262144 DPU261996:DPU262144 DZQ261996:DZQ262144 EJM261996:EJM262144 ETI261996:ETI262144 FDE261996:FDE262144 FNA261996:FNA262144 FWW261996:FWW262144 GGS261996:GGS262144 GQO261996:GQO262144 HAK261996:HAK262144 HKG261996:HKG262144 HUC261996:HUC262144 IDY261996:IDY262144 INU261996:INU262144 IXQ261996:IXQ262144 JHM261996:JHM262144 JRI261996:JRI262144 KBE261996:KBE262144 KLA261996:KLA262144 KUW261996:KUW262144 LES261996:LES262144 LOO261996:LOO262144 LYK261996:LYK262144 MIG261996:MIG262144 MSC261996:MSC262144 NBY261996:NBY262144 NLU261996:NLU262144 NVQ261996:NVQ262144 OFM261996:OFM262144 OPI261996:OPI262144 OZE261996:OZE262144 PJA261996:PJA262144 PSW261996:PSW262144 QCS261996:QCS262144 QMO261996:QMO262144 QWK261996:QWK262144 RGG261996:RGG262144 RQC261996:RQC262144 RZY261996:RZY262144 SJU261996:SJU262144 STQ261996:STQ262144 TDM261996:TDM262144 TNI261996:TNI262144 TXE261996:TXE262144 UHA261996:UHA262144 UQW261996:UQW262144 VAS261996:VAS262144 VKO261996:VKO262144 VUK261996:VUK262144 WEG261996:WEG262144 WOC261996:WOC262144 WXY261996:WXY262144 ET327532:ET327680 LM327532:LM327680 VI327532:VI327680 AFE327532:AFE327680 APA327532:APA327680 AYW327532:AYW327680 BIS327532:BIS327680 BSO327532:BSO327680 CCK327532:CCK327680 CMG327532:CMG327680 CWC327532:CWC327680 DFY327532:DFY327680 DPU327532:DPU327680 DZQ327532:DZQ327680 EJM327532:EJM327680 ETI327532:ETI327680 FDE327532:FDE327680 FNA327532:FNA327680 FWW327532:FWW327680 GGS327532:GGS327680 GQO327532:GQO327680 HAK327532:HAK327680 HKG327532:HKG327680 HUC327532:HUC327680 IDY327532:IDY327680 INU327532:INU327680 IXQ327532:IXQ327680 JHM327532:JHM327680 JRI327532:JRI327680 KBE327532:KBE327680 KLA327532:KLA327680 KUW327532:KUW327680 LES327532:LES327680 LOO327532:LOO327680 LYK327532:LYK327680 MIG327532:MIG327680 MSC327532:MSC327680 NBY327532:NBY327680 NLU327532:NLU327680 NVQ327532:NVQ327680 OFM327532:OFM327680 OPI327532:OPI327680 OZE327532:OZE327680 PJA327532:PJA327680 PSW327532:PSW327680 QCS327532:QCS327680 QMO327532:QMO327680 QWK327532:QWK327680 RGG327532:RGG327680 RQC327532:RQC327680 RZY327532:RZY327680 SJU327532:SJU327680 STQ327532:STQ327680 TDM327532:TDM327680 TNI327532:TNI327680 TXE327532:TXE327680 UHA327532:UHA327680 UQW327532:UQW327680 VAS327532:VAS327680 VKO327532:VKO327680 VUK327532:VUK327680 WEG327532:WEG327680 WOC327532:WOC327680 WXY327532:WXY327680 ET393068:ET393216 LM393068:LM393216 VI393068:VI393216 AFE393068:AFE393216 APA393068:APA393216 AYW393068:AYW393216 BIS393068:BIS393216 BSO393068:BSO393216 CCK393068:CCK393216 CMG393068:CMG393216 CWC393068:CWC393216 DFY393068:DFY393216 DPU393068:DPU393216 DZQ393068:DZQ393216 EJM393068:EJM393216 ETI393068:ETI393216 FDE393068:FDE393216 FNA393068:FNA393216 FWW393068:FWW393216 GGS393068:GGS393216 GQO393068:GQO393216 HAK393068:HAK393216 HKG393068:HKG393216 HUC393068:HUC393216 IDY393068:IDY393216 INU393068:INU393216 IXQ393068:IXQ393216 JHM393068:JHM393216 JRI393068:JRI393216 KBE393068:KBE393216 KLA393068:KLA393216 KUW393068:KUW393216 LES393068:LES393216 LOO393068:LOO393216 LYK393068:LYK393216 MIG393068:MIG393216 MSC393068:MSC393216 NBY393068:NBY393216 NLU393068:NLU393216 NVQ393068:NVQ393216 OFM393068:OFM393216 OPI393068:OPI393216 OZE393068:OZE393216 PJA393068:PJA393216 PSW393068:PSW393216 QCS393068:QCS393216 QMO393068:QMO393216 QWK393068:QWK393216 RGG393068:RGG393216 RQC393068:RQC393216 RZY393068:RZY393216 SJU393068:SJU393216 STQ393068:STQ393216 TDM393068:TDM393216 TNI393068:TNI393216 TXE393068:TXE393216 UHA393068:UHA393216 UQW393068:UQW393216 VAS393068:VAS393216 VKO393068:VKO393216 VUK393068:VUK393216 WEG393068:WEG393216 WOC393068:WOC393216 WXY393068:WXY393216 ET458604:ET458752 LM458604:LM458752 VI458604:VI458752 AFE458604:AFE458752 APA458604:APA458752 AYW458604:AYW458752 BIS458604:BIS458752 BSO458604:BSO458752 CCK458604:CCK458752 CMG458604:CMG458752 CWC458604:CWC458752 DFY458604:DFY458752 DPU458604:DPU458752 DZQ458604:DZQ458752 EJM458604:EJM458752 ETI458604:ETI458752 FDE458604:FDE458752 FNA458604:FNA458752 FWW458604:FWW458752 GGS458604:GGS458752 GQO458604:GQO458752 HAK458604:HAK458752 HKG458604:HKG458752 HUC458604:HUC458752 IDY458604:IDY458752 INU458604:INU458752 IXQ458604:IXQ458752 JHM458604:JHM458752 JRI458604:JRI458752 KBE458604:KBE458752 KLA458604:KLA458752 KUW458604:KUW458752 LES458604:LES458752 LOO458604:LOO458752 LYK458604:LYK458752 MIG458604:MIG458752 MSC458604:MSC458752 NBY458604:NBY458752 NLU458604:NLU458752 NVQ458604:NVQ458752 OFM458604:OFM458752 OPI458604:OPI458752 OZE458604:OZE458752 PJA458604:PJA458752 PSW458604:PSW458752 QCS458604:QCS458752 QMO458604:QMO458752 QWK458604:QWK458752 RGG458604:RGG458752 RQC458604:RQC458752 RZY458604:RZY458752 SJU458604:SJU458752 STQ458604:STQ458752 TDM458604:TDM458752 TNI458604:TNI458752 TXE458604:TXE458752 UHA458604:UHA458752 UQW458604:UQW458752 VAS458604:VAS458752 VKO458604:VKO458752 VUK458604:VUK458752 WEG458604:WEG458752 WOC458604:WOC458752 WXY458604:WXY458752 ET524140:ET524288 LM524140:LM524288 VI524140:VI524288 AFE524140:AFE524288 APA524140:APA524288 AYW524140:AYW524288 BIS524140:BIS524288 BSO524140:BSO524288 CCK524140:CCK524288 CMG524140:CMG524288 CWC524140:CWC524288 DFY524140:DFY524288 DPU524140:DPU524288 DZQ524140:DZQ524288 EJM524140:EJM524288 ETI524140:ETI524288 FDE524140:FDE524288 FNA524140:FNA524288 FWW524140:FWW524288 GGS524140:GGS524288 GQO524140:GQO524288 HAK524140:HAK524288 HKG524140:HKG524288 HUC524140:HUC524288 IDY524140:IDY524288 INU524140:INU524288 IXQ524140:IXQ524288 JHM524140:JHM524288 JRI524140:JRI524288 KBE524140:KBE524288 KLA524140:KLA524288 KUW524140:KUW524288 LES524140:LES524288 LOO524140:LOO524288 LYK524140:LYK524288 MIG524140:MIG524288 MSC524140:MSC524288 NBY524140:NBY524288 NLU524140:NLU524288 NVQ524140:NVQ524288 OFM524140:OFM524288 OPI524140:OPI524288 OZE524140:OZE524288 PJA524140:PJA524288 PSW524140:PSW524288 QCS524140:QCS524288 QMO524140:QMO524288 QWK524140:QWK524288 RGG524140:RGG524288 RQC524140:RQC524288 RZY524140:RZY524288 SJU524140:SJU524288 STQ524140:STQ524288 TDM524140:TDM524288 TNI524140:TNI524288 TXE524140:TXE524288 UHA524140:UHA524288 UQW524140:UQW524288 VAS524140:VAS524288 VKO524140:VKO524288 VUK524140:VUK524288 WEG524140:WEG524288 WOC524140:WOC524288 WXY524140:WXY524288 ET589676:ET589824 LM589676:LM589824 VI589676:VI589824 AFE589676:AFE589824 APA589676:APA589824 AYW589676:AYW589824 BIS589676:BIS589824 BSO589676:BSO589824 CCK589676:CCK589824 CMG589676:CMG589824 CWC589676:CWC589824 DFY589676:DFY589824 DPU589676:DPU589824 DZQ589676:DZQ589824 EJM589676:EJM589824 ETI589676:ETI589824 FDE589676:FDE589824 FNA589676:FNA589824 FWW589676:FWW589824 GGS589676:GGS589824 GQO589676:GQO589824 HAK589676:HAK589824 HKG589676:HKG589824 HUC589676:HUC589824 IDY589676:IDY589824 INU589676:INU589824 IXQ589676:IXQ589824 JHM589676:JHM589824 JRI589676:JRI589824 KBE589676:KBE589824 KLA589676:KLA589824 KUW589676:KUW589824 LES589676:LES589824 LOO589676:LOO589824 LYK589676:LYK589824 MIG589676:MIG589824 MSC589676:MSC589824 NBY589676:NBY589824 NLU589676:NLU589824 NVQ589676:NVQ589824 OFM589676:OFM589824 OPI589676:OPI589824 OZE589676:OZE589824 PJA589676:PJA589824 PSW589676:PSW589824 QCS589676:QCS589824 QMO589676:QMO589824 QWK589676:QWK589824 RGG589676:RGG589824 RQC589676:RQC589824 RZY589676:RZY589824 SJU589676:SJU589824 STQ589676:STQ589824 TDM589676:TDM589824 TNI589676:TNI589824 TXE589676:TXE589824 UHA589676:UHA589824 UQW589676:UQW589824 VAS589676:VAS589824 VKO589676:VKO589824 VUK589676:VUK589824 WEG589676:WEG589824 WOC589676:WOC589824 WXY589676:WXY589824 ET655212:ET655360 LM655212:LM655360 VI655212:VI655360 AFE655212:AFE655360 APA655212:APA655360 AYW655212:AYW655360 BIS655212:BIS655360 BSO655212:BSO655360 CCK655212:CCK655360 CMG655212:CMG655360 CWC655212:CWC655360 DFY655212:DFY655360 DPU655212:DPU655360 DZQ655212:DZQ655360 EJM655212:EJM655360 ETI655212:ETI655360 FDE655212:FDE655360 FNA655212:FNA655360 FWW655212:FWW655360 GGS655212:GGS655360 GQO655212:GQO655360 HAK655212:HAK655360 HKG655212:HKG655360 HUC655212:HUC655360 IDY655212:IDY655360 INU655212:INU655360 IXQ655212:IXQ655360 JHM655212:JHM655360 JRI655212:JRI655360 KBE655212:KBE655360 KLA655212:KLA655360 KUW655212:KUW655360 LES655212:LES655360 LOO655212:LOO655360 LYK655212:LYK655360 MIG655212:MIG655360 MSC655212:MSC655360 NBY655212:NBY655360 NLU655212:NLU655360 NVQ655212:NVQ655360 OFM655212:OFM655360 OPI655212:OPI655360 OZE655212:OZE655360 PJA655212:PJA655360 PSW655212:PSW655360 QCS655212:QCS655360 QMO655212:QMO655360 QWK655212:QWK655360 RGG655212:RGG655360 RQC655212:RQC655360 RZY655212:RZY655360 SJU655212:SJU655360 STQ655212:STQ655360 TDM655212:TDM655360 TNI655212:TNI655360 TXE655212:TXE655360 UHA655212:UHA655360 UQW655212:UQW655360 VAS655212:VAS655360 VKO655212:VKO655360 VUK655212:VUK655360 WEG655212:WEG655360 WOC655212:WOC655360 WXY655212:WXY655360 ET720748:ET720896 LM720748:LM720896 VI720748:VI720896 AFE720748:AFE720896 APA720748:APA720896 AYW720748:AYW720896 BIS720748:BIS720896 BSO720748:BSO720896 CCK720748:CCK720896 CMG720748:CMG720896 CWC720748:CWC720896 DFY720748:DFY720896 DPU720748:DPU720896 DZQ720748:DZQ720896 EJM720748:EJM720896 ETI720748:ETI720896 FDE720748:FDE720896 FNA720748:FNA720896 FWW720748:FWW720896 GGS720748:GGS720896 GQO720748:GQO720896 HAK720748:HAK720896 HKG720748:HKG720896 HUC720748:HUC720896 IDY720748:IDY720896 INU720748:INU720896 IXQ720748:IXQ720896 JHM720748:JHM720896 JRI720748:JRI720896 KBE720748:KBE720896 KLA720748:KLA720896 KUW720748:KUW720896 LES720748:LES720896 LOO720748:LOO720896 LYK720748:LYK720896 MIG720748:MIG720896 MSC720748:MSC720896 NBY720748:NBY720896 NLU720748:NLU720896 NVQ720748:NVQ720896 OFM720748:OFM720896 OPI720748:OPI720896 OZE720748:OZE720896 PJA720748:PJA720896 PSW720748:PSW720896 QCS720748:QCS720896 QMO720748:QMO720896 QWK720748:QWK720896 RGG720748:RGG720896 RQC720748:RQC720896 RZY720748:RZY720896 SJU720748:SJU720896 STQ720748:STQ720896 TDM720748:TDM720896 TNI720748:TNI720896 TXE720748:TXE720896 UHA720748:UHA720896 UQW720748:UQW720896 VAS720748:VAS720896 VKO720748:VKO720896 VUK720748:VUK720896 WEG720748:WEG720896 WOC720748:WOC720896 WXY720748:WXY720896 ET786284:ET786432 LM786284:LM786432 VI786284:VI786432 AFE786284:AFE786432 APA786284:APA786432 AYW786284:AYW786432 BIS786284:BIS786432 BSO786284:BSO786432 CCK786284:CCK786432 CMG786284:CMG786432 CWC786284:CWC786432 DFY786284:DFY786432 DPU786284:DPU786432 DZQ786284:DZQ786432 EJM786284:EJM786432 ETI786284:ETI786432 FDE786284:FDE786432 FNA786284:FNA786432 FWW786284:FWW786432 GGS786284:GGS786432 GQO786284:GQO786432 HAK786284:HAK786432 HKG786284:HKG786432 HUC786284:HUC786432 IDY786284:IDY786432 INU786284:INU786432 IXQ786284:IXQ786432 JHM786284:JHM786432 JRI786284:JRI786432 KBE786284:KBE786432 KLA786284:KLA786432 KUW786284:KUW786432 LES786284:LES786432 LOO786284:LOO786432 LYK786284:LYK786432 MIG786284:MIG786432 MSC786284:MSC786432 NBY786284:NBY786432 NLU786284:NLU786432 NVQ786284:NVQ786432 OFM786284:OFM786432 OPI786284:OPI786432 OZE786284:OZE786432 PJA786284:PJA786432 PSW786284:PSW786432 QCS786284:QCS786432 QMO786284:QMO786432 QWK786284:QWK786432 RGG786284:RGG786432 RQC786284:RQC786432 RZY786284:RZY786432 SJU786284:SJU786432 STQ786284:STQ786432 TDM786284:TDM786432 TNI786284:TNI786432 TXE786284:TXE786432 UHA786284:UHA786432 UQW786284:UQW786432 VAS786284:VAS786432 VKO786284:VKO786432 VUK786284:VUK786432 WEG786284:WEG786432 WOC786284:WOC786432 WXY786284:WXY786432 ET851820:ET851968 LM851820:LM851968 VI851820:VI851968 AFE851820:AFE851968 APA851820:APA851968 AYW851820:AYW851968 BIS851820:BIS851968 BSO851820:BSO851968 CCK851820:CCK851968 CMG851820:CMG851968 CWC851820:CWC851968 DFY851820:DFY851968 DPU851820:DPU851968 DZQ851820:DZQ851968 EJM851820:EJM851968 ETI851820:ETI851968 FDE851820:FDE851968 FNA851820:FNA851968 FWW851820:FWW851968 GGS851820:GGS851968 GQO851820:GQO851968 HAK851820:HAK851968 HKG851820:HKG851968 HUC851820:HUC851968 IDY851820:IDY851968 INU851820:INU851968 IXQ851820:IXQ851968 JHM851820:JHM851968 JRI851820:JRI851968 KBE851820:KBE851968 KLA851820:KLA851968 KUW851820:KUW851968 LES851820:LES851968 LOO851820:LOO851968 LYK851820:LYK851968 MIG851820:MIG851968 MSC851820:MSC851968 NBY851820:NBY851968 NLU851820:NLU851968 NVQ851820:NVQ851968 OFM851820:OFM851968 OPI851820:OPI851968 OZE851820:OZE851968 PJA851820:PJA851968 PSW851820:PSW851968 QCS851820:QCS851968 QMO851820:QMO851968 QWK851820:QWK851968 RGG851820:RGG851968 RQC851820:RQC851968 RZY851820:RZY851968 SJU851820:SJU851968 STQ851820:STQ851968 TDM851820:TDM851968 TNI851820:TNI851968 TXE851820:TXE851968 UHA851820:UHA851968 UQW851820:UQW851968 VAS851820:VAS851968 VKO851820:VKO851968 VUK851820:VUK851968 WEG851820:WEG851968 WOC851820:WOC851968 WXY851820:WXY851968 ET917356:ET917504 LM917356:LM917504 VI917356:VI917504 AFE917356:AFE917504 APA917356:APA917504 AYW917356:AYW917504 BIS917356:BIS917504 BSO917356:BSO917504 CCK917356:CCK917504 CMG917356:CMG917504 CWC917356:CWC917504 DFY917356:DFY917504 DPU917356:DPU917504 DZQ917356:DZQ917504 EJM917356:EJM917504 ETI917356:ETI917504 FDE917356:FDE917504 FNA917356:FNA917504 FWW917356:FWW917504 GGS917356:GGS917504 GQO917356:GQO917504 HAK917356:HAK917504 HKG917356:HKG917504 HUC917356:HUC917504 IDY917356:IDY917504 INU917356:INU917504 IXQ917356:IXQ917504 JHM917356:JHM917504 JRI917356:JRI917504 KBE917356:KBE917504 KLA917356:KLA917504 KUW917356:KUW917504 LES917356:LES917504 LOO917356:LOO917504 LYK917356:LYK917504 MIG917356:MIG917504 MSC917356:MSC917504 NBY917356:NBY917504 NLU917356:NLU917504 NVQ917356:NVQ917504 OFM917356:OFM917504 OPI917356:OPI917504 OZE917356:OZE917504 PJA917356:PJA917504 PSW917356:PSW917504 QCS917356:QCS917504 QMO917356:QMO917504 QWK917356:QWK917504 RGG917356:RGG917504 RQC917356:RQC917504 RZY917356:RZY917504 SJU917356:SJU917504 STQ917356:STQ917504 TDM917356:TDM917504 TNI917356:TNI917504 TXE917356:TXE917504 UHA917356:UHA917504 UQW917356:UQW917504 VAS917356:VAS917504 VKO917356:VKO917504 VUK917356:VUK917504 WEG917356:WEG917504 WOC917356:WOC917504 WXY917356:WXY917504 ET982892:ET983040 LM982892:LM983040 VI982892:VI983040 AFE982892:AFE983040 APA982892:APA983040 AYW982892:AYW983040 BIS982892:BIS983040 BSO982892:BSO983040 CCK982892:CCK983040 CMG982892:CMG983040 CWC982892:CWC983040 DFY982892:DFY983040 DPU982892:DPU983040 DZQ982892:DZQ983040 EJM982892:EJM983040 ETI982892:ETI983040 FDE982892:FDE983040 FNA982892:FNA983040 FWW982892:FWW983040 GGS982892:GGS983040 GQO982892:GQO983040 HAK982892:HAK983040 HKG982892:HKG983040 HUC982892:HUC983040 IDY982892:IDY983040 INU982892:INU983040 IXQ982892:IXQ983040 JHM982892:JHM983040 JRI982892:JRI983040 KBE982892:KBE983040 KLA982892:KLA983040 KUW982892:KUW983040 LES982892:LES983040 LOO982892:LOO983040 LYK982892:LYK983040 MIG982892:MIG983040 MSC982892:MSC983040 NBY982892:NBY983040 NLU982892:NLU983040 NVQ982892:NVQ983040 OFM982892:OFM983040 OPI982892:OPI983040 OZE982892:OZE983040 PJA982892:PJA983040 PSW982892:PSW983040 QCS982892:QCS983040 QMO982892:QMO983040 QWK982892:QWK983040 RGG982892:RGG983040 RQC982892:RQC983040 RZY982892:RZY983040 SJU982892:SJU983040 STQ982892:STQ983040 TDM982892:TDM983040 TNI982892:TNI983040 TXE982892:TXE983040 UHA982892:UHA983040 UQW982892:UQW983040 VAS982892:VAS983040 VKO982892:VKO983040 VUK982892:VUK983040 WEG982892:WEG983040 WOC982892:WOC983040 WXY982892:WXY983040 HY65388:IJ65536 RU65388:SF65536 ABQ65388:ACB65536 ALM65388:ALX65536 AVI65388:AVT65536 BFE65388:BFP65536 BPA65388:BPL65536 BYW65388:BZH65536 CIS65388:CJD65536 CSO65388:CSZ65536 DCK65388:DCV65536 DMG65388:DMR65536 DWC65388:DWN65536 EFY65388:EGJ65536 EPU65388:EQF65536 EZQ65388:FAB65536 FJM65388:FJX65536 FTI65388:FTT65536 GDE65388:GDP65536 GNA65388:GNL65536 GWW65388:GXH65536 HGS65388:HHD65536 HQO65388:HQZ65536 IAK65388:IAV65536 IKG65388:IKR65536 IUC65388:IUN65536 JDY65388:JEJ65536 JNU65388:JOF65536 JXQ65388:JYB65536 KHM65388:KHX65536 KRI65388:KRT65536 LBE65388:LBP65536 LLA65388:LLL65536 LUW65388:LVH65536 MES65388:MFD65536 MOO65388:MOZ65536 MYK65388:MYV65536 NIG65388:NIR65536 NSC65388:NSN65536 OBY65388:OCJ65536 OLU65388:OMF65536 OVQ65388:OWB65536 PFM65388:PFX65536 PPI65388:PPT65536 PZE65388:PZP65536 QJA65388:QJL65536 QSW65388:QTH65536 RCS65388:RDD65536 RMO65388:RMZ65536 RWK65388:RWV65536 SGG65388:SGR65536 SQC65388:SQN65536 SZY65388:TAJ65536 TJU65388:TKF65536 TTQ65388:TUB65536 UDM65388:UDX65536 UNI65388:UNT65536 UXE65388:UXP65536 VHA65388:VHL65536 VQW65388:VRH65536 WAS65388:WBD65536 WKO65388:WKZ65536 WUK65388:WUV65536 HY130924:IJ131072 RU130924:SF131072 ABQ130924:ACB131072 ALM130924:ALX131072 AVI130924:AVT131072 BFE130924:BFP131072 BPA130924:BPL131072 BYW130924:BZH131072 CIS130924:CJD131072 CSO130924:CSZ131072 DCK130924:DCV131072 DMG130924:DMR131072 DWC130924:DWN131072 EFY130924:EGJ131072 EPU130924:EQF131072 EZQ130924:FAB131072 FJM130924:FJX131072 FTI130924:FTT131072 GDE130924:GDP131072 GNA130924:GNL131072 GWW130924:GXH131072 HGS130924:HHD131072 HQO130924:HQZ131072 IAK130924:IAV131072 IKG130924:IKR131072 IUC130924:IUN131072 JDY130924:JEJ131072 JNU130924:JOF131072 JXQ130924:JYB131072 KHM130924:KHX131072 KRI130924:KRT131072 LBE130924:LBP131072 LLA130924:LLL131072 LUW130924:LVH131072 MES130924:MFD131072 MOO130924:MOZ131072 MYK130924:MYV131072 NIG130924:NIR131072 NSC130924:NSN131072 OBY130924:OCJ131072 OLU130924:OMF131072 OVQ130924:OWB131072 PFM130924:PFX131072 PPI130924:PPT131072 PZE130924:PZP131072 QJA130924:QJL131072 QSW130924:QTH131072 RCS130924:RDD131072 RMO130924:RMZ131072 RWK130924:RWV131072 SGG130924:SGR131072 SQC130924:SQN131072 SZY130924:TAJ131072 TJU130924:TKF131072 TTQ130924:TUB131072 UDM130924:UDX131072 UNI130924:UNT131072 UXE130924:UXP131072 VHA130924:VHL131072 VQW130924:VRH131072 WAS130924:WBD131072 WKO130924:WKZ131072 WUK130924:WUV131072 HY196460:IJ196608 RU196460:SF196608 ABQ196460:ACB196608 ALM196460:ALX196608 AVI196460:AVT196608 BFE196460:BFP196608 BPA196460:BPL196608 BYW196460:BZH196608 CIS196460:CJD196608 CSO196460:CSZ196608 DCK196460:DCV196608 DMG196460:DMR196608 DWC196460:DWN196608 EFY196460:EGJ196608 EPU196460:EQF196608 EZQ196460:FAB196608 FJM196460:FJX196608 FTI196460:FTT196608 GDE196460:GDP196608 GNA196460:GNL196608 GWW196460:GXH196608 HGS196460:HHD196608 HQO196460:HQZ196608 IAK196460:IAV196608 IKG196460:IKR196608 IUC196460:IUN196608 JDY196460:JEJ196608 JNU196460:JOF196608 JXQ196460:JYB196608 KHM196460:KHX196608 KRI196460:KRT196608 LBE196460:LBP196608 LLA196460:LLL196608 LUW196460:LVH196608 MES196460:MFD196608 MOO196460:MOZ196608 MYK196460:MYV196608 NIG196460:NIR196608 NSC196460:NSN196608 OBY196460:OCJ196608 OLU196460:OMF196608 OVQ196460:OWB196608 PFM196460:PFX196608 PPI196460:PPT196608 PZE196460:PZP196608 QJA196460:QJL196608 QSW196460:QTH196608 RCS196460:RDD196608 RMO196460:RMZ196608 RWK196460:RWV196608 SGG196460:SGR196608 SQC196460:SQN196608 SZY196460:TAJ196608 TJU196460:TKF196608 TTQ196460:TUB196608 UDM196460:UDX196608 UNI196460:UNT196608 UXE196460:UXP196608 VHA196460:VHL196608 VQW196460:VRH196608 WAS196460:WBD196608 WKO196460:WKZ196608 WUK196460:WUV196608 HY261996:IJ262144 RU261996:SF262144 ABQ261996:ACB262144 ALM261996:ALX262144 AVI261996:AVT262144 BFE261996:BFP262144 BPA261996:BPL262144 BYW261996:BZH262144 CIS261996:CJD262144 CSO261996:CSZ262144 DCK261996:DCV262144 DMG261996:DMR262144 DWC261996:DWN262144 EFY261996:EGJ262144 EPU261996:EQF262144 EZQ261996:FAB262144 FJM261996:FJX262144 FTI261996:FTT262144 GDE261996:GDP262144 GNA261996:GNL262144 GWW261996:GXH262144 HGS261996:HHD262144 HQO261996:HQZ262144 IAK261996:IAV262144 IKG261996:IKR262144 IUC261996:IUN262144 JDY261996:JEJ262144 JNU261996:JOF262144 JXQ261996:JYB262144 KHM261996:KHX262144 KRI261996:KRT262144 LBE261996:LBP262144 LLA261996:LLL262144 LUW261996:LVH262144 MES261996:MFD262144 MOO261996:MOZ262144 MYK261996:MYV262144 NIG261996:NIR262144 NSC261996:NSN262144 OBY261996:OCJ262144 OLU261996:OMF262144 OVQ261996:OWB262144 PFM261996:PFX262144 PPI261996:PPT262144 PZE261996:PZP262144 QJA261996:QJL262144 QSW261996:QTH262144 RCS261996:RDD262144 RMO261996:RMZ262144 RWK261996:RWV262144 SGG261996:SGR262144 SQC261996:SQN262144 SZY261996:TAJ262144 TJU261996:TKF262144 TTQ261996:TUB262144 UDM261996:UDX262144 UNI261996:UNT262144 UXE261996:UXP262144 VHA261996:VHL262144 VQW261996:VRH262144 WAS261996:WBD262144 WKO261996:WKZ262144 WUK261996:WUV262144 HY327532:IJ327680 RU327532:SF327680 ABQ327532:ACB327680 ALM327532:ALX327680 AVI327532:AVT327680 BFE327532:BFP327680 BPA327532:BPL327680 BYW327532:BZH327680 CIS327532:CJD327680 CSO327532:CSZ327680 DCK327532:DCV327680 DMG327532:DMR327680 DWC327532:DWN327680 EFY327532:EGJ327680 EPU327532:EQF327680 EZQ327532:FAB327680 FJM327532:FJX327680 FTI327532:FTT327680 GDE327532:GDP327680 GNA327532:GNL327680 GWW327532:GXH327680 HGS327532:HHD327680 HQO327532:HQZ327680 IAK327532:IAV327680 IKG327532:IKR327680 IUC327532:IUN327680 JDY327532:JEJ327680 JNU327532:JOF327680 JXQ327532:JYB327680 KHM327532:KHX327680 KRI327532:KRT327680 LBE327532:LBP327680 LLA327532:LLL327680 LUW327532:LVH327680 MES327532:MFD327680 MOO327532:MOZ327680 MYK327532:MYV327680 NIG327532:NIR327680 NSC327532:NSN327680 OBY327532:OCJ327680 OLU327532:OMF327680 OVQ327532:OWB327680 PFM327532:PFX327680 PPI327532:PPT327680 PZE327532:PZP327680 QJA327532:QJL327680 QSW327532:QTH327680 RCS327532:RDD327680 RMO327532:RMZ327680 RWK327532:RWV327680 SGG327532:SGR327680 SQC327532:SQN327680 SZY327532:TAJ327680 TJU327532:TKF327680 TTQ327532:TUB327680 UDM327532:UDX327680 UNI327532:UNT327680 UXE327532:UXP327680 VHA327532:VHL327680 VQW327532:VRH327680 WAS327532:WBD327680 WKO327532:WKZ327680 WUK327532:WUV327680 HY393068:IJ393216 RU393068:SF393216 ABQ393068:ACB393216 ALM393068:ALX393216 AVI393068:AVT393216 BFE393068:BFP393216 BPA393068:BPL393216 BYW393068:BZH393216 CIS393068:CJD393216 CSO393068:CSZ393216 DCK393068:DCV393216 DMG393068:DMR393216 DWC393068:DWN393216 EFY393068:EGJ393216 EPU393068:EQF393216 EZQ393068:FAB393216 FJM393068:FJX393216 FTI393068:FTT393216 GDE393068:GDP393216 GNA393068:GNL393216 GWW393068:GXH393216 HGS393068:HHD393216 HQO393068:HQZ393216 IAK393068:IAV393216 IKG393068:IKR393216 IUC393068:IUN393216 JDY393068:JEJ393216 JNU393068:JOF393216 JXQ393068:JYB393216 KHM393068:KHX393216 KRI393068:KRT393216 LBE393068:LBP393216 LLA393068:LLL393216 LUW393068:LVH393216 MES393068:MFD393216 MOO393068:MOZ393216 MYK393068:MYV393216 NIG393068:NIR393216 NSC393068:NSN393216 OBY393068:OCJ393216 OLU393068:OMF393216 OVQ393068:OWB393216 PFM393068:PFX393216 PPI393068:PPT393216 PZE393068:PZP393216 QJA393068:QJL393216 QSW393068:QTH393216 RCS393068:RDD393216 RMO393068:RMZ393216 RWK393068:RWV393216 SGG393068:SGR393216 SQC393068:SQN393216 SZY393068:TAJ393216 TJU393068:TKF393216 TTQ393068:TUB393216 UDM393068:UDX393216 UNI393068:UNT393216 UXE393068:UXP393216 VHA393068:VHL393216 VQW393068:VRH393216 WAS393068:WBD393216 WKO393068:WKZ393216 WUK393068:WUV393216 HY458604:IJ458752 RU458604:SF458752 ABQ458604:ACB458752 ALM458604:ALX458752 AVI458604:AVT458752 BFE458604:BFP458752 BPA458604:BPL458752 BYW458604:BZH458752 CIS458604:CJD458752 CSO458604:CSZ458752 DCK458604:DCV458752 DMG458604:DMR458752 DWC458604:DWN458752 EFY458604:EGJ458752 EPU458604:EQF458752 EZQ458604:FAB458752 FJM458604:FJX458752 FTI458604:FTT458752 GDE458604:GDP458752 GNA458604:GNL458752 GWW458604:GXH458752 HGS458604:HHD458752 HQO458604:HQZ458752 IAK458604:IAV458752 IKG458604:IKR458752 IUC458604:IUN458752 JDY458604:JEJ458752 JNU458604:JOF458752 JXQ458604:JYB458752 KHM458604:KHX458752 KRI458604:KRT458752 LBE458604:LBP458752 LLA458604:LLL458752 LUW458604:LVH458752 MES458604:MFD458752 MOO458604:MOZ458752 MYK458604:MYV458752 NIG458604:NIR458752 NSC458604:NSN458752 OBY458604:OCJ458752 OLU458604:OMF458752 OVQ458604:OWB458752 PFM458604:PFX458752 PPI458604:PPT458752 PZE458604:PZP458752 QJA458604:QJL458752 QSW458604:QTH458752 RCS458604:RDD458752 RMO458604:RMZ458752 RWK458604:RWV458752 SGG458604:SGR458752 SQC458604:SQN458752 SZY458604:TAJ458752 TJU458604:TKF458752 TTQ458604:TUB458752 UDM458604:UDX458752 UNI458604:UNT458752 UXE458604:UXP458752 VHA458604:VHL458752 VQW458604:VRH458752 WAS458604:WBD458752 WKO458604:WKZ458752 WUK458604:WUV458752 HY524140:IJ524288 RU524140:SF524288 ABQ524140:ACB524288 ALM524140:ALX524288 AVI524140:AVT524288 BFE524140:BFP524288 BPA524140:BPL524288 BYW524140:BZH524288 CIS524140:CJD524288 CSO524140:CSZ524288 DCK524140:DCV524288 DMG524140:DMR524288 DWC524140:DWN524288 EFY524140:EGJ524288 EPU524140:EQF524288 EZQ524140:FAB524288 FJM524140:FJX524288 FTI524140:FTT524288 GDE524140:GDP524288 GNA524140:GNL524288 GWW524140:GXH524288 HGS524140:HHD524288 HQO524140:HQZ524288 IAK524140:IAV524288 IKG524140:IKR524288 IUC524140:IUN524288 JDY524140:JEJ524288 JNU524140:JOF524288 JXQ524140:JYB524288 KHM524140:KHX524288 KRI524140:KRT524288 LBE524140:LBP524288 LLA524140:LLL524288 LUW524140:LVH524288 MES524140:MFD524288 MOO524140:MOZ524288 MYK524140:MYV524288 NIG524140:NIR524288 NSC524140:NSN524288 OBY524140:OCJ524288 OLU524140:OMF524288 OVQ524140:OWB524288 PFM524140:PFX524288 PPI524140:PPT524288 PZE524140:PZP524288 QJA524140:QJL524288 QSW524140:QTH524288 RCS524140:RDD524288 RMO524140:RMZ524288 RWK524140:RWV524288 SGG524140:SGR524288 SQC524140:SQN524288 SZY524140:TAJ524288 TJU524140:TKF524288 TTQ524140:TUB524288 UDM524140:UDX524288 UNI524140:UNT524288 UXE524140:UXP524288 VHA524140:VHL524288 VQW524140:VRH524288 WAS524140:WBD524288 WKO524140:WKZ524288 WUK524140:WUV524288 HY589676:IJ589824 RU589676:SF589824 ABQ589676:ACB589824 ALM589676:ALX589824 AVI589676:AVT589824 BFE589676:BFP589824 BPA589676:BPL589824 BYW589676:BZH589824 CIS589676:CJD589824 CSO589676:CSZ589824 DCK589676:DCV589824 DMG589676:DMR589824 DWC589676:DWN589824 EFY589676:EGJ589824 EPU589676:EQF589824 EZQ589676:FAB589824 FJM589676:FJX589824 FTI589676:FTT589824 GDE589676:GDP589824 GNA589676:GNL589824 GWW589676:GXH589824 HGS589676:HHD589824 HQO589676:HQZ589824 IAK589676:IAV589824 IKG589676:IKR589824 IUC589676:IUN589824 JDY589676:JEJ589824 JNU589676:JOF589824 JXQ589676:JYB589824 KHM589676:KHX589824 KRI589676:KRT589824 LBE589676:LBP589824 LLA589676:LLL589824 LUW589676:LVH589824 MES589676:MFD589824 MOO589676:MOZ589824 MYK589676:MYV589824 NIG589676:NIR589824 NSC589676:NSN589824 OBY589676:OCJ589824 OLU589676:OMF589824 OVQ589676:OWB589824 PFM589676:PFX589824 PPI589676:PPT589824 PZE589676:PZP589824 QJA589676:QJL589824 QSW589676:QTH589824 RCS589676:RDD589824 RMO589676:RMZ589824 RWK589676:RWV589824 SGG589676:SGR589824 SQC589676:SQN589824 SZY589676:TAJ589824 TJU589676:TKF589824 TTQ589676:TUB589824 UDM589676:UDX589824 UNI589676:UNT589824 UXE589676:UXP589824 VHA589676:VHL589824 VQW589676:VRH589824 WAS589676:WBD589824 WKO589676:WKZ589824 WUK589676:WUV589824 HY655212:IJ655360 RU655212:SF655360 ABQ655212:ACB655360 ALM655212:ALX655360 AVI655212:AVT655360 BFE655212:BFP655360 BPA655212:BPL655360 BYW655212:BZH655360 CIS655212:CJD655360 CSO655212:CSZ655360 DCK655212:DCV655360 DMG655212:DMR655360 DWC655212:DWN655360 EFY655212:EGJ655360 EPU655212:EQF655360 EZQ655212:FAB655360 FJM655212:FJX655360 FTI655212:FTT655360 GDE655212:GDP655360 GNA655212:GNL655360 GWW655212:GXH655360 HGS655212:HHD655360 HQO655212:HQZ655360 IAK655212:IAV655360 IKG655212:IKR655360 IUC655212:IUN655360 JDY655212:JEJ655360 JNU655212:JOF655360 JXQ655212:JYB655360 KHM655212:KHX655360 KRI655212:KRT655360 LBE655212:LBP655360 LLA655212:LLL655360 LUW655212:LVH655360 MES655212:MFD655360 MOO655212:MOZ655360 MYK655212:MYV655360 NIG655212:NIR655360 NSC655212:NSN655360 OBY655212:OCJ655360 OLU655212:OMF655360 OVQ655212:OWB655360 PFM655212:PFX655360 PPI655212:PPT655360 PZE655212:PZP655360 QJA655212:QJL655360 QSW655212:QTH655360 RCS655212:RDD655360 RMO655212:RMZ655360 RWK655212:RWV655360 SGG655212:SGR655360 SQC655212:SQN655360 SZY655212:TAJ655360 TJU655212:TKF655360 TTQ655212:TUB655360 UDM655212:UDX655360 UNI655212:UNT655360 UXE655212:UXP655360 VHA655212:VHL655360 VQW655212:VRH655360 WAS655212:WBD655360 WKO655212:WKZ655360 WUK655212:WUV655360 HY720748:IJ720896 RU720748:SF720896 ABQ720748:ACB720896 ALM720748:ALX720896 AVI720748:AVT720896 BFE720748:BFP720896 BPA720748:BPL720896 BYW720748:BZH720896 CIS720748:CJD720896 CSO720748:CSZ720896 DCK720748:DCV720896 DMG720748:DMR720896 DWC720748:DWN720896 EFY720748:EGJ720896 EPU720748:EQF720896 EZQ720748:FAB720896 FJM720748:FJX720896 FTI720748:FTT720896 GDE720748:GDP720896 GNA720748:GNL720896 GWW720748:GXH720896 HGS720748:HHD720896 HQO720748:HQZ720896 IAK720748:IAV720896 IKG720748:IKR720896 IUC720748:IUN720896 JDY720748:JEJ720896 JNU720748:JOF720896 JXQ720748:JYB720896 KHM720748:KHX720896 KRI720748:KRT720896 LBE720748:LBP720896 LLA720748:LLL720896 LUW720748:LVH720896 MES720748:MFD720896 MOO720748:MOZ720896 MYK720748:MYV720896 NIG720748:NIR720896 NSC720748:NSN720896 OBY720748:OCJ720896 OLU720748:OMF720896 OVQ720748:OWB720896 PFM720748:PFX720896 PPI720748:PPT720896 PZE720748:PZP720896 QJA720748:QJL720896 QSW720748:QTH720896 RCS720748:RDD720896 RMO720748:RMZ720896 RWK720748:RWV720896 SGG720748:SGR720896 SQC720748:SQN720896 SZY720748:TAJ720896 TJU720748:TKF720896 TTQ720748:TUB720896 UDM720748:UDX720896 UNI720748:UNT720896 UXE720748:UXP720896 VHA720748:VHL720896 VQW720748:VRH720896 WAS720748:WBD720896 WKO720748:WKZ720896 WUK720748:WUV720896 HY786284:IJ786432 RU786284:SF786432 ABQ786284:ACB786432 ALM786284:ALX786432 AVI786284:AVT786432 BFE786284:BFP786432 BPA786284:BPL786432 BYW786284:BZH786432 CIS786284:CJD786432 CSO786284:CSZ786432 DCK786284:DCV786432 DMG786284:DMR786432 DWC786284:DWN786432 EFY786284:EGJ786432 EPU786284:EQF786432 EZQ786284:FAB786432 FJM786284:FJX786432 FTI786284:FTT786432 GDE786284:GDP786432 GNA786284:GNL786432 GWW786284:GXH786432 HGS786284:HHD786432 HQO786284:HQZ786432 IAK786284:IAV786432 IKG786284:IKR786432 IUC786284:IUN786432 JDY786284:JEJ786432 JNU786284:JOF786432 JXQ786284:JYB786432 KHM786284:KHX786432 KRI786284:KRT786432 LBE786284:LBP786432 LLA786284:LLL786432 LUW786284:LVH786432 MES786284:MFD786432 MOO786284:MOZ786432 MYK786284:MYV786432 NIG786284:NIR786432 NSC786284:NSN786432 OBY786284:OCJ786432 OLU786284:OMF786432 OVQ786284:OWB786432 PFM786284:PFX786432 PPI786284:PPT786432 PZE786284:PZP786432 QJA786284:QJL786432 QSW786284:QTH786432 RCS786284:RDD786432 RMO786284:RMZ786432 RWK786284:RWV786432 SGG786284:SGR786432 SQC786284:SQN786432 SZY786284:TAJ786432 TJU786284:TKF786432 TTQ786284:TUB786432 UDM786284:UDX786432 UNI786284:UNT786432 UXE786284:UXP786432 VHA786284:VHL786432 VQW786284:VRH786432 WAS786284:WBD786432 WKO786284:WKZ786432 WUK786284:WUV786432 HY851820:IJ851968 RU851820:SF851968 ABQ851820:ACB851968 ALM851820:ALX851968 AVI851820:AVT851968 BFE851820:BFP851968 BPA851820:BPL851968 BYW851820:BZH851968 CIS851820:CJD851968 CSO851820:CSZ851968 DCK851820:DCV851968 DMG851820:DMR851968 DWC851820:DWN851968 EFY851820:EGJ851968 EPU851820:EQF851968 EZQ851820:FAB851968 FJM851820:FJX851968 FTI851820:FTT851968 GDE851820:GDP851968 GNA851820:GNL851968 GWW851820:GXH851968 HGS851820:HHD851968 HQO851820:HQZ851968 IAK851820:IAV851968 IKG851820:IKR851968 IUC851820:IUN851968 JDY851820:JEJ851968 JNU851820:JOF851968 JXQ851820:JYB851968 KHM851820:KHX851968 KRI851820:KRT851968 LBE851820:LBP851968 LLA851820:LLL851968 LUW851820:LVH851968 MES851820:MFD851968 MOO851820:MOZ851968 MYK851820:MYV851968 NIG851820:NIR851968 NSC851820:NSN851968 OBY851820:OCJ851968 OLU851820:OMF851968 OVQ851820:OWB851968 PFM851820:PFX851968 PPI851820:PPT851968 PZE851820:PZP851968 QJA851820:QJL851968 QSW851820:QTH851968 RCS851820:RDD851968 RMO851820:RMZ851968 RWK851820:RWV851968 SGG851820:SGR851968 SQC851820:SQN851968 SZY851820:TAJ851968 TJU851820:TKF851968 TTQ851820:TUB851968 UDM851820:UDX851968 UNI851820:UNT851968 UXE851820:UXP851968 VHA851820:VHL851968 VQW851820:VRH851968 WAS851820:WBD851968 WKO851820:WKZ851968 WUK851820:WUV851968 HY917356:IJ917504 RU917356:SF917504 ABQ917356:ACB917504 ALM917356:ALX917504 AVI917356:AVT917504 BFE917356:BFP917504 BPA917356:BPL917504 BYW917356:BZH917504 CIS917356:CJD917504 CSO917356:CSZ917504 DCK917356:DCV917504 DMG917356:DMR917504 DWC917356:DWN917504 EFY917356:EGJ917504 EPU917356:EQF917504 EZQ917356:FAB917504 FJM917356:FJX917504 FTI917356:FTT917504 GDE917356:GDP917504 GNA917356:GNL917504 GWW917356:GXH917504 HGS917356:HHD917504 HQO917356:HQZ917504 IAK917356:IAV917504 IKG917356:IKR917504 IUC917356:IUN917504 JDY917356:JEJ917504 JNU917356:JOF917504 JXQ917356:JYB917504 KHM917356:KHX917504 KRI917356:KRT917504 LBE917356:LBP917504 LLA917356:LLL917504 LUW917356:LVH917504 MES917356:MFD917504 MOO917356:MOZ917504 MYK917356:MYV917504 NIG917356:NIR917504 NSC917356:NSN917504 OBY917356:OCJ917504 OLU917356:OMF917504 OVQ917356:OWB917504 PFM917356:PFX917504 PPI917356:PPT917504 PZE917356:PZP917504 QJA917356:QJL917504 QSW917356:QTH917504 RCS917356:RDD917504 RMO917356:RMZ917504 RWK917356:RWV917504 SGG917356:SGR917504 SQC917356:SQN917504 SZY917356:TAJ917504 TJU917356:TKF917504 TTQ917356:TUB917504 UDM917356:UDX917504 UNI917356:UNT917504 UXE917356:UXP917504 VHA917356:VHL917504 VQW917356:VRH917504 WAS917356:WBD917504 WKO917356:WKZ917504 WUK917356:WUV917504 HY982892:IJ983040 RU982892:SF983040 ABQ982892:ACB983040 ALM982892:ALX983040 AVI982892:AVT983040 BFE982892:BFP983040 BPA982892:BPL983040 BYW982892:BZH983040 CIS982892:CJD983040 CSO982892:CSZ983040 DCK982892:DCV983040 DMG982892:DMR983040 DWC982892:DWN983040 EFY982892:EGJ983040 EPU982892:EQF983040 EZQ982892:FAB983040 FJM982892:FJX983040 FTI982892:FTT983040 GDE982892:GDP983040 GNA982892:GNL983040 GWW982892:GXH983040 HGS982892:HHD983040 HQO982892:HQZ983040 IAK982892:IAV983040 IKG982892:IKR983040 IUC982892:IUN983040 JDY982892:JEJ983040 JNU982892:JOF983040 JXQ982892:JYB983040 KHM982892:KHX983040 KRI982892:KRT983040 LBE982892:LBP983040 LLA982892:LLL983040 LUW982892:LVH983040 MES982892:MFD983040 MOO982892:MOZ983040 MYK982892:MYV983040 NIG982892:NIR983040 NSC982892:NSN983040 OBY982892:OCJ983040 OLU982892:OMF983040 OVQ982892:OWB983040 PFM982892:PFX983040 PPI982892:PPT983040 PZE982892:PZP983040 QJA982892:QJL983040 QSW982892:QTH983040 RCS982892:RDD983040 RMO982892:RMZ983040 RWK982892:RWV983040 SGG982892:SGR983040 SQC982892:SQN983040 SZY982892:TAJ983040 TJU982892:TKF983040 TTQ982892:TUB983040 UDM982892:UDX983040 UNI982892:UNT983040 UXE982892:UXP983040 VHA982892:VHL983040 VQW982892:VRH983040 WAS982892:WBD983040 WKO982892:WKZ983040 WUK982892:WUV983040 RU128:SH140 ABQ128:ACD140 ALM128:ALZ140 AVI128:AVV140 BFE128:BFR140 BPA128:BPN140 BYW128:BZJ140 CIS128:CJF140 CSO128:CTB140 DCK128:DCX140 DMG128:DMT140 DWC128:DWP140 EFY128:EGL140 EPU128:EQH140 EZQ128:FAD140 FJM128:FJZ140 FTI128:FTV140 GDE128:GDR140 GNA128:GNN140 GWW128:GXJ140 HGS128:HHF140 HQO128:HRB140 IAK128:IAX140 IKG128:IKT140 IUC128:IUP140 JDY128:JEL140 JNU128:JOH140 JXQ128:JYD140 KHM128:KHZ140 KRI128:KRV140 LBE128:LBR140 LLA128:LLN140 LUW128:LVJ140 MES128:MFF140 MOO128:MPB140 MYK128:MYX140 NIG128:NIT140 NSC128:NSP140 OBY128:OCL140 OLU128:OMH140 OVQ128:OWD140 PFM128:PFZ140 PPI128:PPV140 PZE128:PZR140 QJA128:QJN140 QSW128:QTJ140 RCS128:RDF140 RMO128:RNB140 RWK128:RWX140 SGG128:SGT140 SQC128:SQP140 SZY128:TAL140 TJU128:TKH140 TTQ128:TUD140 UDM128:UDZ140 UNI128:UNV140 UXE128:UXR140 VHA128:VHN140 VQW128:VRJ140 WAS128:WBF140 WKO128:WLB140 WUK128:WUX140 OF128:OM140 IK65389:IL65536 SG65389:SH65536 ACC65389:ACD65536 ALY65389:ALZ65536 AVU65389:AVV65536 BFQ65389:BFR65536 BPM65389:BPN65536 BZI65389:BZJ65536 CJE65389:CJF65536 CTA65389:CTB65536 DCW65389:DCX65536 DMS65389:DMT65536 DWO65389:DWP65536 EGK65389:EGL65536 EQG65389:EQH65536 FAC65389:FAD65536 FJY65389:FJZ65536 FTU65389:FTV65536 GDQ65389:GDR65536 GNM65389:GNN65536 GXI65389:GXJ65536 HHE65389:HHF65536 HRA65389:HRB65536 IAW65389:IAX65536 IKS65389:IKT65536 IUO65389:IUP65536 JEK65389:JEL65536 JOG65389:JOH65536 JYC65389:JYD65536 KHY65389:KHZ65536 KRU65389:KRV65536 LBQ65389:LBR65536 LLM65389:LLN65536 LVI65389:LVJ65536 MFE65389:MFF65536 MPA65389:MPB65536 MYW65389:MYX65536 NIS65389:NIT65536 NSO65389:NSP65536 OCK65389:OCL65536 OMG65389:OMH65536 OWC65389:OWD65536 PFY65389:PFZ65536 PPU65389:PPV65536 PZQ65389:PZR65536 QJM65389:QJN65536 QTI65389:QTJ65536 RDE65389:RDF65536 RNA65389:RNB65536 RWW65389:RWX65536 SGS65389:SGT65536 SQO65389:SQP65536 TAK65389:TAL65536 TKG65389:TKH65536 TUC65389:TUD65536 UDY65389:UDZ65536 UNU65389:UNV65536 UXQ65389:UXR65536 VHM65389:VHN65536 VRI65389:VRJ65536 WBE65389:WBF65536 WLA65389:WLB65536 WUW65389:WUX65536 IK130925:IL131072 SG130925:SH131072 ACC130925:ACD131072 ALY130925:ALZ131072 AVU130925:AVV131072 BFQ130925:BFR131072 BPM130925:BPN131072 BZI130925:BZJ131072 CJE130925:CJF131072 CTA130925:CTB131072 DCW130925:DCX131072 DMS130925:DMT131072 DWO130925:DWP131072 EGK130925:EGL131072 EQG130925:EQH131072 FAC130925:FAD131072 FJY130925:FJZ131072 FTU130925:FTV131072 GDQ130925:GDR131072 GNM130925:GNN131072 GXI130925:GXJ131072 HHE130925:HHF131072 HRA130925:HRB131072 IAW130925:IAX131072 IKS130925:IKT131072 IUO130925:IUP131072 JEK130925:JEL131072 JOG130925:JOH131072 JYC130925:JYD131072 KHY130925:KHZ131072 KRU130925:KRV131072 LBQ130925:LBR131072 LLM130925:LLN131072 LVI130925:LVJ131072 MFE130925:MFF131072 MPA130925:MPB131072 MYW130925:MYX131072 NIS130925:NIT131072 NSO130925:NSP131072 OCK130925:OCL131072 OMG130925:OMH131072 OWC130925:OWD131072 PFY130925:PFZ131072 PPU130925:PPV131072 PZQ130925:PZR131072 QJM130925:QJN131072 QTI130925:QTJ131072 RDE130925:RDF131072 RNA130925:RNB131072 RWW130925:RWX131072 SGS130925:SGT131072 SQO130925:SQP131072 TAK130925:TAL131072 TKG130925:TKH131072 TUC130925:TUD131072 UDY130925:UDZ131072 UNU130925:UNV131072 UXQ130925:UXR131072 VHM130925:VHN131072 VRI130925:VRJ131072 WBE130925:WBF131072 WLA130925:WLB131072 WUW130925:WUX131072 IK196461:IL196608 SG196461:SH196608 ACC196461:ACD196608 ALY196461:ALZ196608 AVU196461:AVV196608 BFQ196461:BFR196608 BPM196461:BPN196608 BZI196461:BZJ196608 CJE196461:CJF196608 CTA196461:CTB196608 DCW196461:DCX196608 DMS196461:DMT196608 DWO196461:DWP196608 EGK196461:EGL196608 EQG196461:EQH196608 FAC196461:FAD196608 FJY196461:FJZ196608 FTU196461:FTV196608 GDQ196461:GDR196608 GNM196461:GNN196608 GXI196461:GXJ196608 HHE196461:HHF196608 HRA196461:HRB196608 IAW196461:IAX196608 IKS196461:IKT196608 IUO196461:IUP196608 JEK196461:JEL196608 JOG196461:JOH196608 JYC196461:JYD196608 KHY196461:KHZ196608 KRU196461:KRV196608 LBQ196461:LBR196608 LLM196461:LLN196608 LVI196461:LVJ196608 MFE196461:MFF196608 MPA196461:MPB196608 MYW196461:MYX196608 NIS196461:NIT196608 NSO196461:NSP196608 OCK196461:OCL196608 OMG196461:OMH196608 OWC196461:OWD196608 PFY196461:PFZ196608 PPU196461:PPV196608 PZQ196461:PZR196608 QJM196461:QJN196608 QTI196461:QTJ196608 RDE196461:RDF196608 RNA196461:RNB196608 RWW196461:RWX196608 SGS196461:SGT196608 SQO196461:SQP196608 TAK196461:TAL196608 TKG196461:TKH196608 TUC196461:TUD196608 UDY196461:UDZ196608 UNU196461:UNV196608 UXQ196461:UXR196608 VHM196461:VHN196608 VRI196461:VRJ196608 WBE196461:WBF196608 WLA196461:WLB196608 WUW196461:WUX196608 IK261997:IL262144 SG261997:SH262144 ACC261997:ACD262144 ALY261997:ALZ262144 AVU261997:AVV262144 BFQ261997:BFR262144 BPM261997:BPN262144 BZI261997:BZJ262144 CJE261997:CJF262144 CTA261997:CTB262144 DCW261997:DCX262144 DMS261997:DMT262144 DWO261997:DWP262144 EGK261997:EGL262144 EQG261997:EQH262144 FAC261997:FAD262144 FJY261997:FJZ262144 FTU261997:FTV262144 GDQ261997:GDR262144 GNM261997:GNN262144 GXI261997:GXJ262144 HHE261997:HHF262144 HRA261997:HRB262144 IAW261997:IAX262144 IKS261997:IKT262144 IUO261997:IUP262144 JEK261997:JEL262144 JOG261997:JOH262144 JYC261997:JYD262144 KHY261997:KHZ262144 KRU261997:KRV262144 LBQ261997:LBR262144 LLM261997:LLN262144 LVI261997:LVJ262144 MFE261997:MFF262144 MPA261997:MPB262144 MYW261997:MYX262144 NIS261997:NIT262144 NSO261997:NSP262144 OCK261997:OCL262144 OMG261997:OMH262144 OWC261997:OWD262144 PFY261997:PFZ262144 PPU261997:PPV262144 PZQ261997:PZR262144 QJM261997:QJN262144 QTI261997:QTJ262144 RDE261997:RDF262144 RNA261997:RNB262144 RWW261997:RWX262144 SGS261997:SGT262144 SQO261997:SQP262144 TAK261997:TAL262144 TKG261997:TKH262144 TUC261997:TUD262144 UDY261997:UDZ262144 UNU261997:UNV262144 UXQ261997:UXR262144 VHM261997:VHN262144 VRI261997:VRJ262144 WBE261997:WBF262144 WLA261997:WLB262144 WUW261997:WUX262144 IK327533:IL327680 SG327533:SH327680 ACC327533:ACD327680 ALY327533:ALZ327680 AVU327533:AVV327680 BFQ327533:BFR327680 BPM327533:BPN327680 BZI327533:BZJ327680 CJE327533:CJF327680 CTA327533:CTB327680 DCW327533:DCX327680 DMS327533:DMT327680 DWO327533:DWP327680 EGK327533:EGL327680 EQG327533:EQH327680 FAC327533:FAD327680 FJY327533:FJZ327680 FTU327533:FTV327680 GDQ327533:GDR327680 GNM327533:GNN327680 GXI327533:GXJ327680 HHE327533:HHF327680 HRA327533:HRB327680 IAW327533:IAX327680 IKS327533:IKT327680 IUO327533:IUP327680 JEK327533:JEL327680 JOG327533:JOH327680 JYC327533:JYD327680 KHY327533:KHZ327680 KRU327533:KRV327680 LBQ327533:LBR327680 LLM327533:LLN327680 LVI327533:LVJ327680 MFE327533:MFF327680 MPA327533:MPB327680 MYW327533:MYX327680 NIS327533:NIT327680 NSO327533:NSP327680 OCK327533:OCL327680 OMG327533:OMH327680 OWC327533:OWD327680 PFY327533:PFZ327680 PPU327533:PPV327680 PZQ327533:PZR327680 QJM327533:QJN327680 QTI327533:QTJ327680 RDE327533:RDF327680 RNA327533:RNB327680 RWW327533:RWX327680 SGS327533:SGT327680 SQO327533:SQP327680 TAK327533:TAL327680 TKG327533:TKH327680 TUC327533:TUD327680 UDY327533:UDZ327680 UNU327533:UNV327680 UXQ327533:UXR327680 VHM327533:VHN327680 VRI327533:VRJ327680 WBE327533:WBF327680 WLA327533:WLB327680 WUW327533:WUX327680 IK393069:IL393216 SG393069:SH393216 ACC393069:ACD393216 ALY393069:ALZ393216 AVU393069:AVV393216 BFQ393069:BFR393216 BPM393069:BPN393216 BZI393069:BZJ393216 CJE393069:CJF393216 CTA393069:CTB393216 DCW393069:DCX393216 DMS393069:DMT393216 DWO393069:DWP393216 EGK393069:EGL393216 EQG393069:EQH393216 FAC393069:FAD393216 FJY393069:FJZ393216 FTU393069:FTV393216 GDQ393069:GDR393216 GNM393069:GNN393216 GXI393069:GXJ393216 HHE393069:HHF393216 HRA393069:HRB393216 IAW393069:IAX393216 IKS393069:IKT393216 IUO393069:IUP393216 JEK393069:JEL393216 JOG393069:JOH393216 JYC393069:JYD393216 KHY393069:KHZ393216 KRU393069:KRV393216 LBQ393069:LBR393216 LLM393069:LLN393216 LVI393069:LVJ393216 MFE393069:MFF393216 MPA393069:MPB393216 MYW393069:MYX393216 NIS393069:NIT393216 NSO393069:NSP393216 OCK393069:OCL393216 OMG393069:OMH393216 OWC393069:OWD393216 PFY393069:PFZ393216 PPU393069:PPV393216 PZQ393069:PZR393216 QJM393069:QJN393216 QTI393069:QTJ393216 RDE393069:RDF393216 RNA393069:RNB393216 RWW393069:RWX393216 SGS393069:SGT393216 SQO393069:SQP393216 TAK393069:TAL393216 TKG393069:TKH393216 TUC393069:TUD393216 UDY393069:UDZ393216 UNU393069:UNV393216 UXQ393069:UXR393216 VHM393069:VHN393216 VRI393069:VRJ393216 WBE393069:WBF393216 WLA393069:WLB393216 WUW393069:WUX393216 IK458605:IL458752 SG458605:SH458752 ACC458605:ACD458752 ALY458605:ALZ458752 AVU458605:AVV458752 BFQ458605:BFR458752 BPM458605:BPN458752 BZI458605:BZJ458752 CJE458605:CJF458752 CTA458605:CTB458752 DCW458605:DCX458752 DMS458605:DMT458752 DWO458605:DWP458752 EGK458605:EGL458752 EQG458605:EQH458752 FAC458605:FAD458752 FJY458605:FJZ458752 FTU458605:FTV458752 GDQ458605:GDR458752 GNM458605:GNN458752 GXI458605:GXJ458752 HHE458605:HHF458752 HRA458605:HRB458752 IAW458605:IAX458752 IKS458605:IKT458752 IUO458605:IUP458752 JEK458605:JEL458752 JOG458605:JOH458752 JYC458605:JYD458752 KHY458605:KHZ458752 KRU458605:KRV458752 LBQ458605:LBR458752 LLM458605:LLN458752 LVI458605:LVJ458752 MFE458605:MFF458752 MPA458605:MPB458752 MYW458605:MYX458752 NIS458605:NIT458752 NSO458605:NSP458752 OCK458605:OCL458752 OMG458605:OMH458752 OWC458605:OWD458752 PFY458605:PFZ458752 PPU458605:PPV458752 PZQ458605:PZR458752 QJM458605:QJN458752 QTI458605:QTJ458752 RDE458605:RDF458752 RNA458605:RNB458752 RWW458605:RWX458752 SGS458605:SGT458752 SQO458605:SQP458752 TAK458605:TAL458752 TKG458605:TKH458752 TUC458605:TUD458752 UDY458605:UDZ458752 UNU458605:UNV458752 UXQ458605:UXR458752 VHM458605:VHN458752 VRI458605:VRJ458752 WBE458605:WBF458752 WLA458605:WLB458752 WUW458605:WUX458752 IK524141:IL524288 SG524141:SH524288 ACC524141:ACD524288 ALY524141:ALZ524288 AVU524141:AVV524288 BFQ524141:BFR524288 BPM524141:BPN524288 BZI524141:BZJ524288 CJE524141:CJF524288 CTA524141:CTB524288 DCW524141:DCX524288 DMS524141:DMT524288 DWO524141:DWP524288 EGK524141:EGL524288 EQG524141:EQH524288 FAC524141:FAD524288 FJY524141:FJZ524288 FTU524141:FTV524288 GDQ524141:GDR524288 GNM524141:GNN524288 GXI524141:GXJ524288 HHE524141:HHF524288 HRA524141:HRB524288 IAW524141:IAX524288 IKS524141:IKT524288 IUO524141:IUP524288 JEK524141:JEL524288 JOG524141:JOH524288 JYC524141:JYD524288 KHY524141:KHZ524288 KRU524141:KRV524288 LBQ524141:LBR524288 LLM524141:LLN524288 LVI524141:LVJ524288 MFE524141:MFF524288 MPA524141:MPB524288 MYW524141:MYX524288 NIS524141:NIT524288 NSO524141:NSP524288 OCK524141:OCL524288 OMG524141:OMH524288 OWC524141:OWD524288 PFY524141:PFZ524288 PPU524141:PPV524288 PZQ524141:PZR524288 QJM524141:QJN524288 QTI524141:QTJ524288 RDE524141:RDF524288 RNA524141:RNB524288 RWW524141:RWX524288 SGS524141:SGT524288 SQO524141:SQP524288 TAK524141:TAL524288 TKG524141:TKH524288 TUC524141:TUD524288 UDY524141:UDZ524288 UNU524141:UNV524288 UXQ524141:UXR524288 VHM524141:VHN524288 VRI524141:VRJ524288 WBE524141:WBF524288 WLA524141:WLB524288 WUW524141:WUX524288 IK589677:IL589824 SG589677:SH589824 ACC589677:ACD589824 ALY589677:ALZ589824 AVU589677:AVV589824 BFQ589677:BFR589824 BPM589677:BPN589824 BZI589677:BZJ589824 CJE589677:CJF589824 CTA589677:CTB589824 DCW589677:DCX589824 DMS589677:DMT589824 DWO589677:DWP589824 EGK589677:EGL589824 EQG589677:EQH589824 FAC589677:FAD589824 FJY589677:FJZ589824 FTU589677:FTV589824 GDQ589677:GDR589824 GNM589677:GNN589824 GXI589677:GXJ589824 HHE589677:HHF589824 HRA589677:HRB589824 IAW589677:IAX589824 IKS589677:IKT589824 IUO589677:IUP589824 JEK589677:JEL589824 JOG589677:JOH589824 JYC589677:JYD589824 KHY589677:KHZ589824 KRU589677:KRV589824 LBQ589677:LBR589824 LLM589677:LLN589824 LVI589677:LVJ589824 MFE589677:MFF589824 MPA589677:MPB589824 MYW589677:MYX589824 NIS589677:NIT589824 NSO589677:NSP589824 OCK589677:OCL589824 OMG589677:OMH589824 OWC589677:OWD589824 PFY589677:PFZ589824 PPU589677:PPV589824 PZQ589677:PZR589824 QJM589677:QJN589824 QTI589677:QTJ589824 RDE589677:RDF589824 RNA589677:RNB589824 RWW589677:RWX589824 SGS589677:SGT589824 SQO589677:SQP589824 TAK589677:TAL589824 TKG589677:TKH589824 TUC589677:TUD589824 UDY589677:UDZ589824 UNU589677:UNV589824 UXQ589677:UXR589824 VHM589677:VHN589824 VRI589677:VRJ589824 WBE589677:WBF589824 WLA589677:WLB589824 WUW589677:WUX589824 IK655213:IL655360 SG655213:SH655360 ACC655213:ACD655360 ALY655213:ALZ655360 AVU655213:AVV655360 BFQ655213:BFR655360 BPM655213:BPN655360 BZI655213:BZJ655360 CJE655213:CJF655360 CTA655213:CTB655360 DCW655213:DCX655360 DMS655213:DMT655360 DWO655213:DWP655360 EGK655213:EGL655360 EQG655213:EQH655360 FAC655213:FAD655360 FJY655213:FJZ655360 FTU655213:FTV655360 GDQ655213:GDR655360 GNM655213:GNN655360 GXI655213:GXJ655360 HHE655213:HHF655360 HRA655213:HRB655360 IAW655213:IAX655360 IKS655213:IKT655360 IUO655213:IUP655360 JEK655213:JEL655360 JOG655213:JOH655360 JYC655213:JYD655360 KHY655213:KHZ655360 KRU655213:KRV655360 LBQ655213:LBR655360 LLM655213:LLN655360 LVI655213:LVJ655360 MFE655213:MFF655360 MPA655213:MPB655360 MYW655213:MYX655360 NIS655213:NIT655360 NSO655213:NSP655360 OCK655213:OCL655360 OMG655213:OMH655360 OWC655213:OWD655360 PFY655213:PFZ655360 PPU655213:PPV655360 PZQ655213:PZR655360 QJM655213:QJN655360 QTI655213:QTJ655360 RDE655213:RDF655360 RNA655213:RNB655360 RWW655213:RWX655360 SGS655213:SGT655360 SQO655213:SQP655360 TAK655213:TAL655360 TKG655213:TKH655360 TUC655213:TUD655360 UDY655213:UDZ655360 UNU655213:UNV655360 UXQ655213:UXR655360 VHM655213:VHN655360 VRI655213:VRJ655360 WBE655213:WBF655360 WLA655213:WLB655360 WUW655213:WUX655360 IK720749:IL720896 SG720749:SH720896 ACC720749:ACD720896 ALY720749:ALZ720896 AVU720749:AVV720896 BFQ720749:BFR720896 BPM720749:BPN720896 BZI720749:BZJ720896 CJE720749:CJF720896 CTA720749:CTB720896 DCW720749:DCX720896 DMS720749:DMT720896 DWO720749:DWP720896 EGK720749:EGL720896 EQG720749:EQH720896 FAC720749:FAD720896 FJY720749:FJZ720896 FTU720749:FTV720896 GDQ720749:GDR720896 GNM720749:GNN720896 GXI720749:GXJ720896 HHE720749:HHF720896 HRA720749:HRB720896 IAW720749:IAX720896 IKS720749:IKT720896 IUO720749:IUP720896 JEK720749:JEL720896 JOG720749:JOH720896 JYC720749:JYD720896 KHY720749:KHZ720896 KRU720749:KRV720896 LBQ720749:LBR720896 LLM720749:LLN720896 LVI720749:LVJ720896 MFE720749:MFF720896 MPA720749:MPB720896 MYW720749:MYX720896 NIS720749:NIT720896 NSO720749:NSP720896 OCK720749:OCL720896 OMG720749:OMH720896 OWC720749:OWD720896 PFY720749:PFZ720896 PPU720749:PPV720896 PZQ720749:PZR720896 QJM720749:QJN720896 QTI720749:QTJ720896 RDE720749:RDF720896 RNA720749:RNB720896 RWW720749:RWX720896 SGS720749:SGT720896 SQO720749:SQP720896 TAK720749:TAL720896 TKG720749:TKH720896 TUC720749:TUD720896 UDY720749:UDZ720896 UNU720749:UNV720896 UXQ720749:UXR720896 VHM720749:VHN720896 VRI720749:VRJ720896 WBE720749:WBF720896 WLA720749:WLB720896 WUW720749:WUX720896 IK786285:IL786432 SG786285:SH786432 ACC786285:ACD786432 ALY786285:ALZ786432 AVU786285:AVV786432 BFQ786285:BFR786432 BPM786285:BPN786432 BZI786285:BZJ786432 CJE786285:CJF786432 CTA786285:CTB786432 DCW786285:DCX786432 DMS786285:DMT786432 DWO786285:DWP786432 EGK786285:EGL786432 EQG786285:EQH786432 FAC786285:FAD786432 FJY786285:FJZ786432 FTU786285:FTV786432 GDQ786285:GDR786432 GNM786285:GNN786432 GXI786285:GXJ786432 HHE786285:HHF786432 HRA786285:HRB786432 IAW786285:IAX786432 IKS786285:IKT786432 IUO786285:IUP786432 JEK786285:JEL786432 JOG786285:JOH786432 JYC786285:JYD786432 KHY786285:KHZ786432 KRU786285:KRV786432 LBQ786285:LBR786432 LLM786285:LLN786432 LVI786285:LVJ786432 MFE786285:MFF786432 MPA786285:MPB786432 MYW786285:MYX786432 NIS786285:NIT786432 NSO786285:NSP786432 OCK786285:OCL786432 OMG786285:OMH786432 OWC786285:OWD786432 PFY786285:PFZ786432 PPU786285:PPV786432 PZQ786285:PZR786432 QJM786285:QJN786432 QTI786285:QTJ786432 RDE786285:RDF786432 RNA786285:RNB786432 RWW786285:RWX786432 SGS786285:SGT786432 SQO786285:SQP786432 TAK786285:TAL786432 TKG786285:TKH786432 TUC786285:TUD786432 UDY786285:UDZ786432 UNU786285:UNV786432 UXQ786285:UXR786432 VHM786285:VHN786432 VRI786285:VRJ786432 WBE786285:WBF786432 WLA786285:WLB786432 WUW786285:WUX786432 IK851821:IL851968 SG851821:SH851968 ACC851821:ACD851968 ALY851821:ALZ851968 AVU851821:AVV851968 BFQ851821:BFR851968 BPM851821:BPN851968 BZI851821:BZJ851968 CJE851821:CJF851968 CTA851821:CTB851968 DCW851821:DCX851968 DMS851821:DMT851968 DWO851821:DWP851968 EGK851821:EGL851968 EQG851821:EQH851968 FAC851821:FAD851968 FJY851821:FJZ851968 FTU851821:FTV851968 GDQ851821:GDR851968 GNM851821:GNN851968 GXI851821:GXJ851968 HHE851821:HHF851968 HRA851821:HRB851968 IAW851821:IAX851968 IKS851821:IKT851968 IUO851821:IUP851968 JEK851821:JEL851968 JOG851821:JOH851968 JYC851821:JYD851968 KHY851821:KHZ851968 KRU851821:KRV851968 LBQ851821:LBR851968 LLM851821:LLN851968 LVI851821:LVJ851968 MFE851821:MFF851968 MPA851821:MPB851968 MYW851821:MYX851968 NIS851821:NIT851968 NSO851821:NSP851968 OCK851821:OCL851968 OMG851821:OMH851968 OWC851821:OWD851968 PFY851821:PFZ851968 PPU851821:PPV851968 PZQ851821:PZR851968 QJM851821:QJN851968 QTI851821:QTJ851968 RDE851821:RDF851968 RNA851821:RNB851968 RWW851821:RWX851968 SGS851821:SGT851968 SQO851821:SQP851968 TAK851821:TAL851968 TKG851821:TKH851968 TUC851821:TUD851968 UDY851821:UDZ851968 UNU851821:UNV851968 UXQ851821:UXR851968 VHM851821:VHN851968 VRI851821:VRJ851968 WBE851821:WBF851968 WLA851821:WLB851968 WUW851821:WUX851968 IK917357:IL917504 SG917357:SH917504 ACC917357:ACD917504 ALY917357:ALZ917504 AVU917357:AVV917504 BFQ917357:BFR917504 BPM917357:BPN917504 BZI917357:BZJ917504 CJE917357:CJF917504 CTA917357:CTB917504 DCW917357:DCX917504 DMS917357:DMT917504 DWO917357:DWP917504 EGK917357:EGL917504 EQG917357:EQH917504 FAC917357:FAD917504 FJY917357:FJZ917504 FTU917357:FTV917504 GDQ917357:GDR917504 GNM917357:GNN917504 GXI917357:GXJ917504 HHE917357:HHF917504 HRA917357:HRB917504 IAW917357:IAX917504 IKS917357:IKT917504 IUO917357:IUP917504 JEK917357:JEL917504 JOG917357:JOH917504 JYC917357:JYD917504 KHY917357:KHZ917504 KRU917357:KRV917504 LBQ917357:LBR917504 LLM917357:LLN917504 LVI917357:LVJ917504 MFE917357:MFF917504 MPA917357:MPB917504 MYW917357:MYX917504 NIS917357:NIT917504 NSO917357:NSP917504 OCK917357:OCL917504 OMG917357:OMH917504 OWC917357:OWD917504 PFY917357:PFZ917504 PPU917357:PPV917504 PZQ917357:PZR917504 QJM917357:QJN917504 QTI917357:QTJ917504 RDE917357:RDF917504 RNA917357:RNB917504 RWW917357:RWX917504 SGS917357:SGT917504 SQO917357:SQP917504 TAK917357:TAL917504 TKG917357:TKH917504 TUC917357:TUD917504 UDY917357:UDZ917504 UNU917357:UNV917504 UXQ917357:UXR917504 VHM917357:VHN917504 VRI917357:VRJ917504 WBE917357:WBF917504 WLA917357:WLB917504 WUW917357:WUX917504 IK982893:IL983040 SG982893:SH983040 ACC982893:ACD983040 ALY982893:ALZ983040 AVU982893:AVV983040 BFQ982893:BFR983040 BPM982893:BPN983040 BZI982893:BZJ983040 CJE982893:CJF983040 CTA982893:CTB983040 DCW982893:DCX983040 DMS982893:DMT983040 DWO982893:DWP983040 EGK982893:EGL983040 EQG982893:EQH983040 FAC982893:FAD983040 FJY982893:FJZ983040 FTU982893:FTV983040 GDQ982893:GDR983040 GNM982893:GNN983040 GXI982893:GXJ983040 HHE982893:HHF983040 HRA982893:HRB983040 IAW982893:IAX983040 IKS982893:IKT983040 IUO982893:IUP983040 JEK982893:JEL983040 JOG982893:JOH983040 JYC982893:JYD983040 KHY982893:KHZ983040 KRU982893:KRV983040 LBQ982893:LBR983040 LLM982893:LLN983040 LVI982893:LVJ983040 MFE982893:MFF983040 MPA982893:MPB983040 MYW982893:MYX983040 NIS982893:NIT983040 NSO982893:NSP983040 OCK982893:OCL983040 OMG982893:OMH983040 OWC982893:OWD983040 PFY982893:PFZ983040 PPU982893:PPV983040 PZQ982893:PZR983040 QJM982893:QJN983040 QTI982893:QTJ983040 RDE982893:RDF983040 RNA982893:RNB983040 RWW982893:RWX983040 SGS982893:SGT983040 SQO982893:SQP983040 TAK982893:TAL983040 TKG982893:TKH983040 TUC982893:TUD983040 UDY982893:UDZ983040 UNU982893:UNV983040 UXQ982893:UXR983040 VHM982893:VHN983040 VRI982893:VRJ983040 WBE982893:WBF983040 WLA982893:WLB983040 WUW982893:WUX983040 IK65388:IP65388 SG65388:SL65388 ACC65388:ACH65388 ALY65388:AMD65388 AVU65388:AVZ65388 BFQ65388:BFV65388 BPM65388:BPR65388 BZI65388:BZN65388 CJE65388:CJJ65388 CTA65388:CTF65388 DCW65388:DDB65388 DMS65388:DMX65388 DWO65388:DWT65388 EGK65388:EGP65388 EQG65388:EQL65388 FAC65388:FAH65388 FJY65388:FKD65388 FTU65388:FTZ65388 GDQ65388:GDV65388 GNM65388:GNR65388 GXI65388:GXN65388 HHE65388:HHJ65388 HRA65388:HRF65388 IAW65388:IBB65388 IKS65388:IKX65388 IUO65388:IUT65388 JEK65388:JEP65388 JOG65388:JOL65388 JYC65388:JYH65388 KHY65388:KID65388 KRU65388:KRZ65388 LBQ65388:LBV65388 LLM65388:LLR65388 LVI65388:LVN65388 MFE65388:MFJ65388 MPA65388:MPF65388 MYW65388:MZB65388 NIS65388:NIX65388 NSO65388:NST65388 OCK65388:OCP65388 OMG65388:OML65388 OWC65388:OWH65388 PFY65388:PGD65388 PPU65388:PPZ65388 PZQ65388:PZV65388 QJM65388:QJR65388 QTI65388:QTN65388 RDE65388:RDJ65388 RNA65388:RNF65388 RWW65388:RXB65388 SGS65388:SGX65388 SQO65388:SQT65388 TAK65388:TAP65388 TKG65388:TKL65388 TUC65388:TUH65388 UDY65388:UED65388 UNU65388:UNZ65388 UXQ65388:UXV65388 VHM65388:VHR65388 VRI65388:VRN65388 WBE65388:WBJ65388 WLA65388:WLF65388 WUW65388:WVB65388 IK130924:IP130924 SG130924:SL130924 ACC130924:ACH130924 ALY130924:AMD130924 AVU130924:AVZ130924 BFQ130924:BFV130924 BPM130924:BPR130924 BZI130924:BZN130924 CJE130924:CJJ130924 CTA130924:CTF130924 DCW130924:DDB130924 DMS130924:DMX130924 DWO130924:DWT130924 EGK130924:EGP130924 EQG130924:EQL130924 FAC130924:FAH130924 FJY130924:FKD130924 FTU130924:FTZ130924 GDQ130924:GDV130924 GNM130924:GNR130924 GXI130924:GXN130924 HHE130924:HHJ130924 HRA130924:HRF130924 IAW130924:IBB130924 IKS130924:IKX130924 IUO130924:IUT130924 JEK130924:JEP130924 JOG130924:JOL130924 JYC130924:JYH130924 KHY130924:KID130924 KRU130924:KRZ130924 LBQ130924:LBV130924 LLM130924:LLR130924 LVI130924:LVN130924 MFE130924:MFJ130924 MPA130924:MPF130924 MYW130924:MZB130924 NIS130924:NIX130924 NSO130924:NST130924 OCK130924:OCP130924 OMG130924:OML130924 OWC130924:OWH130924 PFY130924:PGD130924 PPU130924:PPZ130924 PZQ130924:PZV130924 QJM130924:QJR130924 QTI130924:QTN130924 RDE130924:RDJ130924 RNA130924:RNF130924 RWW130924:RXB130924 SGS130924:SGX130924 SQO130924:SQT130924 TAK130924:TAP130924 TKG130924:TKL130924 TUC130924:TUH130924 UDY130924:UED130924 UNU130924:UNZ130924 UXQ130924:UXV130924 VHM130924:VHR130924 VRI130924:VRN130924 WBE130924:WBJ130924 WLA130924:WLF130924 WUW130924:WVB130924 IK196460:IP196460 SG196460:SL196460 ACC196460:ACH196460 ALY196460:AMD196460 AVU196460:AVZ196460 BFQ196460:BFV196460 BPM196460:BPR196460 BZI196460:BZN196460 CJE196460:CJJ196460 CTA196460:CTF196460 DCW196460:DDB196460 DMS196460:DMX196460 DWO196460:DWT196460 EGK196460:EGP196460 EQG196460:EQL196460 FAC196460:FAH196460 FJY196460:FKD196460 FTU196460:FTZ196460 GDQ196460:GDV196460 GNM196460:GNR196460 GXI196460:GXN196460 HHE196460:HHJ196460 HRA196460:HRF196460 IAW196460:IBB196460 IKS196460:IKX196460 IUO196460:IUT196460 JEK196460:JEP196460 JOG196460:JOL196460 JYC196460:JYH196460 KHY196460:KID196460 KRU196460:KRZ196460 LBQ196460:LBV196460 LLM196460:LLR196460 LVI196460:LVN196460 MFE196460:MFJ196460 MPA196460:MPF196460 MYW196460:MZB196460 NIS196460:NIX196460 NSO196460:NST196460 OCK196460:OCP196460 OMG196460:OML196460 OWC196460:OWH196460 PFY196460:PGD196460 PPU196460:PPZ196460 PZQ196460:PZV196460 QJM196460:QJR196460 QTI196460:QTN196460 RDE196460:RDJ196460 RNA196460:RNF196460 RWW196460:RXB196460 SGS196460:SGX196460 SQO196460:SQT196460 TAK196460:TAP196460 TKG196460:TKL196460 TUC196460:TUH196460 UDY196460:UED196460 UNU196460:UNZ196460 UXQ196460:UXV196460 VHM196460:VHR196460 VRI196460:VRN196460 WBE196460:WBJ196460 WLA196460:WLF196460 WUW196460:WVB196460 IK261996:IP261996 SG261996:SL261996 ACC261996:ACH261996 ALY261996:AMD261996 AVU261996:AVZ261996 BFQ261996:BFV261996 BPM261996:BPR261996 BZI261996:BZN261996 CJE261996:CJJ261996 CTA261996:CTF261996 DCW261996:DDB261996 DMS261996:DMX261996 DWO261996:DWT261996 EGK261996:EGP261996 EQG261996:EQL261996 FAC261996:FAH261996 FJY261996:FKD261996 FTU261996:FTZ261996 GDQ261996:GDV261996 GNM261996:GNR261996 GXI261996:GXN261996 HHE261996:HHJ261996 HRA261996:HRF261996 IAW261996:IBB261996 IKS261996:IKX261996 IUO261996:IUT261996 JEK261996:JEP261996 JOG261996:JOL261996 JYC261996:JYH261996 KHY261996:KID261996 KRU261996:KRZ261996 LBQ261996:LBV261996 LLM261996:LLR261996 LVI261996:LVN261996 MFE261996:MFJ261996 MPA261996:MPF261996 MYW261996:MZB261996 NIS261996:NIX261996 NSO261996:NST261996 OCK261996:OCP261996 OMG261996:OML261996 OWC261996:OWH261996 PFY261996:PGD261996 PPU261996:PPZ261996 PZQ261996:PZV261996 QJM261996:QJR261996 QTI261996:QTN261996 RDE261996:RDJ261996 RNA261996:RNF261996 RWW261996:RXB261996 SGS261996:SGX261996 SQO261996:SQT261996 TAK261996:TAP261996 TKG261996:TKL261996 TUC261996:TUH261996 UDY261996:UED261996 UNU261996:UNZ261996 UXQ261996:UXV261996 VHM261996:VHR261996 VRI261996:VRN261996 WBE261996:WBJ261996 WLA261996:WLF261996 WUW261996:WVB261996 IK327532:IP327532 SG327532:SL327532 ACC327532:ACH327532 ALY327532:AMD327532 AVU327532:AVZ327532 BFQ327532:BFV327532 BPM327532:BPR327532 BZI327532:BZN327532 CJE327532:CJJ327532 CTA327532:CTF327532 DCW327532:DDB327532 DMS327532:DMX327532 DWO327532:DWT327532 EGK327532:EGP327532 EQG327532:EQL327532 FAC327532:FAH327532 FJY327532:FKD327532 FTU327532:FTZ327532 GDQ327532:GDV327532 GNM327532:GNR327532 GXI327532:GXN327532 HHE327532:HHJ327532 HRA327532:HRF327532 IAW327532:IBB327532 IKS327532:IKX327532 IUO327532:IUT327532 JEK327532:JEP327532 JOG327532:JOL327532 JYC327532:JYH327532 KHY327532:KID327532 KRU327532:KRZ327532 LBQ327532:LBV327532 LLM327532:LLR327532 LVI327532:LVN327532 MFE327532:MFJ327532 MPA327532:MPF327532 MYW327532:MZB327532 NIS327532:NIX327532 NSO327532:NST327532 OCK327532:OCP327532 OMG327532:OML327532 OWC327532:OWH327532 PFY327532:PGD327532 PPU327532:PPZ327532 PZQ327532:PZV327532 QJM327532:QJR327532 QTI327532:QTN327532 RDE327532:RDJ327532 RNA327532:RNF327532 RWW327532:RXB327532 SGS327532:SGX327532 SQO327532:SQT327532 TAK327532:TAP327532 TKG327532:TKL327532 TUC327532:TUH327532 UDY327532:UED327532 UNU327532:UNZ327532 UXQ327532:UXV327532 VHM327532:VHR327532 VRI327532:VRN327532 WBE327532:WBJ327532 WLA327532:WLF327532 WUW327532:WVB327532 IK393068:IP393068 SG393068:SL393068 ACC393068:ACH393068 ALY393068:AMD393068 AVU393068:AVZ393068 BFQ393068:BFV393068 BPM393068:BPR393068 BZI393068:BZN393068 CJE393068:CJJ393068 CTA393068:CTF393068 DCW393068:DDB393068 DMS393068:DMX393068 DWO393068:DWT393068 EGK393068:EGP393068 EQG393068:EQL393068 FAC393068:FAH393068 FJY393068:FKD393068 FTU393068:FTZ393068 GDQ393068:GDV393068 GNM393068:GNR393068 GXI393068:GXN393068 HHE393068:HHJ393068 HRA393068:HRF393068 IAW393068:IBB393068 IKS393068:IKX393068 IUO393068:IUT393068 JEK393068:JEP393068 JOG393068:JOL393068 JYC393068:JYH393068 KHY393068:KID393068 KRU393068:KRZ393068 LBQ393068:LBV393068 LLM393068:LLR393068 LVI393068:LVN393068 MFE393068:MFJ393068 MPA393068:MPF393068 MYW393068:MZB393068 NIS393068:NIX393068 NSO393068:NST393068 OCK393068:OCP393068 OMG393068:OML393068 OWC393068:OWH393068 PFY393068:PGD393068 PPU393068:PPZ393068 PZQ393068:PZV393068 QJM393068:QJR393068 QTI393068:QTN393068 RDE393068:RDJ393068 RNA393068:RNF393068 RWW393068:RXB393068 SGS393068:SGX393068 SQO393068:SQT393068 TAK393068:TAP393068 TKG393068:TKL393068 TUC393068:TUH393068 UDY393068:UED393068 UNU393068:UNZ393068 UXQ393068:UXV393068 VHM393068:VHR393068 VRI393068:VRN393068 WBE393068:WBJ393068 WLA393068:WLF393068 WUW393068:WVB393068 IK458604:IP458604 SG458604:SL458604 ACC458604:ACH458604 ALY458604:AMD458604 AVU458604:AVZ458604 BFQ458604:BFV458604 BPM458604:BPR458604 BZI458604:BZN458604 CJE458604:CJJ458604 CTA458604:CTF458604 DCW458604:DDB458604 DMS458604:DMX458604 DWO458604:DWT458604 EGK458604:EGP458604 EQG458604:EQL458604 FAC458604:FAH458604 FJY458604:FKD458604 FTU458604:FTZ458604 GDQ458604:GDV458604 GNM458604:GNR458604 GXI458604:GXN458604 HHE458604:HHJ458604 HRA458604:HRF458604 IAW458604:IBB458604 IKS458604:IKX458604 IUO458604:IUT458604 JEK458604:JEP458604 JOG458604:JOL458604 JYC458604:JYH458604 KHY458604:KID458604 KRU458604:KRZ458604 LBQ458604:LBV458604 LLM458604:LLR458604 LVI458604:LVN458604 MFE458604:MFJ458604 MPA458604:MPF458604 MYW458604:MZB458604 NIS458604:NIX458604 NSO458604:NST458604 OCK458604:OCP458604 OMG458604:OML458604 OWC458604:OWH458604 PFY458604:PGD458604 PPU458604:PPZ458604 PZQ458604:PZV458604 QJM458604:QJR458604 QTI458604:QTN458604 RDE458604:RDJ458604 RNA458604:RNF458604 RWW458604:RXB458604 SGS458604:SGX458604 SQO458604:SQT458604 TAK458604:TAP458604 TKG458604:TKL458604 TUC458604:TUH458604 UDY458604:UED458604 UNU458604:UNZ458604 UXQ458604:UXV458604 VHM458604:VHR458604 VRI458604:VRN458604 WBE458604:WBJ458604 WLA458604:WLF458604 WUW458604:WVB458604 IK524140:IP524140 SG524140:SL524140 ACC524140:ACH524140 ALY524140:AMD524140 AVU524140:AVZ524140 BFQ524140:BFV524140 BPM524140:BPR524140 BZI524140:BZN524140 CJE524140:CJJ524140 CTA524140:CTF524140 DCW524140:DDB524140 DMS524140:DMX524140 DWO524140:DWT524140 EGK524140:EGP524140 EQG524140:EQL524140 FAC524140:FAH524140 FJY524140:FKD524140 FTU524140:FTZ524140 GDQ524140:GDV524140 GNM524140:GNR524140 GXI524140:GXN524140 HHE524140:HHJ524140 HRA524140:HRF524140 IAW524140:IBB524140 IKS524140:IKX524140 IUO524140:IUT524140 JEK524140:JEP524140 JOG524140:JOL524140 JYC524140:JYH524140 KHY524140:KID524140 KRU524140:KRZ524140 LBQ524140:LBV524140 LLM524140:LLR524140 LVI524140:LVN524140 MFE524140:MFJ524140 MPA524140:MPF524140 MYW524140:MZB524140 NIS524140:NIX524140 NSO524140:NST524140 OCK524140:OCP524140 OMG524140:OML524140 OWC524140:OWH524140 PFY524140:PGD524140 PPU524140:PPZ524140 PZQ524140:PZV524140 QJM524140:QJR524140 QTI524140:QTN524140 RDE524140:RDJ524140 RNA524140:RNF524140 RWW524140:RXB524140 SGS524140:SGX524140 SQO524140:SQT524140 TAK524140:TAP524140 TKG524140:TKL524140 TUC524140:TUH524140 UDY524140:UED524140 UNU524140:UNZ524140 UXQ524140:UXV524140 VHM524140:VHR524140 VRI524140:VRN524140 WBE524140:WBJ524140 WLA524140:WLF524140 WUW524140:WVB524140 IK589676:IP589676 SG589676:SL589676 ACC589676:ACH589676 ALY589676:AMD589676 AVU589676:AVZ589676 BFQ589676:BFV589676 BPM589676:BPR589676 BZI589676:BZN589676 CJE589676:CJJ589676 CTA589676:CTF589676 DCW589676:DDB589676 DMS589676:DMX589676 DWO589676:DWT589676 EGK589676:EGP589676 EQG589676:EQL589676 FAC589676:FAH589676 FJY589676:FKD589676 FTU589676:FTZ589676 GDQ589676:GDV589676 GNM589676:GNR589676 GXI589676:GXN589676 HHE589676:HHJ589676 HRA589676:HRF589676 IAW589676:IBB589676 IKS589676:IKX589676 IUO589676:IUT589676 JEK589676:JEP589676 JOG589676:JOL589676 JYC589676:JYH589676 KHY589676:KID589676 KRU589676:KRZ589676 LBQ589676:LBV589676 LLM589676:LLR589676 LVI589676:LVN589676 MFE589676:MFJ589676 MPA589676:MPF589676 MYW589676:MZB589676 NIS589676:NIX589676 NSO589676:NST589676 OCK589676:OCP589676 OMG589676:OML589676 OWC589676:OWH589676 PFY589676:PGD589676 PPU589676:PPZ589676 PZQ589676:PZV589676 QJM589676:QJR589676 QTI589676:QTN589676 RDE589676:RDJ589676 RNA589676:RNF589676 RWW589676:RXB589676 SGS589676:SGX589676 SQO589676:SQT589676 TAK589676:TAP589676 TKG589676:TKL589676 TUC589676:TUH589676 UDY589676:UED589676 UNU589676:UNZ589676 UXQ589676:UXV589676 VHM589676:VHR589676 VRI589676:VRN589676 WBE589676:WBJ589676 WLA589676:WLF589676 WUW589676:WVB589676 IK655212:IP655212 SG655212:SL655212 ACC655212:ACH655212 ALY655212:AMD655212 AVU655212:AVZ655212 BFQ655212:BFV655212 BPM655212:BPR655212 BZI655212:BZN655212 CJE655212:CJJ655212 CTA655212:CTF655212 DCW655212:DDB655212 DMS655212:DMX655212 DWO655212:DWT655212 EGK655212:EGP655212 EQG655212:EQL655212 FAC655212:FAH655212 FJY655212:FKD655212 FTU655212:FTZ655212 GDQ655212:GDV655212 GNM655212:GNR655212 GXI655212:GXN655212 HHE655212:HHJ655212 HRA655212:HRF655212 IAW655212:IBB655212 IKS655212:IKX655212 IUO655212:IUT655212 JEK655212:JEP655212 JOG655212:JOL655212 JYC655212:JYH655212 KHY655212:KID655212 KRU655212:KRZ655212 LBQ655212:LBV655212 LLM655212:LLR655212 LVI655212:LVN655212 MFE655212:MFJ655212 MPA655212:MPF655212 MYW655212:MZB655212 NIS655212:NIX655212 NSO655212:NST655212 OCK655212:OCP655212 OMG655212:OML655212 OWC655212:OWH655212 PFY655212:PGD655212 PPU655212:PPZ655212 PZQ655212:PZV655212 QJM655212:QJR655212 QTI655212:QTN655212 RDE655212:RDJ655212 RNA655212:RNF655212 RWW655212:RXB655212 SGS655212:SGX655212 SQO655212:SQT655212 TAK655212:TAP655212 TKG655212:TKL655212 TUC655212:TUH655212 UDY655212:UED655212 UNU655212:UNZ655212 UXQ655212:UXV655212 VHM655212:VHR655212 VRI655212:VRN655212 WBE655212:WBJ655212 WLA655212:WLF655212 WUW655212:WVB655212 IK720748:IP720748 SG720748:SL720748 ACC720748:ACH720748 ALY720748:AMD720748 AVU720748:AVZ720748 BFQ720748:BFV720748 BPM720748:BPR720748 BZI720748:BZN720748 CJE720748:CJJ720748 CTA720748:CTF720748 DCW720748:DDB720748 DMS720748:DMX720748 DWO720748:DWT720748 EGK720748:EGP720748 EQG720748:EQL720748 FAC720748:FAH720748 FJY720748:FKD720748 FTU720748:FTZ720748 GDQ720748:GDV720748 GNM720748:GNR720748 GXI720748:GXN720748 HHE720748:HHJ720748 HRA720748:HRF720748 IAW720748:IBB720748 IKS720748:IKX720748 IUO720748:IUT720748 JEK720748:JEP720748 JOG720748:JOL720748 JYC720748:JYH720748 KHY720748:KID720748 KRU720748:KRZ720748 LBQ720748:LBV720748 LLM720748:LLR720748 LVI720748:LVN720748 MFE720748:MFJ720748 MPA720748:MPF720748 MYW720748:MZB720748 NIS720748:NIX720748 NSO720748:NST720748 OCK720748:OCP720748 OMG720748:OML720748 OWC720748:OWH720748 PFY720748:PGD720748 PPU720748:PPZ720748 PZQ720748:PZV720748 QJM720748:QJR720748 QTI720748:QTN720748 RDE720748:RDJ720748 RNA720748:RNF720748 RWW720748:RXB720748 SGS720748:SGX720748 SQO720748:SQT720748 TAK720748:TAP720748 TKG720748:TKL720748 TUC720748:TUH720748 UDY720748:UED720748 UNU720748:UNZ720748 UXQ720748:UXV720748 VHM720748:VHR720748 VRI720748:VRN720748 WBE720748:WBJ720748 WLA720748:WLF720748 WUW720748:WVB720748 IK786284:IP786284 SG786284:SL786284 ACC786284:ACH786284 ALY786284:AMD786284 AVU786284:AVZ786284 BFQ786284:BFV786284 BPM786284:BPR786284 BZI786284:BZN786284 CJE786284:CJJ786284 CTA786284:CTF786284 DCW786284:DDB786284 DMS786284:DMX786284 DWO786284:DWT786284 EGK786284:EGP786284 EQG786284:EQL786284 FAC786284:FAH786284 FJY786284:FKD786284 FTU786284:FTZ786284 GDQ786284:GDV786284 GNM786284:GNR786284 GXI786284:GXN786284 HHE786284:HHJ786284 HRA786284:HRF786284 IAW786284:IBB786284 IKS786284:IKX786284 IUO786284:IUT786284 JEK786284:JEP786284 JOG786284:JOL786284 JYC786284:JYH786284 KHY786284:KID786284 KRU786284:KRZ786284 LBQ786284:LBV786284 LLM786284:LLR786284 LVI786284:LVN786284 MFE786284:MFJ786284 MPA786284:MPF786284 MYW786284:MZB786284 NIS786284:NIX786284 NSO786284:NST786284 OCK786284:OCP786284 OMG786284:OML786284 OWC786284:OWH786284 PFY786284:PGD786284 PPU786284:PPZ786284 PZQ786284:PZV786284 QJM786284:QJR786284 QTI786284:QTN786284 RDE786284:RDJ786284 RNA786284:RNF786284 RWW786284:RXB786284 SGS786284:SGX786284 SQO786284:SQT786284 TAK786284:TAP786284 TKG786284:TKL786284 TUC786284:TUH786284 UDY786284:UED786284 UNU786284:UNZ786284 UXQ786284:UXV786284 VHM786284:VHR786284 VRI786284:VRN786284 WBE786284:WBJ786284 WLA786284:WLF786284 WUW786284:WVB786284 IK851820:IP851820 SG851820:SL851820 ACC851820:ACH851820 ALY851820:AMD851820 AVU851820:AVZ851820 BFQ851820:BFV851820 BPM851820:BPR851820 BZI851820:BZN851820 CJE851820:CJJ851820 CTA851820:CTF851820 DCW851820:DDB851820 DMS851820:DMX851820 DWO851820:DWT851820 EGK851820:EGP851820 EQG851820:EQL851820 FAC851820:FAH851820 FJY851820:FKD851820 FTU851820:FTZ851820 GDQ851820:GDV851820 GNM851820:GNR851820 GXI851820:GXN851820 HHE851820:HHJ851820 HRA851820:HRF851820 IAW851820:IBB851820 IKS851820:IKX851820 IUO851820:IUT851820 JEK851820:JEP851820 JOG851820:JOL851820 JYC851820:JYH851820 KHY851820:KID851820 KRU851820:KRZ851820 LBQ851820:LBV851820 LLM851820:LLR851820 LVI851820:LVN851820 MFE851820:MFJ851820 MPA851820:MPF851820 MYW851820:MZB851820 NIS851820:NIX851820 NSO851820:NST851820 OCK851820:OCP851820 OMG851820:OML851820 OWC851820:OWH851820 PFY851820:PGD851820 PPU851820:PPZ851820 PZQ851820:PZV851820 QJM851820:QJR851820 QTI851820:QTN851820 RDE851820:RDJ851820 RNA851820:RNF851820 RWW851820:RXB851820 SGS851820:SGX851820 SQO851820:SQT851820 TAK851820:TAP851820 TKG851820:TKL851820 TUC851820:TUH851820 UDY851820:UED851820 UNU851820:UNZ851820 UXQ851820:UXV851820 VHM851820:VHR851820 VRI851820:VRN851820 WBE851820:WBJ851820 WLA851820:WLF851820 WUW851820:WVB851820 IK917356:IP917356 SG917356:SL917356 ACC917356:ACH917356 ALY917356:AMD917356 AVU917356:AVZ917356 BFQ917356:BFV917356 BPM917356:BPR917356 BZI917356:BZN917356 CJE917356:CJJ917356 CTA917356:CTF917356 DCW917356:DDB917356 DMS917356:DMX917356 DWO917356:DWT917356 EGK917356:EGP917356 EQG917356:EQL917356 FAC917356:FAH917356 FJY917356:FKD917356 FTU917356:FTZ917356 GDQ917356:GDV917356 GNM917356:GNR917356 GXI917356:GXN917356 HHE917356:HHJ917356 HRA917356:HRF917356 IAW917356:IBB917356 IKS917356:IKX917356 IUO917356:IUT917356 JEK917356:JEP917356 JOG917356:JOL917356 JYC917356:JYH917356 KHY917356:KID917356 KRU917356:KRZ917356 LBQ917356:LBV917356 LLM917356:LLR917356 LVI917356:LVN917356 MFE917356:MFJ917356 MPA917356:MPF917356 MYW917356:MZB917356 NIS917356:NIX917356 NSO917356:NST917356 OCK917356:OCP917356 OMG917356:OML917356 OWC917356:OWH917356 PFY917356:PGD917356 PPU917356:PPZ917356 PZQ917356:PZV917356 QJM917356:QJR917356 QTI917356:QTN917356 RDE917356:RDJ917356 RNA917356:RNF917356 RWW917356:RXB917356 SGS917356:SGX917356 SQO917356:SQT917356 TAK917356:TAP917356 TKG917356:TKL917356 TUC917356:TUH917356 UDY917356:UED917356 UNU917356:UNZ917356 UXQ917356:UXV917356 VHM917356:VHR917356 VRI917356:VRN917356 WBE917356:WBJ917356 WLA917356:WLF917356 WUW917356:WVB917356 IK982892:IP982892 SG982892:SL982892 ACC982892:ACH982892 ALY982892:AMD982892 AVU982892:AVZ982892 BFQ982892:BFV982892 BPM982892:BPR982892 BZI982892:BZN982892 CJE982892:CJJ982892 CTA982892:CTF982892 DCW982892:DDB982892 DMS982892:DMX982892 DWO982892:DWT982892 EGK982892:EGP982892 EQG982892:EQL982892 FAC982892:FAH982892 FJY982892:FKD982892 FTU982892:FTZ982892 GDQ982892:GDV982892 GNM982892:GNR982892 GXI982892:GXN982892 HHE982892:HHJ982892 HRA982892:HRF982892 IAW982892:IBB982892 IKS982892:IKX982892 IUO982892:IUT982892 JEK982892:JEP982892 JOG982892:JOL982892 JYC982892:JYH982892 KHY982892:KID982892 KRU982892:KRZ982892 LBQ982892:LBV982892 LLM982892:LLR982892 LVI982892:LVN982892 MFE982892:MFJ982892 MPA982892:MPF982892 MYW982892:MZB982892 NIS982892:NIX982892 NSO982892:NST982892 OCK982892:OCP982892 OMG982892:OML982892 OWC982892:OWH982892 PFY982892:PGD982892 PPU982892:PPZ982892 PZQ982892:PZV982892 QJM982892:QJR982892 QTI982892:QTN982892 RDE982892:RDJ982892 RNA982892:RNF982892 RWW982892:RXB982892 SGS982892:SGX982892 SQO982892:SQT982892 TAK982892:TAP982892 TKG982892:TKL982892 TUC982892:TUH982892 UDY982892:UED982892 UNU982892:UNZ982892 UXQ982892:UXV982892 VHM982892:VHR982892 VRI982892:VRN982892 WBE982892:WBJ982892 WLA982892:WLF982892 EX128:FG140 GV58:HC62 QR58:QY62 AAN58:AAU62 AKJ58:AKQ62 AUF58:AUM62 BEB58:BEI62 BNX58:BOE62 BXT58:BYA62 CHP58:CHW62 CRL58:CRS62 DBH58:DBO62 DLD58:DLK62 DUZ58:DVG62 EEV58:EFC62 EOR58:EOY62 EYN58:EYU62 FIJ58:FIQ62 FSF58:FSM62 GCB58:GCI62 GLX58:GME62 GVT58:GWA62 HFP58:HFW62 HPL58:HPS62 HZH58:HZO62 IJD58:IJK62 ISZ58:ITG62 JCV58:JDC62 JMR58:JMY62 JWN58:JWU62 KGJ58:KGQ62 KQF58:KQM62 LAB58:LAI62 LJX58:LKE62 LTT58:LUA62 MDP58:MDW62 MNL58:MNS62 MXH58:MXO62 NHD58:NHK62 NQZ58:NRG62 OAV58:OBC62 OKR58:OKY62 OUN58:OUU62 PEJ58:PEQ62 POF58:POM62 PYB58:PYI62 QHX58:QIE62 QRT58:QSA62 RBP58:RBW62 RLL58:RLS62 RVH58:RVO62 SFD58:SFK62 SOZ58:SPG62 SYV58:SZC62 TIR58:TIY62 TSN58:TSU62 UCJ58:UCQ62 UMF58:UMM62 UWB58:UWI62 VFX58:VGE62 VPT58:VQA62 VZP58:VZW62 WJL58:WJS62 WTH58:WTO62 HG58:HG62 RC58:RC62 AAY58:AAY62 AKU58:AKU62 AUQ58:AUQ62 BEM58:BEM62 BOI58:BOI62 BYE58:BYE62 CIA58:CIA62 CRW58:CRW62 DBS58:DBS62 DLO58:DLO62 DVK58:DVK62 EFG58:EFG62 EPC58:EPC62 EYY58:EYY62 FIU58:FIU62 FSQ58:FSQ62 GCM58:GCM62 GMI58:GMI62 GWE58:GWE62 HGA58:HGA62 HPW58:HPW62 HZS58:HZS62 IJO58:IJO62 ITK58:ITK62 JDG58:JDG62 JNC58:JNC62 JWY58:JWY62 KGU58:KGU62 KQQ58:KQQ62 LAM58:LAM62 LKI58:LKI62 LUE58:LUE62 MEA58:MEA62 MNW58:MNW62 MXS58:MXS62 NHO58:NHO62 NRK58:NRK62 OBG58:OBG62 OLC58:OLC62 OUY58:OUY62 PEU58:PEU62 POQ58:POQ62 PYM58:PYM62 QII58:QII62 QSE58:QSE62 RCA58:RCA62 RLW58:RLW62 RVS58:RVS62 SFO58:SFO62 SPK58:SPK62 SZG58:SZG62 TJC58:TJC62 TSY58:TSY62 UCU58:UCU62 UMQ58:UMQ62 UWM58:UWM62 VGI58:VGI62 VQE58:VQE62 WAA58:WAA62 WJW58:WJW62 WTS58:WTS62 OC58:OL62 XY58:YH62 AHU58:AID62 ARQ58:ARZ62 BBM58:BBV62 BLI58:BLR62 BVE58:BVN62 CFA58:CFJ62 COW58:CPF62 CYS58:CZB62 DIO58:DIX62 DSK58:DST62 ECG58:ECP62 EMC58:EML62 EVY58:EWH62 FFU58:FGD62 FPQ58:FPZ62 FZM58:FZV62 GJI58:GJR62 GTE58:GTN62 HDA58:HDJ62 HMW58:HNF62 HWS58:HXB62 IGO58:IGX62 IQK58:IQT62 JAG58:JAP62 JKC58:JKL62 JTY58:JUH62 KDU58:KED62 KNQ58:KNZ62 KXM58:KXV62 LHI58:LHR62 LRE58:LRN62 MBA58:MBJ62 MKW58:MLF62 MUS58:MVB62 NEO58:NEX62 NOK58:NOT62 NYG58:NYP62 OIC58:OIL62 ORY58:OSH62 PBU58:PCD62 PLQ58:PLZ62 PVM58:PVV62 QFI58:QFR62 QPE58:QPN62 QZA58:QZJ62 RIW58:RJF62 RSS58:RTB62 SCO58:SCX62 SMK58:SMT62 SWG58:SWP62 TGC58:TGL62 TPY58:TQH62 TZU58:UAD62 UJQ58:UJZ62 UTM58:UTV62 VDI58:VDR62 VNE58:VNN62 VXA58:VXJ62 WGW58:WHF62 WQS58:WRB62 XAO58:XAX62 HK58:HV62 RG58:RR62 ABC58:ABN62 AKY58:ALJ62 AUU58:AVF62 BEQ58:BFB62 BOM58:BOX62 BYI58:BYT62 CIE58:CIP62 CSA58:CSL62 DBW58:DCH62 DLS58:DMD62 DVO58:DVZ62 EFK58:EFV62 EPG58:EPR62 EZC58:EZN62 FIY58:FJJ62 FSU58:FTF62 GCQ58:GDB62 GMM58:GMX62 GWI58:GWT62 HGE58:HGP62 HQA58:HQL62 HZW58:IAH62 IJS58:IKD62 ITO58:ITZ62 JDK58:JDV62 JNG58:JNR62 JXC58:JXN62 KGY58:KHJ62 KQU58:KRF62 LAQ58:LBB62 LKM58:LKX62 LUI58:LUT62 MEE58:MEP62 MOA58:MOL62 MXW58:MYH62 NHS58:NID62 NRO58:NRZ62 OBK58:OBV62 OLG58:OLR62 OVC58:OVN62 PEY58:PFJ62 POU58:PPF62 PYQ58:PZB62 QIM58:QIX62 QSI58:QST62 RCE58:RCP62 RMA58:RML62 RVW58:RWH62 SFS58:SGD62 SPO58:SPZ62 SZK58:SZV62 TJG58:TJR62 TTC58:TTN62 UCY58:UDJ62 UMU58:UNF62 UWQ58:UXB62 VGM58:VGX62 VQI58:VQT62 WAE58:WAP62 WKA58:WKL62 WTW58:WUH62 KZ59:LB62 UV59:UX62 AER59:AET62 AON59:AOP62 AYJ59:AYL62 BIF59:BIH62 BSB59:BSD62 CBX59:CBZ62 CLT59:CLV62 CVP59:CVR62 DFL59:DFN62 DPH59:DPJ62 DZD59:DZF62 EIZ59:EJB62 ESV59:ESX62 FCR59:FCT62 FMN59:FMP62 FWJ59:FWL62 GGF59:GGH62 GQB59:GQD62 GZX59:GZZ62 HJT59:HJV62 HTP59:HTR62 IDL59:IDN62 INH59:INJ62 IXD59:IXF62 JGZ59:JHB62 JQV59:JQX62 KAR59:KAT62 KKN59:KKP62 KUJ59:KUL62 LEF59:LEH62 LOB59:LOD62 LXX59:LXZ62 MHT59:MHV62 MRP59:MRR62 NBL59:NBN62 NLH59:NLJ62 NVD59:NVF62 OEZ59:OFB62 OOV59:OOX62 OYR59:OYT62 PIN59:PIP62 PSJ59:PSL62 QCF59:QCH62 QMB59:QMD62 QVX59:QVZ62 RFT59:RFV62 RPP59:RPR62 RZL59:RZN62 SJH59:SJJ62 STD59:STF62 TCZ59:TDB62 TMV59:TMX62 TWR59:TWT62 UGN59:UGP62 UQJ59:UQL62 VAF59:VAH62 VKB59:VKD62 VTX59:VTZ62 WDT59:WDV62 WNP59:WNR62 WXL59:WXN62 LM128:LM140 VI128:VI140 AFE128:AFE140 APA128:APA140 AYW128:AYW140 BIS128:BIS140 BSO128:BSO140 CCK128:CCK140 CMG128:CMG140 CWC128:CWC140 DFY128:DFY140 DPU128:DPU140 DZQ128:DZQ140 EJM128:EJM140 ETI128:ETI140 FDE128:FDE140 FNA128:FNA140 FWW128:FWW140 GGS128:GGS140 GQO128:GQO140 HAK128:HAK140 HKG128:HKG140 HUC128:HUC140 IDY128:IDY140 INU128:INU140 IXQ128:IXQ140 JHM128:JHM140 JRI128:JRI140 KBE128:KBE140 KLA128:KLA140 KUW128:KUW140 LES128:LES140 LOO128:LOO140 LYK128:LYK140 MIG128:MIG140 MSC128:MSC140 NBY128:NBY140 NLU128:NLU140 NVQ128:NVQ140 OFM128:OFM140 OPI128:OPI140 OZE128:OZE140 PJA128:PJA140 PSW128:PSW140 QCS128:QCS140 QMO128:QMO140 QWK128:QWK140 RGG128:RGG140 RQC128:RQC140 RZY128:RZY140 SJU128:SJU140 STQ128:STQ140 TDM128:TDM140 TNI128:TNI140 TXE128:TXE140 UHA128:UHA140 UQW128:UQW140 VAS128:VAS140 VKO128:VKO140 VUK128:VUK140 WEG128:WEG140 WOC128:WOC140 WXY128:WXY140 LP58:LT62 VL58:VP62 AFH58:AFL62 APD58:APH62 AYZ58:AZD62 BIV58:BIZ62 BSR58:BSV62 CCN58:CCR62 CMJ58:CMN62 CWF58:CWJ62 DGB58:DGF62 DPX58:DQB62 DZT58:DZX62 EJP58:EJT62 ETL58:ETP62 FDH58:FDL62 FND58:FNH62 FWZ58:FXD62 GGV58:GGZ62 GQR58:GQV62 HAN58:HAR62 HKJ58:HKN62 HUF58:HUJ62 IEB58:IEF62 INX58:IOB62 IXT58:IXX62 JHP58:JHT62 JRL58:JRP62 KBH58:KBL62 KLD58:KLH62 KUZ58:KVD62 LEV58:LEZ62 LOR58:LOV62 LYN58:LYR62 MIJ58:MIN62 MSF58:MSJ62 NCB58:NCF62 NLX58:NMB62 NVT58:NVX62 OFP58:OFT62 OPL58:OPP62 OZH58:OZL62 PJD58:PJH62 PSZ58:PTD62 QCV58:QCZ62 QMR58:QMV62 QWN58:QWR62 RGJ58:RGN62 RQF58:RQJ62 SAB58:SAF62 SJX58:SKB62 STT58:STX62 TDP58:TDT62 TNL58:TNP62 TXH58:TXL62 UHD58:UHH62 UQZ58:URD62 VAV58:VAZ62 VKR58:VKV62 VUN58:VUR62 WEJ58:WEN62 WOF58:WOJ62 WYB58:WYF62 LW58:MA62 VS58:VW62 AFO58:AFS62 APK58:APO62 AZG58:AZK62 BJC58:BJG62 BSY58:BTC62 CCU58:CCY62 CMQ58:CMU62 CWM58:CWQ62 DGI58:DGM62 DQE58:DQI62 EAA58:EAE62 EJW58:EKA62 ETS58:ETW62 FDO58:FDS62 FNK58:FNO62 FXG58:FXK62 GHC58:GHG62 GQY58:GRC62 HAU58:HAY62 HKQ58:HKU62 HUM58:HUQ62 IEI58:IEM62 IOE58:IOI62 IYA58:IYE62 JHW58:JIA62 JRS58:JRW62 KBO58:KBS62 KLK58:KLO62 KVG58:KVK62 LFC58:LFG62 LOY58:LPC62 LYU58:LYY62 MIQ58:MIU62 MSM58:MSQ62 NCI58:NCM62 NME58:NMI62 NWA58:NWE62 OFW58:OGA62 OPS58:OPW62 OZO58:OZS62 PJK58:PJO62 PTG58:PTK62 QDC58:QDG62 QMY58:QNC62 QWU58:QWY62 RGQ58:RGU62 RQM58:RQQ62 SAI58:SAM62 SKE58:SKI62 SUA58:SUE62 TDW58:TEA62 TNS58:TNW62 TXO58:TXS62 UHK58:UHO62 URG58:URK62 VBC58:VBG62 VKY58:VLC62 VUU58:VUY62 WEQ58:WEU62 WOM58:WOQ62 WYI58:WYM62 MD58:MH62 VZ58:WD62 AFV58:AFZ62 APR58:APV62 AZN58:AZR62 BJJ58:BJN62 BTF58:BTJ62 CDB58:CDF62 CMX58:CNB62 CWT58:CWX62 DGP58:DGT62 DQL58:DQP62 EAH58:EAL62 EKD58:EKH62 ETZ58:EUD62 FDV58:FDZ62 FNR58:FNV62 FXN58:FXR62 GHJ58:GHN62 GRF58:GRJ62 HBB58:HBF62 HKX58:HLB62 HUT58:HUX62 IEP58:IET62 IOL58:IOP62 IYH58:IYL62 JID58:JIH62 JRZ58:JSD62 KBV58:KBZ62 KLR58:KLV62 KVN58:KVR62 LFJ58:LFN62 LPF58:LPJ62 LZB58:LZF62 MIX58:MJB62 MST58:MSX62 NCP58:NCT62 NML58:NMP62 NWH58:NWL62 OGD58:OGH62 OPZ58:OQD62 OZV58:OZZ62 PJR58:PJV62 PTN58:PTR62 QDJ58:QDN62 QNF58:QNJ62 QXB58:QXF62 RGX58:RHB62 RQT58:RQX62 SAP58:SAT62 SKL58:SKP62 SUH58:SUL62 TED58:TEH62 TNZ58:TOD62 TXV58:TXZ62 UHR58:UHV62 URN58:URR62 VBJ58:VBN62 VLF58:VLJ62 VVB58:VVF62 WEX58:WFB62 WOT58:WOX62 WYP58:WYT62 MK58:MO62 WG58:WK62 AGC58:AGG62 APY58:AQC62 AZU58:AZY62 BJQ58:BJU62 BTM58:BTQ62 CDI58:CDM62 CNE58:CNI62 CXA58:CXE62 DGW58:DHA62 DQS58:DQW62 EAO58:EAS62 EKK58:EKO62 EUG58:EUK62 FEC58:FEG62 FNY58:FOC62 FXU58:FXY62 GHQ58:GHU62 GRM58:GRQ62 HBI58:HBM62 HLE58:HLI62 HVA58:HVE62 IEW58:IFA62 IOS58:IOW62 IYO58:IYS62 JIK58:JIO62 JSG58:JSK62 KCC58:KCG62 KLY58:KMC62 KVU58:KVY62 LFQ58:LFU62 LPM58:LPQ62 LZI58:LZM62 MJE58:MJI62 MTA58:MTE62 NCW58:NDA62 NMS58:NMW62 NWO58:NWS62 OGK58:OGO62 OQG58:OQK62 PAC58:PAG62 PJY58:PKC62 PTU58:PTY62 QDQ58:QDU62 QNM58:QNQ62 QXI58:QXM62 RHE58:RHI62 RRA58:RRE62 SAW58:SBA62 SKS58:SKW62 SUO58:SUS62 TEK58:TEO62 TOG58:TOK62 TYC58:TYG62 UHY58:UIC62 URU58:URY62 VBQ58:VBU62 VLM58:VLQ62 VVI58:VVM62 WFE58:WFI62 WPA58:WPE62 WYW58:WZA62 MR58:MV62 WN58:WR62 AGJ58:AGN62 AQF58:AQJ62 BAB58:BAF62 BJX58:BKB62 BTT58:BTX62 CDP58:CDT62 CNL58:CNP62 CXH58:CXL62 DHD58:DHH62 DQZ58:DRD62 EAV58:EAZ62 EKR58:EKV62 EUN58:EUR62 FEJ58:FEN62 FOF58:FOJ62 FYB58:FYF62 GHX58:GIB62 GRT58:GRX62 HBP58:HBT62 HLL58:HLP62 HVH58:HVL62 IFD58:IFH62 IOZ58:IPD62 IYV58:IYZ62 JIR58:JIV62 JSN58:JSR62 KCJ58:KCN62 KMF58:KMJ62 KWB58:KWF62 LFX58:LGB62 LPT58:LPX62 LZP58:LZT62 MJL58:MJP62 MTH58:MTL62 NDD58:NDH62 NMZ58:NND62 NWV58:NWZ62 OGR58:OGV62 OQN58:OQR62 PAJ58:PAN62 PKF58:PKJ62 PUB58:PUF62 QDX58:QEB62 QNT58:QNX62 QXP58:QXT62 RHL58:RHP62 RRH58:RRL62 SBD58:SBH62 SKZ58:SLD62 SUV58:SUZ62 TER58:TEV62 TON58:TOR62 TYJ58:TYN62 UIF58:UIJ62 USB58:USF62 VBX58:VCB62 VLT58:VLX62 VVP58:VVT62 WFL58:WFP62 WPH58:WPL62 WZD58:WZH62 MY58:NC62 WU58:WY62 AGQ58:AGU62 AQM58:AQQ62 BAI58:BAM62 BKE58:BKI62 BUA58:BUE62 CDW58:CEA62 CNS58:CNW62 CXO58:CXS62 DHK58:DHO62 DRG58:DRK62 EBC58:EBG62 EKY58:ELC62 EUU58:EUY62 FEQ58:FEU62 FOM58:FOQ62 FYI58:FYM62 GIE58:GII62 GSA58:GSE62 HBW58:HCA62 HLS58:HLW62 HVO58:HVS62 IFK58:IFO62 IPG58:IPK62 IZC58:IZG62 JIY58:JJC62 JSU58:JSY62 KCQ58:KCU62 KMM58:KMQ62 KWI58:KWM62 LGE58:LGI62 LQA58:LQE62 LZW58:MAA62 MJS58:MJW62 MTO58:MTS62 NDK58:NDO62 NNG58:NNK62 NXC58:NXG62 OGY58:OHC62 OQU58:OQY62 PAQ58:PAU62 PKM58:PKQ62 PUI58:PUM62 QEE58:QEI62 QOA58:QOE62 QXW58:QYA62 RHS58:RHW62 RRO58:RRS62 SBK58:SBO62 SLG58:SLK62 SVC58:SVG62 TEY58:TFC62 TOU58:TOY62 TYQ58:TYU62 UIM58:UIQ62 USI58:USM62 VCE58:VCI62 VMA58:VME62 VVW58:VWA62 WFS58:WFW62 WPO58:WPS62 WZK58:WZO62 EJ128:EJ140 NF58:NI62 XB58:XE62 AGX58:AHA62 AQT58:AQW62 BAP58:BAS62 BKL58:BKO62 BUH58:BUK62 CED58:CEG62 CNZ58:COC62 CXV58:CXY62 DHR58:DHU62 DRN58:DRQ62 EBJ58:EBM62 ELF58:ELI62 EVB58:EVE62 FEX58:FFA62 FOT58:FOW62 FYP58:FYS62 GIL58:GIO62 GSH58:GSK62 HCD58:HCG62 HLZ58:HMC62 HVV58:HVY62 IFR58:IFU62 IPN58:IPQ62 IZJ58:IZM62 JJF58:JJI62 JTB58:JTE62 KCX58:KDA62 KMT58:KMW62 KWP58:KWS62 LGL58:LGO62 LQH58:LQK62 MAD58:MAG62 MJZ58:MKC62 MTV58:MTY62 NDR58:NDU62 NNN58:NNQ62 NXJ58:NXM62 OHF58:OHI62 ORB58:ORE62 PAX58:PBA62 PKT58:PKW62 PUP58:PUS62 QEL58:QEO62 QOH58:QOK62 QYD58:QYG62 RHZ58:RIC62 RRV58:RRY62 SBR58:SBU62 SLN58:SLQ62 SVJ58:SVM62 TFF58:TFI62 TPB58:TPE62 TYX58:TZA62 UIT58:UIW62 USP58:USS62 VCL58:VCO62 VMH58:VMK62 VWD58:VWG62 WFZ58:WGC62 WPV58:WPY62 WZR58:WZU62 EP128:EP140 NK58:NK62 XG58:XG62 AHC58:AHC62 AQY58:AQY62 BAU58:BAU62 BKQ58:BKQ62 BUM58:BUM62 CEI58:CEI62 COE58:COE62 CYA58:CYA62 DHW58:DHW62 DRS58:DRS62 EBO58:EBO62 ELK58:ELK62 EVG58:EVG62 FFC58:FFC62 FOY58:FOY62 FYU58:FYU62 GIQ58:GIQ62 GSM58:GSM62 HCI58:HCI62 HME58:HME62 HWA58:HWA62 IFW58:IFW62 IPS58:IPS62 IZO58:IZO62 JJK58:JJK62 JTG58:JTG62 KDC58:KDC62 KMY58:KMY62 KWU58:KWU62 LGQ58:LGQ62 LQM58:LQM62 MAI58:MAI62 MKE58:MKE62 MUA58:MUA62 NDW58:NDW62 NNS58:NNS62 NXO58:NXO62 OHK58:OHK62 ORG58:ORG62 PBC58:PBC62 PKY58:PKY62 PUU58:PUU62 QEQ58:QEQ62 QOM58:QOM62 QYI58:QYI62 RIE58:RIE62 RSA58:RSA62 SBW58:SBW62 SLS58:SLS62 SVO58:SVO62 TFK58:TFK62 TPG58:TPG62 TZC58:TZC62 UIY58:UIY62 USU58:USU62 VCQ58:VCQ62 VMM58:VMM62 VWI58:VWI62 WGE58:WGE62 WQA58:WQA62 WZW58:WZW62 NO58:NO62 XK58:XK62 AHG58:AHG62 ARC58:ARC62 BAY58:BAY62 BKU58:BKU62 BUQ58:BUQ62 CEM58:CEM62 COI58:COI62 CYE58:CYE62 DIA58:DIA62 DRW58:DRW62 EBS58:EBS62 ELO58:ELO62 EVK58:EVK62 FFG58:FFG62 FPC58:FPC62 FYY58:FYY62 GIU58:GIU62 GSQ58:GSQ62 HCM58:HCM62 HMI58:HMI62 HWE58:HWE62 IGA58:IGA62 IPW58:IPW62 IZS58:IZS62 JJO58:JJO62 JTK58:JTK62 KDG58:KDG62 KNC58:KNC62 KWY58:KWY62 LGU58:LGU62 LQQ58:LQQ62 MAM58:MAM62 MKI58:MKI62 MUE58:MUE62 NEA58:NEA62 NNW58:NNW62 NXS58:NXS62 OHO58:OHO62 ORK58:ORK62 PBG58:PBG62 PLC58:PLC62 PUY58:PUY62 QEU58:QEU62 QOQ58:QOQ62 QYM58:QYM62 RII58:RII62 RSE58:RSE62 SCA58:SCA62 SLW58:SLW62 SVS58:SVS62 TFO58:TFO62 TPK58:TPK62 TZG58:TZG62 UJC58:UJC62 USY58:USY62 VCU58:VCU62 VMQ58:VMQ62 VWM58:VWM62 WGI58:WGI62 WQE58:WQE62 XAA58:XAA62 ET128:ET140 NR58:NR62 XN58:XN62 AHJ58:AHJ62 ARF58:ARF62 BBB58:BBB62 BKX58:BKX62 BUT58:BUT62 CEP58:CEP62 COL58:COL62 CYH58:CYH62 DID58:DID62 DRZ58:DRZ62 EBV58:EBV62 ELR58:ELR62 EVN58:EVN62 FFJ58:FFJ62 FPF58:FPF62 FZB58:FZB62 GIX58:GIX62 GST58:GST62 HCP58:HCP62 HML58:HML62 HWH58:HWH62 IGD58:IGD62 IPZ58:IPZ62 IZV58:IZV62 JJR58:JJR62 JTN58:JTN62 KDJ58:KDJ62 KNF58:KNF62 KXB58:KXB62 LGX58:LGX62 LQT58:LQT62 MAP58:MAP62 MKL58:MKL62 MUH58:MUH62 NED58:NED62 NNZ58:NNZ62 NXV58:NXV62 OHR58:OHR62 ORN58:ORN62 PBJ58:PBJ62 PLF58:PLF62 PVB58:PVB62 QEX58:QEX62 QOT58:QOT62 QYP58:QYP62 RIL58:RIL62 RSH58:RSH62 SCD58:SCD62 SLZ58:SLZ62 SVV58:SVV62 TFR58:TFR62 TPN58:TPN62 TZJ58:TZJ62 UJF58:UJF62 UTB58:UTB62 VCX58:VCX62 VMT58:VMT62 VWP58:VWP62 WGL58:WGL62 WQH58:WQH62 XAD58:XAD62 AQ128:BB140 NY58:NY62 XU58:XU62 AHQ58:AHQ62 ARM58:ARM62 BBI58:BBI62 BLE58:BLE62 BVA58:BVA62 CEW58:CEW62 COS58:COS62 CYO58:CYO62 DIK58:DIK62 DSG58:DSG62 ECC58:ECC62 ELY58:ELY62 EVU58:EVU62 FFQ58:FFQ62 FPM58:FPM62 FZI58:FZI62 GJE58:GJE62 GTA58:GTA62 HCW58:HCW62 HMS58:HMS62 HWO58:HWO62 IGK58:IGK62 IQG58:IQG62 JAC58:JAC62 JJY58:JJY62 JTU58:JTU62 KDQ58:KDQ62 KNM58:KNM62 KXI58:KXI62 LHE58:LHE62 LRA58:LRA62 MAW58:MAW62 MKS58:MKS62 MUO58:MUO62 NEK58:NEK62 NOG58:NOG62 NYC58:NYC62 OHY58:OHY62 ORU58:ORU62 PBQ58:PBQ62 PLM58:PLM62 PVI58:PVI62 QFE58:QFE62 QPA58:QPA62 QYW58:QYW62 RIS58:RIS62 RSO58:RSO62 SCK58:SCK62 SMG58:SMG62 SWC58:SWC62 TFY58:TFY62 TPU58:TPU62 TZQ58:TZQ62 UJM58:UJM62 UTI58:UTI62 VDE58:VDE62 VNA58:VNA62 VWW58:VWW62 WGS58:WGS62 WQO58:WQO62 XAK58:XAK62 KK58:KV62 UG58:UR62 AEC58:AEN62 ANY58:AOJ62 AXU58:AYF62 BHQ58:BIB62 BRM58:BRX62 CBI58:CBT62 CLE58:CLP62 CVA58:CVL62 DEW58:DFH62 DOS58:DPD62 DYO58:DYZ62 EIK58:EIV62 ESG58:ESR62 FCC58:FCN62 FLY58:FMJ62 FVU58:FWF62 GFQ58:GGB62 GPM58:GPX62 GZI58:GZT62 HJE58:HJP62 HTA58:HTL62 ICW58:IDH62 IMS58:IND62 IWO58:IWZ62 JGK58:JGV62 JQG58:JQR62 KAC58:KAN62 KJY58:KKJ62 KTU58:KUF62 LDQ58:LEB62 LNM58:LNX62 LXI58:LXT62 MHE58:MHP62 MRA58:MRL62 NAW58:NBH62 NKS58:NLD62 NUO58:NUZ62 OEK58:OEV62 OOG58:OOR62 OYC58:OYN62 PHY58:PIJ62 PRU58:PSF62 QBQ58:QCB62 QLM58:QLX62 QVI58:QVT62 RFE58:RFP62 RPA58:RPL62 RYW58:RZH62 SIS58:SJD62 SSO58:SSZ62 TCK58:TCV62 TMG58:TMR62 TWC58:TWN62 UFY58:UGJ62 UPU58:UQF62 UZQ58:VAB62 VJM58:VJX62 VTI58:VTT62 WDE58:WDP62 WNA58:WNL62 WWW58:WXH62 KW59:KX62 US59:UT62 AEO59:AEP62 AOK59:AOL62 AYG59:AYH62 BIC59:BID62 BRY59:BRZ62 CBU59:CBV62 CLQ59:CLR62 CVM59:CVN62 DFI59:DFJ62 DPE59:DPF62 DZA59:DZB62 EIW59:EIX62 ESS59:EST62 FCO59:FCP62 FMK59:FML62 FWG59:FWH62 GGC59:GGD62 GPY59:GPZ62 GZU59:GZV62 HJQ59:HJR62 HTM59:HTN62 IDI59:IDJ62 INE59:INF62 IXA59:IXB62 JGW59:JGX62 JQS59:JQT62 KAO59:KAP62 KKK59:KKL62 KUG59:KUH62 LEC59:LED62 LNY59:LNZ62 LXU59:LXV62 MHQ59:MHR62 MRM59:MRN62 NBI59:NBJ62 NLE59:NLF62 NVA59:NVB62 OEW59:OEX62 OOS59:OOT62 OYO59:OYP62 PIK59:PIL62 PSG59:PSH62 QCC59:QCD62 QLY59:QLZ62 QVU59:QVV62 RFQ59:RFR62 RPM59:RPN62 RZI59:RZJ62 SJE59:SJF62 STA59:STB62 TCW59:TCX62 TMS59:TMT62 TWO59:TWP62 UGK59:UGL62 UQG59:UQH62 VAC59:VAD62 VJY59:VJZ62 VTU59:VTV62 WDQ59:WDR62 WNM59:WNN62 WXI59:WXJ62 KW58:LB58 US58:UX58 AEO58:AET58 AOK58:AOP58 AYG58:AYL58 BIC58:BIH58 BRY58:BSD58 CBU58:CBZ58 CLQ58:CLV58 CVM58:CVR58 DFI58:DFN58 DPE58:DPJ58 DZA58:DZF58 EIW58:EJB58 ESS58:ESX58 FCO58:FCT58 FMK58:FMP58 FWG58:FWL58 GGC58:GGH58 GPY58:GQD58 GZU58:GZZ58 HJQ58:HJV58 HTM58:HTR58 IDI58:IDN58 INE58:INJ58 IXA58:IXF58 JGW58:JHB58 JQS58:JQX58 KAO58:KAT58 KKK58:KKP58 KUG58:KUL58 LEC58:LEH58 LNY58:LOD58 LXU58:LXZ58 MHQ58:MHV58 MRM58:MRR58 NBI58:NBN58 NLE58:NLJ58 NVA58:NVF58 OEW58:OFB58 OOS58:OOX58 OYO58:OYT58 PIK58:PIP58 PSG58:PSL58 QCC58:QCH58 QLY58:QMD58 QVU58:QVZ58 RFQ58:RFV58 RPM58:RPR58 RZI58:RZN58 SJE58:SJJ58 STA58:STF58 TCW58:TDB58 TMS58:TMX58 TWO58:TWT58 UGK58:UGP58 UQG58:UQL58 VAC58:VAH58 VJY58:VKD58 VTU58:VTZ58 WDQ58:WDV58 WNM58:WNR58 WXI58:WXN58 IE2:IV2 SA2:SR2 ABW2:ACN2 ALS2:AMJ2 AVO2:AWF2 BFK2:BGB2 BPG2:BPX2 BZC2:BZT2 CIY2:CJP2 CSU2:CTL2 DCQ2:DDH2 DMM2:DND2 DWI2:DWZ2 EGE2:EGV2 EQA2:EQR2 EZW2:FAN2 FJS2:FKJ2 FTO2:FUF2 GDK2:GEB2 GNG2:GNX2 GXC2:GXT2 HGY2:HHP2 HQU2:HRL2 IAQ2:IBH2 IKM2:ILD2 IUI2:IUZ2 JEE2:JEV2 JOA2:JOR2 JXW2:JYN2 KHS2:KIJ2 KRO2:KSF2 LBK2:LCB2 LLG2:LLX2 LVC2:LVT2 MEY2:MFP2 MOU2:MPL2 MYQ2:MZH2 NIM2:NJD2 NSI2:NSZ2 OCE2:OCV2 OMA2:OMR2 OVW2:OWN2 PFS2:PGJ2 PPO2:PQF2 PZK2:QAB2 QJG2:QJX2 QTC2:QTT2 RCY2:RDP2 RMU2:RNL2 RWQ2:RXH2 SGM2:SHD2 SQI2:SQZ2 TAE2:TAV2 TKA2:TKR2 TTW2:TUN2 UDS2:UEJ2 UNO2:UOF2 UXK2:UYB2 VHG2:VHX2 VRC2:VRT2 WAY2:WBP2 WKU2:WLL2 WUQ2:WVH2 AB128:AI140 AM128:AM140 EN128:EN140 OL2:OS57 YH2:YO57 AID2:AIK57 ARZ2:ASG57 BBV2:BCC57 BLR2:BLY57 BVN2:BVU57 CFJ2:CFQ57 CPF2:CPM57 CZB2:CZI57 DIX2:DJE57 DST2:DTA57 ECP2:ECW57 EML2:EMS57 EWH2:EWO57 FGD2:FGK57 FPZ2:FQG57 FZV2:GAC57 GJR2:GJY57 GTN2:GTU57 HDJ2:HDQ57 HNF2:HNM57 HXB2:HXI57 IGX2:IHE57 IQT2:IRA57 JAP2:JAW57 JKL2:JKS57 JUH2:JUO57 KED2:KEK57 KNZ2:KOG57 KXV2:KYC57 LHR2:LHY57 LRN2:LRU57 MBJ2:MBQ57 MLF2:MLM57 MVB2:MVI57 NEX2:NFE57 NOT2:NPA57 NYP2:NYW57 OIL2:OIS57 OSH2:OSO57 PCD2:PCK57 PLZ2:PMG57 PVV2:PWC57 QFR2:QFY57 QPN2:QPU57 QZJ2:QZQ57 RJF2:RJM57 RTB2:RTI57 SCX2:SDE57 SMT2:SNA57 SWP2:SWW57 TGL2:TGS57 TQH2:TQO57 UAD2:UAK57 UJZ2:UKG57 UTV2:UUC57 VDR2:VDY57 VNN2:VNU57 VXJ2:VXQ57 WHF2:WHM57 WRB2:WRI57 OW2:OW57 YS2:YS57 AIO2:AIO57 ASK2:ASK57 BCG2:BCG57 BMC2:BMC57 BVY2:BVY57 CFU2:CFU57 CPQ2:CPQ57 CZM2:CZM57 DJI2:DJI57 DTE2:DTE57 EDA2:EDA57 EMW2:EMW57 EWS2:EWS57 FGO2:FGO57 FQK2:FQK57 GAG2:GAG57 GKC2:GKC57 GTY2:GTY57 HDU2:HDU57 HNQ2:HNQ57 HXM2:HXM57 IHI2:IHI57 IRE2:IRE57 JBA2:JBA57 JKW2:JKW57 JUS2:JUS57 KEO2:KEO57 KOK2:KOK57 KYG2:KYG57 LIC2:LIC57 LRY2:LRY57 MBU2:MBU57 MLQ2:MLQ57 MVM2:MVM57 NFI2:NFI57 NPE2:NPE57 NZA2:NZA57 OIW2:OIW57 OSS2:OSS57 PCO2:PCO57 PMK2:PMK57 PWG2:PWG57 QGC2:QGC57 QPY2:QPY57 QZU2:QZU57 RJQ2:RJQ57 RTM2:RTM57 SDI2:SDI57 SNE2:SNE57 SXA2:SXA57 TGW2:TGW57 TQS2:TQS57 UAO2:UAO57 UKK2:UKK57 UUG2:UUG57 VEC2:VEC57 VNY2:VNY57 VXU2:VXU57 WHQ2:WHQ57 WRM2:WRM57 LW2:MF57 VS2:WB57 AFO2:AFX57 APK2:APT57 AZG2:AZP57 BJC2:BJL57 BSY2:BTH57 CCU2:CDD57 CMQ2:CMZ57 CWM2:CWV57 DGI2:DGR57 DQE2:DQN57 EAA2:EAJ57 EJW2:EKF57 ETS2:EUB57 FDO2:FDX57 FNK2:FNT57 FXG2:FXP57 GHC2:GHL57 GQY2:GRH57 HAU2:HBD57 HKQ2:HKZ57 HUM2:HUV57 IEI2:IER57 IOE2:ION57 IYA2:IYJ57 JHW2:JIF57 JRS2:JSB57 KBO2:KBX57 KLK2:KLT57 KVG2:KVP57 LFC2:LFL57 LOY2:LPH57 LYU2:LZD57 MIQ2:MIZ57 MSM2:MSV57 NCI2:NCR57 NME2:NMN57 NWA2:NWJ57 OFW2:OGF57 OPS2:OQB57 OZO2:OZX57 PJK2:PJT57 PTG2:PTP57 QDC2:QDL57 QMY2:QNH57 QWU2:QXD57 RGQ2:RGZ57 RQM2:RQV57 SAI2:SAR57 SKE2:SKN57 SUA2:SUJ57 TDW2:TEF57 TNS2:TOB57 TXO2:TXX57 UHK2:UHT57 URG2:URP57 VBC2:VBL57 VKY2:VLH57 VUU2:VVD57 WEQ2:WEZ57 WOM2:WOV57 WYI2:WYR57 PA2:PL57 YW2:ZH57 AIS2:AJD57 ASO2:ASZ57 BCK2:BCV57 BMG2:BMR57 BWC2:BWN57 CFY2:CGJ57 CPU2:CQF57 CZQ2:DAB57 DJM2:DJX57 DTI2:DTT57 EDE2:EDP57 ENA2:ENL57 EWW2:EXH57 FGS2:FHD57 FQO2:FQZ57 GAK2:GAV57 GKG2:GKR57 GUC2:GUN57 HDY2:HEJ57 HNU2:HOF57 HXQ2:HYB57 IHM2:IHX57 IRI2:IRT57 JBE2:JBP57 JLA2:JLL57 JUW2:JVH57 KES2:KFD57 KOO2:KOZ57 KYK2:KYV57 LIG2:LIR57 LSC2:LSN57 MBY2:MCJ57 MLU2:MMF57 MVQ2:MWB57 NFM2:NFX57 NPI2:NPT57 NZE2:NZP57 OJA2:OJL57 OSW2:OTH57 PCS2:PDD57 PMO2:PMZ57 PWK2:PWV57 QGG2:QGR57 QQC2:QQN57 QZY2:RAJ57 RJU2:RKF57 RTQ2:RUB57 SDM2:SDX57 SNI2:SNT57 SXE2:SXP57 THA2:THL57 TQW2:TRH57 UAS2:UBD57 UKO2:UKZ57 UUK2:UUV57 VEG2:VER57 VOC2:VON57 VXY2:VYJ57 WHU2:WIF57 WRQ2:WSB57 IT3:IV57 SP3:SR57 ACL3:ACN57 AMH3:AMJ57 AWD3:AWF57 BFZ3:BGB57 BPV3:BPX57 BZR3:BZT57 CJN3:CJP57 CTJ3:CTL57 DDF3:DDH57 DNB3:DND57 DWX3:DWZ57 EGT3:EGV57 EQP3:EQR57 FAL3:FAN57 FKH3:FKJ57 FUD3:FUF57 GDZ3:GEB57 GNV3:GNX57 GXR3:GXT57 HHN3:HHP57 HRJ3:HRL57 IBF3:IBH57 ILB3:ILD57 IUX3:IUZ57 JET3:JEV57 JOP3:JOR57 JYL3:JYN57 KIH3:KIJ57 KSD3:KSF57 LBZ3:LCB57 LLV3:LLX57 LVR3:LVT57 MFN3:MFP57 MPJ3:MPL57 MZF3:MZH57 NJB3:NJD57 NSX3:NSZ57 OCT3:OCV57 OMP3:OMR57 OWL3:OWN57 PGH3:PGJ57 PQD3:PQF57 PZZ3:QAB57 QJV3:QJX57 QTR3:QTT57 RDN3:RDP57 RNJ3:RNL57 RXF3:RXH57 SHB3:SHD57 SQX3:SQZ57 TAT3:TAV57 TKP3:TKR57 TUL3:TUN57 UEH3:UEJ57 UOD3:UOF57 UXZ3:UYB57 VHV3:VHX57 VRR3:VRT57 WBN3:WBP57 WLJ3:WLL57 WVF3:WVH57 JG2:JG57 TC2:TC57 ACY2:ACY57 AMU2:AMU57 AWQ2:AWQ57 BGM2:BGM57 BQI2:BQI57 CAE2:CAE57 CKA2:CKA57 CTW2:CTW57 DDS2:DDS57 DNO2:DNO57 DXK2:DXK57 EHG2:EHG57 ERC2:ERC57 FAY2:FAY57 FKU2:FKU57 FUQ2:FUQ57 GEM2:GEM57 GOI2:GOI57 GYE2:GYE57 HIA2:HIA57 HRW2:HRW57 IBS2:IBS57 ILO2:ILO57 IVK2:IVK57 JFG2:JFG57 JPC2:JPC57 JYY2:JYY57 KIU2:KIU57 KSQ2:KSQ57 LCM2:LCM57 LMI2:LMI57 LWE2:LWE57 MGA2:MGA57 MPW2:MPW57 MZS2:MZS57 NJO2:NJO57 NTK2:NTK57 ODG2:ODG57 ONC2:ONC57 OWY2:OWY57 PGU2:PGU57 PQQ2:PQQ57 QAM2:QAM57 QKI2:QKI57 QUE2:QUE57 REA2:REA57 RNW2:RNW57 RXS2:RXS57 SHO2:SHO57 SRK2:SRK57 TBG2:TBG57 TLC2:TLC57 TUY2:TUY57 UEU2:UEU57 UOQ2:UOQ57 UYM2:UYM57 VII2:VII57 VSE2:VSE57 WCA2:WCA57 WLW2:WLW57 WVS2:WVS57 JJ2:JN57 TF2:TJ57 ADB2:ADF57 AMX2:ANB57 AWT2:AWX57 BGP2:BGT57 BQL2:BQP57 CAH2:CAL57 CKD2:CKH57 CTZ2:CUD57 DDV2:DDZ57 DNR2:DNV57 DXN2:DXR57 EHJ2:EHN57 ERF2:ERJ57 FBB2:FBF57 FKX2:FLB57 FUT2:FUX57 GEP2:GET57 GOL2:GOP57 GYH2:GYL57 HID2:HIH57 HRZ2:HSD57 IBV2:IBZ57 ILR2:ILV57 IVN2:IVR57 JFJ2:JFN57 JPF2:JPJ57 JZB2:JZF57 KIX2:KJB57 KST2:KSX57 LCP2:LCT57 LML2:LMP57 LWH2:LWL57 MGD2:MGH57 MPZ2:MQD57 MZV2:MZZ57 NJR2:NJV57 NTN2:NTR57 ODJ2:ODN57 ONF2:ONJ57 OXB2:OXF57 PGX2:PHB57 PQT2:PQX57 QAP2:QAT57 QKL2:QKP57 QUH2:QUL57 RED2:REH57 RNZ2:ROD57 RXV2:RXZ57 SHR2:SHV57 SRN2:SRR57 TBJ2:TBN57 TLF2:TLJ57 TVB2:TVF57 UEX2:UFB57 UOT2:UOX57 UYP2:UYT57 VIL2:VIP57 VSH2:VSL57 WCD2:WCH57 WLZ2:WMD57 WVV2:WVZ57 JQ2:JU57 TM2:TQ57 ADI2:ADM57 ANE2:ANI57 AXA2:AXE57 BGW2:BHA57 BQS2:BQW57 CAO2:CAS57 CKK2:CKO57 CUG2:CUK57 DEC2:DEG57 DNY2:DOC57 DXU2:DXY57 EHQ2:EHU57 ERM2:ERQ57 FBI2:FBM57 FLE2:FLI57 FVA2:FVE57 GEW2:GFA57 GOS2:GOW57 GYO2:GYS57 HIK2:HIO57 HSG2:HSK57 ICC2:ICG57 ILY2:IMC57 IVU2:IVY57 JFQ2:JFU57 JPM2:JPQ57 JZI2:JZM57 KJE2:KJI57 KTA2:KTE57 LCW2:LDA57 LMS2:LMW57 LWO2:LWS57 MGK2:MGO57 MQG2:MQK57 NAC2:NAG57 NJY2:NKC57 NTU2:NTY57 ODQ2:ODU57 ONM2:ONQ57 OXI2:OXM57 PHE2:PHI57 PRA2:PRE57 QAW2:QBA57 QKS2:QKW57 QUO2:QUS57 REK2:REO57 ROG2:ROK57 RYC2:RYG57 SHY2:SIC57 SRU2:SRY57 TBQ2:TBU57 TLM2:TLQ57 TVI2:TVM57 UFE2:UFI57 UPA2:UPE57 UYW2:UZA57 VIS2:VIW57 VSO2:VSS57 WCK2:WCO57 WMG2:WMK57 WWC2:WWG57 JX2:KB57 TT2:TX57 ADP2:ADT57 ANL2:ANP57 AXH2:AXL57 BHD2:BHH57 BQZ2:BRD57 CAV2:CAZ57 CKR2:CKV57 CUN2:CUR57 DEJ2:DEN57 DOF2:DOJ57 DYB2:DYF57 EHX2:EIB57 ERT2:ERX57 FBP2:FBT57 FLL2:FLP57 FVH2:FVL57 GFD2:GFH57 GOZ2:GPD57 GYV2:GYZ57 HIR2:HIV57 HSN2:HSR57 ICJ2:ICN57 IMF2:IMJ57 IWB2:IWF57 JFX2:JGB57 JPT2:JPX57 JZP2:JZT57 KJL2:KJP57 KTH2:KTL57 LDD2:LDH57 LMZ2:LND57 LWV2:LWZ57 MGR2:MGV57 MQN2:MQR57 NAJ2:NAN57 NKF2:NKJ57 NUB2:NUF57 ODX2:OEB57 ONT2:ONX57 OXP2:OXT57 PHL2:PHP57 PRH2:PRL57 QBD2:QBH57 QKZ2:QLD57 QUV2:QUZ57 RER2:REV57 RON2:ROR57 RYJ2:RYN57 SIF2:SIJ57 SSB2:SSF57 TBX2:TCB57 TLT2:TLX57 TVP2:TVT57 UFL2:UFP57 UPH2:UPL57 UZD2:UZH57 VIZ2:VJD57 VSV2:VSZ57 WCR2:WCV57 WMN2:WMR57 WWJ2:WWN57 KE2:KI57 UA2:UE57 ADW2:AEA57 ANS2:ANW57 AXO2:AXS57 BHK2:BHO57 BRG2:BRK57 CBC2:CBG57 CKY2:CLC57 CUU2:CUY57 DEQ2:DEU57 DOM2:DOQ57 DYI2:DYM57 EIE2:EII57 ESA2:ESE57 FBW2:FCA57 FLS2:FLW57 FVO2:FVS57 GFK2:GFO57 GPG2:GPK57 GZC2:GZG57 HIY2:HJC57 HSU2:HSY57 ICQ2:ICU57 IMM2:IMQ57 IWI2:IWM57 JGE2:JGI57 JQA2:JQE57 JZW2:KAA57 KJS2:KJW57 KTO2:KTS57 LDK2:LDO57 LNG2:LNK57 LXC2:LXG57 MGY2:MHC57 MQU2:MQY57 NAQ2:NAU57 NKM2:NKQ57 NUI2:NUM57 OEE2:OEI57 OOA2:OOE57 OXW2:OYA57 PHS2:PHW57 PRO2:PRS57 QBK2:QBO57 QLG2:QLK57 QVC2:QVG57 REY2:RFC57 ROU2:ROY57 RYQ2:RYU57 SIM2:SIQ57 SSI2:SSM57 TCE2:TCI57 TMA2:TME57 TVW2:TWA57 UFS2:UFW57 UPO2:UPS57 UZK2:UZO57 VJG2:VJK57 VTC2:VTG57 WCY2:WDC57 WMU2:WMY57 WWQ2:WWU57 KL2:KP57 UH2:UL57 AED2:AEH57 ANZ2:AOD57 AXV2:AXZ57 BHR2:BHV57 BRN2:BRR57 CBJ2:CBN57 CLF2:CLJ57 CVB2:CVF57 DEX2:DFB57 DOT2:DOX57 DYP2:DYT57 EIL2:EIP57 ESH2:ESL57 FCD2:FCH57 FLZ2:FMD57 FVV2:FVZ57 GFR2:GFV57 GPN2:GPR57 GZJ2:GZN57 HJF2:HJJ57 HTB2:HTF57 ICX2:IDB57 IMT2:IMX57 IWP2:IWT57 JGL2:JGP57 JQH2:JQL57 KAD2:KAH57 KJZ2:KKD57 KTV2:KTZ57 LDR2:LDV57 LNN2:LNR57 LXJ2:LXN57 MHF2:MHJ57 MRB2:MRF57 NAX2:NBB57 NKT2:NKX57 NUP2:NUT57 OEL2:OEP57 OOH2:OOL57 OYD2:OYH57 PHZ2:PID57 PRV2:PRZ57 QBR2:QBV57 QLN2:QLR57 QVJ2:QVN57 RFF2:RFJ57 RPB2:RPF57 RYX2:RZB57 SIT2:SIX57 SSP2:SST57 TCL2:TCP57 TMH2:TML57 TWD2:TWH57 UFZ2:UGD57 UPV2:UPZ57 UZR2:UZV57 VJN2:VJR57 VTJ2:VTN57 WDF2:WDJ57 WNB2:WNF57 WWX2:WXB57 KS2:KW57 UO2:US57 AEK2:AEO57 AOG2:AOK57 AYC2:AYG57 BHY2:BIC57 BRU2:BRY57 CBQ2:CBU57 CLM2:CLQ57 CVI2:CVM57 DFE2:DFI57 DPA2:DPE57 DYW2:DZA57 EIS2:EIW57 ESO2:ESS57 FCK2:FCO57 FMG2:FMK57 FWC2:FWG57 GFY2:GGC57 GPU2:GPY57 GZQ2:GZU57 HJM2:HJQ57 HTI2:HTM57 IDE2:IDI57 INA2:INE57 IWW2:IXA57 JGS2:JGW57 JQO2:JQS57 KAK2:KAO57 KKG2:KKK57 KUC2:KUG57 LDY2:LEC57 LNU2:LNY57 LXQ2:LXU57 MHM2:MHQ57 MRI2:MRM57 NBE2:NBI57 NLA2:NLE57 NUW2:NVA57 OES2:OEW57 OOO2:OOS57 OYK2:OYO57 PIG2:PIK57 PSC2:PSG57 QBY2:QCC57 QLU2:QLY57 QVQ2:QVU57 RFM2:RFQ57 RPI2:RPM57 RZE2:RZI57 SJA2:SJE57 SSW2:STA57 TCS2:TCW57 TMO2:TMS57 TWK2:TWO57 UGG2:UGK57 UQC2:UQG57 UZY2:VAC57 VJU2:VJY57 VTQ2:VTU57 WDM2:WDQ57 WNI2:WNM57 WXE2:WXI57 WUQ3:WVD57 KZ2:LC57 UV2:UY57 AER2:AEU57 AON2:AOQ57 AYJ2:AYM57 BIF2:BII57 BSB2:BSE57 CBX2:CCA57 CLT2:CLW57 CVP2:CVS57 DFL2:DFO57 DPH2:DPK57 DZD2:DZG57 EIZ2:EJC57 ESV2:ESY57 FCR2:FCU57 FMN2:FMQ57 FWJ2:FWM57 GGF2:GGI57 GQB2:GQE57 GZX2:HAA57 HJT2:HJW57 HTP2:HTS57 IDL2:IDO57 INH2:INK57 IXD2:IXG57 JGZ2:JHC57 JQV2:JQY57 KAR2:KAU57 KKN2:KKQ57 KUJ2:KUM57 LEF2:LEI57 LOB2:LOE57 LXX2:LYA57 MHT2:MHW57 MRP2:MRS57 NBL2:NBO57 NLH2:NLK57 NVD2:NVG57 OEZ2:OFC57 OOV2:OOY57 OYR2:OYU57 PIN2:PIQ57 PSJ2:PSM57 QCF2:QCI57 QMB2:QME57 QVX2:QWA57 RFT2:RFW57 RPP2:RPS57 RZL2:RZO57 SJH2:SJK57 STD2:STG57 TCZ2:TDC57 TMV2:TMY57 TWR2:TWU57 UGN2:UGQ57 UQJ2:UQM57 VAF2:VAI57 VKB2:VKE57 VTX2:VUA57 WDT2:WDW57 WNP2:WNS57 WXL2:WXO57 LE2:LE57 VA2:VA57 AEW2:AEW57 AOS2:AOS57 AYO2:AYO57 BIK2:BIK57 BSG2:BSG57 CCC2:CCC57 CLY2:CLY57 CVU2:CVU57 DFQ2:DFQ57 DPM2:DPM57 DZI2:DZI57 EJE2:EJE57 ETA2:ETA57 FCW2:FCW57 FMS2:FMS57 FWO2:FWO57 GGK2:GGK57 GQG2:GQG57 HAC2:HAC57 HJY2:HJY57 HTU2:HTU57 IDQ2:IDQ57 INM2:INM57 IXI2:IXI57 JHE2:JHE57 JRA2:JRA57 KAW2:KAW57 KKS2:KKS57 KUO2:KUO57 LEK2:LEK57 LOG2:LOG57 LYC2:LYC57 MHY2:MHY57 MRU2:MRU57 NBQ2:NBQ57 NLM2:NLM57 NVI2:NVI57 OFE2:OFE57 OPA2:OPA57 OYW2:OYW57 PIS2:PIS57 PSO2:PSO57 QCK2:QCK57 QMG2:QMG57 QWC2:QWC57 RFY2:RFY57 RPU2:RPU57 RZQ2:RZQ57 SJM2:SJM57 STI2:STI57 TDE2:TDE57 TNA2:TNA57 TWW2:TWW57 UGS2:UGS57 UQO2:UQO57 VAK2:VAK57 VKG2:VKG57 VUC2:VUC57 WDY2:WDY57 WNU2:WNU57 WXQ2:WXQ57 ES2:ES57 LI2:LI57 VE2:VE57 AFA2:AFA57 AOW2:AOW57 AYS2:AYS57 BIO2:BIO57 BSK2:BSK57 CCG2:CCG57 CMC2:CMC57 CVY2:CVY57 DFU2:DFU57 DPQ2:DPQ57 DZM2:DZM57 EJI2:EJI57 ETE2:ETE57 FDA2:FDA57 FMW2:FMW57 FWS2:FWS57 GGO2:GGO57 GQK2:GQK57 HAG2:HAG57 HKC2:HKC57 HTY2:HTY57 IDU2:IDU57 INQ2:INQ57 IXM2:IXM57 JHI2:JHI57 JRE2:JRE57 KBA2:KBA57 KKW2:KKW57 KUS2:KUS57 LEO2:LEO57 LOK2:LOK57 LYG2:LYG57 MIC2:MIC57 MRY2:MRY57 NBU2:NBU57 NLQ2:NLQ57 NVM2:NVM57 OFI2:OFI57 OPE2:OPE57 OZA2:OZA57 PIW2:PIW57 PSS2:PSS57 QCO2:QCO57 QMK2:QMK57 QWG2:QWG57 RGC2:RGC57 RPY2:RPY57 RZU2:RZU57 SJQ2:SJQ57 STM2:STM57 TDI2:TDI57 TNE2:TNE57 TXA2:TXA57 UGW2:UGW57 UQS2:UQS57 VAO2:VAO57 VKK2:VKK57 VUG2:VUG57 WEC2:WEC57 WNY2:WNY57 WXU2:WXU57 LL2:LL57 VH2:VH57 AFD2:AFD57 AOZ2:AOZ57 AYV2:AYV57 BIR2:BIR57 BSN2:BSN57 CCJ2:CCJ57 CMF2:CMF57 CWB2:CWB57 DFX2:DFX57 DPT2:DPT57 DZP2:DZP57 EJL2:EJL57 ETH2:ETH57 FDD2:FDD57 FMZ2:FMZ57 FWV2:FWV57 GGR2:GGR57 GQN2:GQN57 HAJ2:HAJ57 HKF2:HKF57 HUB2:HUB57 IDX2:IDX57 INT2:INT57 IXP2:IXP57 JHL2:JHL57 JRH2:JRH57 KBD2:KBD57 KKZ2:KKZ57 KUV2:KUV57 LER2:LER57 LON2:LON57 LYJ2:LYJ57 MIF2:MIF57 MSB2:MSB57 NBX2:NBX57 NLT2:NLT57 NVP2:NVP57 OFL2:OFL57 OPH2:OPH57 OZD2:OZD57 PIZ2:PIZ57 PSV2:PSV57 QCR2:QCR57 QMN2:QMN57 QWJ2:QWJ57 RGF2:RGF57 RQB2:RQB57 RZX2:RZX57 SJT2:SJT57 STP2:STP57 TDL2:TDL57 TNH2:TNH57 TXD2:TXD57 UGZ2:UGZ57 UQV2:UQV57 VAR2:VAR57 VKN2:VKN57 VUJ2:VUJ57 WEF2:WEF57 WOB2:WOB57 WXX2:WXX57 EZ2:EZ57 LS2:LS57 VO2:VO57 AFK2:AFK57 APG2:APG57 AZC2:AZC57 BIY2:BIY57 BSU2:BSU57 CCQ2:CCQ57 CMM2:CMM57 CWI2:CWI57 DGE2:DGE57 DQA2:DQA57 DZW2:DZW57 EJS2:EJS57 ETO2:ETO57 FDK2:FDK57 FNG2:FNG57 FXC2:FXC57 GGY2:GGY57 GQU2:GQU57 HAQ2:HAQ57 HKM2:HKM57 HUI2:HUI57 IEE2:IEE57 IOA2:IOA57 IXW2:IXW57 JHS2:JHS57 JRO2:JRO57 KBK2:KBK57 KLG2:KLG57 KVC2:KVC57 LEY2:LEY57 LOU2:LOU57 LYQ2:LYQ57 MIM2:MIM57 MSI2:MSI57 NCE2:NCE57 NMA2:NMA57 NVW2:NVW57 OFS2:OFS57 OPO2:OPO57 OZK2:OZK57 PJG2:PJG57 PTC2:PTC57 QCY2:QCY57 QMU2:QMU57 QWQ2:QWQ57 RGM2:RGM57 RQI2:RQI57 SAE2:SAE57 SKA2:SKA57 STW2:STW57 TDS2:TDS57 TNO2:TNO57 TXK2:TXK57 UHG2:UHG57 URC2:URC57 VAY2:VAY57 VKU2:VKU57 VUQ2:VUQ57 WEM2:WEM57 WOI2:WOI57 WYE2:WYE57 IE3:IR57 SA3:SN57 ABW3:ACJ57 ALS3:AMF57 AVO3:AWB57 BFK3:BFX57 BPG3:BPT57 BZC3:BZP57 CIY3:CJL57 CSU3:CTH57 DCQ3:DDD57 DMM3:DMZ57 DWI3:DWV57 EGE3:EGR57 EQA3:EQN57 EZW3:FAJ57 FJS3:FKF57 FTO3:FUB57 GDK3:GDX57 GNG3:GNT57 GXC3:GXP57 HGY3:HHL57 HQU3:HRH57 IAQ3:IBD57 IKM3:IKZ57 IUI3:IUV57 JEE3:JER57 JOA3:JON57 JXW3:JYJ57 KHS3:KIF57 KRO3:KSB57 LBK3:LBX57 LLG3:LLT57 LVC3:LVP57 MEY3:MFL57 MOU3:MPH57 MYQ3:MZD57 NIM3:NIZ57 NSI3:NSV57 OCE3:OCR57 OMA3:OMN57 OVW3:OWJ57 PFS3:PGF57 PPO3:PQB57 PZK3:PZX57 QJG3:QJT57 QTC3:QTP57 RCY3:RDL57 RMU3:RNH57 RWQ3:RXD57 SGM3:SGZ57 SQI3:SQV57 TAE3:TAR57 TKA3:TKN57 TTW3:TUJ57 UDS3:UEF57 UNO3:UOB57 UXK3:UXX57 VHG3:VHT57 VRC3:VRP57 WAY3:WBL57 WKU3:WLH57 FD2:FI57 EN2:EN124 AM2:AM124 AB2:AI124 AQ2:BB124 ET58:ET124 EP58:EP124 EJ58:EJ124 WXY58:WXY124 WOC58:WOC124 WEG58:WEG124 VUK58:VUK124 VKO58:VKO124 VAS58:VAS124 UQW58:UQW124 UHA58:UHA124 TXE58:TXE124 TNI58:TNI124 TDM58:TDM124 STQ58:STQ124 SJU58:SJU124 RZY58:RZY124 RQC58:RQC124 RGG58:RGG124 QWK58:QWK124 QMO58:QMO124 QCS58:QCS124 PSW58:PSW124 PJA58:PJA124 OZE58:OZE124 OPI58:OPI124 OFM58:OFM124 NVQ58:NVQ124 NLU58:NLU124 NBY58:NBY124 MSC58:MSC124 MIG58:MIG124 LYK58:LYK124 LOO58:LOO124 LES58:LES124 KUW58:KUW124 KLA58:KLA124 KBE58:KBE124 JRI58:JRI124 JHM58:JHM124 IXQ58:IXQ124 INU58:INU124 IDY58:IDY124 HUC58:HUC124 HKG58:HKG124 HAK58:HAK124 GQO58:GQO124 GGS58:GGS124 FWW58:FWW124 FNA58:FNA124 FDE58:FDE124 ETI58:ETI124 EJM58:EJM124 DZQ58:DZQ124 DPU58:DPU124 DFY58:DFY124 CWC58:CWC124 CMG58:CMG124 CCK58:CCK124 BSO58:BSO124 BIS58:BIS124 AYW58:AYW124 APA58:APA124 AFE58:AFE124 VI58:VI124 LM58:LM124 EX58:FG124 OF63:OM124 WUK63:WUX124 WKO63:WLB124 WAS63:WBF124 VQW63:VRJ124 VHA63:VHN124 UXE63:UXR124 UNI63:UNV124 UDM63:UDZ124 TTQ63:TUD124 TJU63:TKH124 SZY63:TAL124 SQC63:SQP124 SGG63:SGT124 RWK63:RWX124 RMO63:RNB124 RCS63:RDF124 QSW63:QTJ124 QJA63:QJN124 PZE63:PZR124 PPI63:PPV124 PFM63:PFZ124 OVQ63:OWD124 OLU63:OMH124 OBY63:OCL124 NSC63:NSP124 NIG63:NIT124 MYK63:MYX124 MOO63:MPB124 MES63:MFF124 LUW63:LVJ124 LLA63:LLN124 LBE63:LBR124 KRI63:KRV124 KHM63:KHZ124 JXQ63:JYD124 JNU63:JOH124 JDY63:JEL124 IUC63:IUP124 IKG63:IKT124 IAK63:IAX124 HQO63:HRB124 HGS63:HHF124 GWW63:GXJ124 GNA63:GNN124 GDE63:GDR124 FTI63:FTV124 FJM63:FJZ124 EZQ63:FAD124 EPU63:EQH124 EFY63:EGL124 DWC63:DWP124 DMG63:DMT124 DCK63:DCX124 CSO63:CTB124 CIS63:CJF124 BYW63:BZJ124 BPA63:BPN124 BFE63:BFR124 AVI63:AVV124 ALM63:ALZ124 ABQ63:ACD124 RU63:SH124 HY63:IL124 WXR63:WXR124 WNV63:WNV124 WDZ63:WDZ124 VUD63:VUD124 VKH63:VKH124 VAL63:VAL124 UQP63:UQP124 UGT63:UGT124 TWX63:TWX124 TNB63:TNB124 TDF63:TDF124 STJ63:STJ124 SJN63:SJN124 RZR63:RZR124 RPV63:RPV124 RFZ63:RFZ124 QWD63:QWD124 QMH63:QMH124 QCL63:QCL124 PSP63:PSP124 PIT63:PIT124 OYX63:OYX124 OPB63:OPB124 OFF63:OFF124 NVJ63:NVJ124 NLN63:NLN124 NBR63:NBR124 MRV63:MRV124 MHZ63:MHZ124 LYD63:LYD124 LOH63:LOH124 LEL63:LEL124 KUP63:KUP124 KKT63:KKT124 KAX63:KAX124 JRB63:JRB124 JHF63:JHF124 IXJ63:IXJ124 INN63:INN124 IDR63:IDR124 HTV63:HTV124 HJZ63:HJZ124 HAD63:HAD124 GQH63:GQH124 GGL63:GGL124 FWP63:FWP124 FMT63:FMT124 FCX63:FCX124 ETB63:ETB124 EJF63:EJF124 DZJ63:DZJ124 DPN63:DPN124 DFR63:DFR124 CVV63:CVV124 CLZ63:CLZ124 CCD63:CCD124 BSH63:BSH124 BIL63:BIL124 AYP63:AYP124 AOT63:AOT124 AEX63:AEX124 VB63:VB124 LF63:LF124 WXO63:WXO124 WNS63:WNS124 WDW63:WDW124 VUA63:VUA124 VKE63:VKE124 VAI63:VAI124 UQM63:UQM124 UGQ63:UGQ124 TWU63:TWU124 TMY63:TMY124 TDC63:TDC124 STG63:STG124 SJK63:SJK124 RZO63:RZO124 RPS63:RPS124 RFW63:RFW124 QWA63:QWA124 QME63:QME124 QCI63:QCI124 PSM63:PSM124 PIQ63:PIQ124 OYU63:OYU124 OOY63:OOY124 OFC63:OFC124 NVG63:NVG124 NLK63:NLK124 NBO63:NBO124 MRS63:MRS124 MHW63:MHW124 LYA63:LYA124 LOE63:LOE124 LEI63:LEI124 KUM63:KUM124 KKQ63:KKQ124 KAU63:KAU124 JQY63:JQY124 JHC63:JHC124 IXG63:IXG124 INK63:INK124 IDO63:IDO124 HTS63:HTS124 HJW63:HJW124 HAA63:HAA124 GQE63:GQE124 GGI63:GGI124 FWM63:FWM124 FMQ63:FMQ124 FCU63:FCU124 ESY63:ESY124 EJC63:EJC124 DZG63:DZG124 DPK63:DPK124 DFO63:DFO124 CVS63:CVS124 CLW63:CLW124 CCA63:CCA124 BSE63:BSE124 BII63:BII124 AYM63:AYM124 AOQ63:AOQ124 AEU63:AEU124 UY63:UY124 LC63:LC124 WXK63:WXK124 WNO63:WNO124 WDS63:WDS124 VTW63:VTW124 VKA63:VKA124 VAE63:VAE124 UQI63:UQI124 UGM63:UGM124 TWQ63:TWQ124 TMU63:TMU124 TCY63:TCY124 STC63:STC124 SJG63:SJG124 RZK63:RZK124 RPO63:RPO124 RFS63:RFS124 QVW63:QVW124 QMA63:QMA124 QCE63:QCE124 PSI63:PSI124 PIM63:PIM124 OYQ63:OYQ124 OOU63:OOU124 OEY63:OEY124 NVC63:NVC124 NLG63:NLG124 NBK63:NBK124 MRO63:MRO124 MHS63:MHS124 LXW63:LXW124 LOA63:LOA124 LEE63:LEE124 KUI63:KUI124 KKM63:KKM124 KAQ63:KAQ124 JQU63:JQU124 JGY63:JGY124 IXC63:IXC124 ING63:ING124 IDK63:IDK124 HTO63:HTO124 HJS63:HJS124 GZW63:GZW124 GQA63:GQA124 GGE63:GGE124 FWI63:FWI124 FMM63:FMM124 FCQ63:FCQ124 ESU63:ESU124 EIY63:EIY124 DZC63:DZC124 DPG63:DPG124 DFK63:DFK124 CVO63:CVO124 CLS63:CLS124 CBW63:CBW124 BSA63:BSA124 BIE63:BIE124 AYI63:AYI124 AOM63:AOM124 AEQ63:AEQ124 UU63:UU124 KY63:KY124 WXF63:WXI124 WNJ63:WNM124 WDN63:WDQ124 VTR63:VTU124 VJV63:VJY124 UZZ63:VAC124 UQD63:UQG124 UGH63:UGK124 TWL63:TWO124 TMP63:TMS124 TCT63:TCW124 SSX63:STA124 SJB63:SJE124 RZF63:RZI124 RPJ63:RPM124 RFN63:RFQ124 QVR63:QVU124 QLV63:QLY124 QBZ63:QCC124 PSD63:PSG124 PIH63:PIK124 OYL63:OYO124 OOP63:OOS124 OET63:OEW124 NUX63:NVA124 NLB63:NLE124 NBF63:NBI124 MRJ63:MRM124 MHN63:MHQ124 LXR63:LXU124 LNV63:LNY124 LDZ63:LEC124 KUD63:KUG124 KKH63:KKK124 KAL63:KAO124 JQP63:JQS124 JGT63:JGW124 IWX63:IXA124 INB63:INE124 IDF63:IDI124 HTJ63:HTM124 HJN63:HJQ124 GZR63:GZU124 GPV63:GPY124 GFZ63:GGC124 FWD63:FWG124 FMH63:FMK124 FCL63:FCO124 ESP63:ESS124 EIT63:EIW124 DYX63:DZA124 DPB63:DPE124 DFF63:DFI124 CVJ63:CVM124 CLN63:CLQ124 CBR63:CBU124 BRV63:BRY124 BHZ63:BIC124 AYD63:AYG124 AOH63:AOK124 AEL63:AEO124 UP63:US124 KT63:KW124 WWY63:WXC124 WNC63:WNG124 WDG63:WDK124 VTK63:VTO124 VJO63:VJS124 UZS63:UZW124 UPW63:UQA124 UGA63:UGE124 TWE63:TWI124 TMI63:TMM124 TCM63:TCQ124 SSQ63:SSU124 SIU63:SIY124 RYY63:RZC124 RPC63:RPG124 RFG63:RFK124 QVK63:QVO124 QLO63:QLS124 QBS63:QBW124 PRW63:PSA124 PIA63:PIE124 OYE63:OYI124 OOI63:OOM124 OEM63:OEQ124 NUQ63:NUU124 NKU63:NKY124 NAY63:NBC124 MRC63:MRG124 MHG63:MHK124 LXK63:LXO124 LNO63:LNS124 LDS63:LDW124 KTW63:KUA124 KKA63:KKE124 KAE63:KAI124 JQI63:JQM124 JGM63:JGQ124 IWQ63:IWU124 IMU63:IMY124 ICY63:IDC124 HTC63:HTG124 HJG63:HJK124 GZK63:GZO124 GPO63:GPS124 GFS63:GFW124 FVW63:FWA124 FMA63:FME124 FCE63:FCI124 ESI63:ESM124 EIM63:EIQ124 DYQ63:DYU124 DOU63:DOY124 DEY63:DFC124 CVC63:CVG124 CLG63:CLK124 CBK63:CBO124 BRO63:BRS124 BHS63:BHW124 AXW63:AYA124 AOA63:AOE124 AEE63:AEI124 UI63:UM124 KM63:KQ124 WWR63:WWV124 WMV63:WMZ124 WCZ63:WDD124 VTD63:VTH124 VJH63:VJL124 UZL63:UZP124 UPP63:UPT124 UFT63:UFX124 TVX63:TWB124 TMB63:TMF124 TCF63:TCJ124 SSJ63:SSN124 SIN63:SIR124 RYR63:RYV124 ROV63:ROZ124 REZ63:RFD124 QVD63:QVH124 QLH63:QLL124 QBL63:QBP124 PRP63:PRT124 PHT63:PHX124 OXX63:OYB124 OOB63:OOF124 OEF63:OEJ124 NUJ63:NUN124 NKN63:NKR124 NAR63:NAV124 MQV63:MQZ124 MGZ63:MHD124 LXD63:LXH124 LNH63:LNL124 LDL63:LDP124 KTP63:KTT124 KJT63:KJX124 JZX63:KAB124 JQB63:JQF124 JGF63:JGJ124 IWJ63:IWN124 IMN63:IMR124 ICR63:ICV124 HSV63:HSZ124 HIZ63:HJD124 GZD63:GZH124 GPH63:GPL124 GFL63:GFP124 FVP63:FVT124 FLT63:FLX124 FBX63:FCB124 ESB63:ESF124 EIF63:EIJ124 DYJ63:DYN124 DON63:DOR124 DER63:DEV124 CUV63:CUZ124 CKZ63:CLD124 CBD63:CBH124 BRH63:BRL124 BHL63:BHP124 AXP63:AXT124 ANT63:ANX124 ADX63:AEB124 UB63:UF124 KF63:KJ124 WWK63:WWO124 WMO63:WMS124 WCS63:WCW124 VSW63:VTA124 VJA63:VJE124 UZE63:UZI124 UPI63:UPM124 UFM63:UFQ124 TVQ63:TVU124 TLU63:TLY124 TBY63:TCC124 SSC63:SSG124 SIG63:SIK124 RYK63:RYO124 ROO63:ROS124 RES63:REW124 QUW63:QVA124 QLA63:QLE124 QBE63:QBI124 PRI63:PRM124 PHM63:PHQ124 OXQ63:OXU124 ONU63:ONY124 ODY63:OEC124 NUC63:NUG124 NKG63:NKK124 NAK63:NAO124 MQO63:MQS124 MGS63:MGW124 LWW63:LXA124 LNA63:LNE124 LDE63:LDI124 KTI63:KTM124 KJM63:KJQ124 JZQ63:JZU124 JPU63:JPY124 JFY63:JGC124 IWC63:IWG124 IMG63:IMK124 ICK63:ICO124 HSO63:HSS124 HIS63:HIW124 GYW63:GZA124 GPA63:GPE124 GFE63:GFI124 FVI63:FVM124 FLM63:FLQ124 FBQ63:FBU124 ERU63:ERY124 EHY63:EIC124 DYC63:DYG124 DOG63:DOK124 DEK63:DEO124 CUO63:CUS124 CKS63:CKW124 CAW63:CBA124 BRA63:BRE124 BHE63:BHI124 AXI63:AXM124 ANM63:ANQ124 ADQ63:ADU124 TU63:TY124 JY63:KC124 WWD63:WWH124 WMH63:WML124 WCL63:WCP124 VSP63:VST124 VIT63:VIX124 UYX63:UZB124 UPB63:UPF124 UFF63:UFJ124 TVJ63:TVN124 TLN63:TLR124 TBR63:TBV124 SRV63:SRZ124 SHZ63:SID124 RYD63:RYH124 ROH63:ROL124 REL63:REP124 QUP63:QUT124 QKT63:QKX124 QAX63:QBB124 PRB63:PRF124 PHF63:PHJ124 OXJ63:OXN124 ONN63:ONR124 ODR63:ODV124 NTV63:NTZ124 NJZ63:NKD124 NAD63:NAH124 MQH63:MQL124 MGL63:MGP124 LWP63:LWT124 LMT63:LMX124 LCX63:LDB124 KTB63:KTF124 KJF63:KJJ124 JZJ63:JZN124 JPN63:JPR124 JFR63:JFV124 IVV63:IVZ124 ILZ63:IMD124 ICD63:ICH124 HSH63:HSL124 HIL63:HIP124 GYP63:GYT124 GOT63:GOX124 GEX63:GFB124 FVB63:FVF124 FLF63:FLJ124 FBJ63:FBN124 ERN63:ERR124 EHR63:EHV124 DXV63:DXZ124 DNZ63:DOD124 DED63:DEH124 CUH63:CUL124 CKL63:CKP124 CAP63:CAT124 BQT63:BQX124 BGX63:BHB124 AXB63:AXF124 ANF63:ANJ124 ADJ63:ADN124 TN63:TR124 JR63:JV124 WVW63:WWA124 WMA63:WME124 WCE63:WCI124 VSI63:VSM124 VIM63:VIQ124 UYQ63:UYU124 UOU63:UOY124 UEY63:UFC124 TVC63:TVG124 TLG63:TLK124 TBK63:TBO124 SRO63:SRS124 SHS63:SHW124 RXW63:RYA124 ROA63:ROE124 REE63:REI124 QUI63:QUM124 QKM63:QKQ124 QAQ63:QAU124 PQU63:PQY124 PGY63:PHC124 OXC63:OXG124 ONG63:ONK124 ODK63:ODO124 NTO63:NTS124 NJS63:NJW124 MZW63:NAA124 MQA63:MQE124 MGE63:MGI124 LWI63:LWM124 LMM63:LMQ124 LCQ63:LCU124 KSU63:KSY124 KIY63:KJC124 JZC63:JZG124 JPG63:JPK124 JFK63:JFO124 IVO63:IVS124 ILS63:ILW124 IBW63:ICA124 HSA63:HSE124 HIE63:HII124 GYI63:GYM124 GOM63:GOQ124 GEQ63:GEU124 FUU63:FUY124 FKY63:FLC124 FBC63:FBG124 ERG63:ERK124 EHK63:EHO124 DXO63:DXS124 DNS63:DNW124 DDW63:DEA124 CUA63:CUE124 CKE63:CKI124 CAI63:CAM124 BQM63:BQQ124 BGQ63:BGU124 AWU63:AWY124 AMY63:ANC124 ADC63:ADG124 TG63:TK124 JK63:JO124 WVP63:WVT124 WLT63:WLX124 WBX63:WCB124 VSB63:VSF124 VIF63:VIJ124 UYJ63:UYN124 UON63:UOR124 UER63:UEV124 TUV63:TUZ124 TKZ63:TLD124 TBD63:TBH124 SRH63:SRL124 SHL63:SHP124 RXP63:RXT124 RNT63:RNX124 RDX63:REB124 QUB63:QUF124 QKF63:QKJ124 QAJ63:QAN124 PQN63:PQR124 PGR63:PGV124 OWV63:OWZ124 OMZ63:OND124 ODD63:ODH124 NTH63:NTL124 NJL63:NJP124 MZP63:MZT124 MPT63:MPX124 MFX63:MGB124 LWB63:LWF124 LMF63:LMJ124 LCJ63:LCN124 KSN63:KSR124 KIR63:KIV124 JYV63:JYZ124 JOZ63:JPD124 JFD63:JFH124 IVH63:IVL124 ILL63:ILP124 IBP63:IBT124 HRT63:HRX124 HHX63:HIB124 GYB63:GYF124 GOF63:GOJ124 GEJ63:GEN124 FUN63:FUR124 FKR63:FKV124 FAV63:FAZ124 EQZ63:ERD124 EHD63:EHH124 DXH63:DXL124 DNL63:DNP124 DDP63:DDT124 CTT63:CTX124 CJX63:CKB124 CAB63:CAF124 BQF63:BQJ124 BGJ63:BGN124 AWN63:AWR124 AMR63:AMV124 ACV63:ACZ124 SZ63:TD124 JD63:JH124 WVM63:WVM124 WLQ63:WLQ124 WBU63:WBU124 VRY63:VRY124 VIC63:VIC124 UYG63:UYG124 UOK63:UOK124 UEO63:UEO124 TUS63:TUS124 TKW63:TKW124 TBA63:TBA124 SRE63:SRE124 SHI63:SHI124 RXM63:RXM124 RNQ63:RNQ124 RDU63:RDU124 QTY63:QTY124 QKC63:QKC124 QAG63:QAG124 PQK63:PQK124 PGO63:PGO124 OWS63:OWS124 OMW63:OMW124 ODA63:ODA124 NTE63:NTE124 NJI63:NJI124 MZM63:MZM124 MPQ63:MPQ124 MFU63:MFU124 LVY63:LVY124 LMC63:LMC124 LCG63:LCG124 KSK63:KSK124 KIO63:KIO124 JYS63:JYS124 JOW63:JOW124 JFA63:JFA124 IVE63:IVE124 ILI63:ILI124 IBM63:IBM124 HRQ63:HRQ124 HHU63:HHU124 GXY63:GXY124 GOC63:GOC124 GEG63:GEG124 FUK63:FUK124 FKO63:FKO124 FAS63:FAS124 EQW63:EQW124 EHA63:EHA124 DXE63:DXE124 DNI63:DNI124 DDM63:DDM124 CTQ63:CTQ124 CJU63:CJU124 BZY63:BZY124 BQC63:BQC124 BGG63:BGG124 AWK63:AWK124 AMO63:AMO124 ACS63:ACS124 SW63:SW124 JA63:JA124 WUZ63:WVB124 WLD63:WLF124 WBH63:WBJ124 VRL63:VRN124 VHP63:VHR124 UXT63:UXV124 UNX63:UNZ124 UEB63:UED124 TUF63:TUH124 TKJ63:TKL124 TAN63:TAP124 SQR63:SQT124 SGV63:SGX124 RWZ63:RXB124 RND63:RNF124 RDH63:RDJ124 QTL63:QTN124 QJP63:QJR124 PZT63:PZV124 PPX63:PPZ124 PGB63:PGD124 OWF63:OWH124 OMJ63:OML124 OCN63:OCP124 NSR63:NST124 NIV63:NIX124 MYZ63:MZB124 MPD63:MPF124 MFH63:MFJ124 LVL63:LVN124 LLP63:LLR124 LBT63:LBV124 KRX63:KRZ124 KIB63:KID124 JYF63:JYH124 JOJ63:JOL124 JEN63:JEP124 IUR63:IUT124 IKV63:IKX124 IAZ63:IBB124 HRD63:HRF124 HHH63:HHJ124 GXL63:GXN124 GNP63:GNR124 GDT63:GDV124 FTX63:FTZ124 FKB63:FKD124 FAF63:FAH124 EQJ63:EQL124 EGN63:EGP124 DWR63:DWT124 DMV63:DMX124 DCZ63:DDB124 CTD63:CTF124 CJH63:CJJ124 BZL63:BZN124 BPP63:BPR124 BFT63:BFV124 AVX63:AVZ124 AMB63:AMD124 ACF63:ACH124 SJ63:SL124 IN63:IP124 WRK63:WRV124 WHO63:WHZ124 VXS63:VYD124 VNW63:VOH124 VEA63:VEL124 UUE63:UUP124 UKI63:UKT124 UAM63:UAX124 TQQ63:TRB124 TGU63:THF124 SWY63:SXJ124 SNC63:SNN124 SDG63:SDR124 RTK63:RTV124 RJO63:RJZ124 QZS63:RAD124 QPW63:QQH124 QGA63:QGL124 PWE63:PWP124 PMI63:PMT124 PCM63:PCX124 OSQ63:OTB124 OIU63:OJF124 NYY63:NZJ124 NPC63:NPN124 NFG63:NFR124 MVK63:MVV124 MLO63:MLZ124 MBS63:MCD124 LRW63:LSH124 LIA63:LIL124 KYE63:KYP124 KOI63:KOT124 KEM63:KEX124 JUQ63:JVB124 JKU63:JLF124 JAY63:JBJ124 IRC63:IRN124 IHG63:IHR124 HXK63:HXV124 HNO63:HNZ124 HDS63:HED124 GTW63:GUH124 GKA63:GKL124 GAE63:GAP124 FQI63:FQT124 FGM63:FGX124 EWQ63:EXB124 EMU63:ENF124 ECY63:EDJ124 DTC63:DTN124 DJG63:DJR124 CZK63:CZV124 CPO63:CPZ124 CFS63:CGD124 BVW63:BWH124 BMA63:BML124 BCE63:BCP124 ASI63:AST124 AIM63:AIX124 YQ63:ZB124 OU63:PF124 WYC63:WYL124 WOG63:WOP124 WEK63:WET124 VUO63:VUX124 VKS63:VLB124 VAW63:VBF124 URA63:URJ124 UHE63:UHN124 TXI63:TXR124 TNM63:TNV124 TDQ63:TDZ124 STU63:SUD124 SJY63:SKH124 SAC63:SAL124 RQG63:RQP124 RGK63:RGT124 QWO63:QWX124 QMS63:QNB124 QCW63:QDF124 PTA63:PTJ124 PJE63:PJN124 OZI63:OZR124 OPM63:OPV124 OFQ63:OFZ124 NVU63:NWD124 NLY63:NMH124 NCC63:NCL124 MSG63:MSP124 MIK63:MIT124 LYO63:LYX124 LOS63:LPB124 LEW63:LFF124 KVA63:KVJ124 KLE63:KLN124 KBI63:KBR124 JRM63:JRV124 JHQ63:JHZ124 IXU63:IYD124 INY63:IOH124 IEC63:IEL124 HUG63:HUP124 HKK63:HKT124 HAO63:HAX124 GQS63:GRB124 GGW63:GHF124 FXA63:FXJ124 FNE63:FNN124 FDI63:FDR124 ETM63:ETV124 EJQ63:EJZ124 DZU63:EAD124 DPY63:DQH124 DGC63:DGL124 CWG63:CWP124 CMK63:CMT124 CCO63:CCX124 BSS63:BTB124 BIW63:BJF124 AZA63:AZJ124 APE63:APN124 AFI63:AFR124 VM63:VV124 LQ63:LZ124 WRG63:WRG124 WHK63:WHK124 VXO63:VXO124 VNS63:VNS124 VDW63:VDW124 UUA63:UUA124 UKE63:UKE124 UAI63:UAI124 TQM63:TQM124 TGQ63:TGQ124 SWU63:SWU124 SMY63:SMY124 SDC63:SDC124 RTG63:RTG124 RJK63:RJK124 QZO63:QZO124 QPS63:QPS124 QFW63:QFW124 PWA63:PWA124 PME63:PME124 PCI63:PCI124 OSM63:OSM124 OIQ63:OIQ124 NYU63:NYU124 NOY63:NOY124 NFC63:NFC124 MVG63:MVG124 MLK63:MLK124 MBO63:MBO124 LRS63:LRS124 LHW63:LHW124 KYA63:KYA124 KOE63:KOE124 KEI63:KEI124 JUM63:JUM124 JKQ63:JKQ124 JAU63:JAU124 IQY63:IQY124 IHC63:IHC124 HXG63:HXG124 HNK63:HNK124 HDO63:HDO124 GTS63:GTS124 GJW63:GJW124 GAA63:GAA124 FQE63:FQE124 FGI63:FGI124 EWM63:EWM124 EMQ63:EMQ124 ECU63:ECU124 DSY63:DSY124 DJC63:DJC124 CZG63:CZG124 CPK63:CPK124 CFO63:CFO124 BVS63:BVS124 BLW63:BLW124 BCA63:BCA124 ASE63:ASE124 AII63:AII124 YM63:YM124 OQ63:OQ124 WQV63:WRC124 WGZ63:WHG124 VXD63:VXK124 VNH63:VNO124 VDL63:VDS124 UTP63:UTW124 UJT63:UKA124 TZX63:UAE124 TQB63:TQI124 TGF63:TGM124 SWJ63:SWQ124 SMN63:SMU124 SCR63:SCY124 RSV63:RTC124 RIZ63:RJG124 QZD63:QZK124 QPH63:QPO124 QFL63:QFS124 PVP63:PVW124 PLT63:PMA124 PBX63:PCE124 OSB63:OSI124 OIF63:OIM124 NYJ63:NYQ124 NON63:NOU124 NER63:NEY124 MUV63:MVC124 MKZ63:MLG124 MBD63:MBK124 LRH63:LRO124 LHL63:LHS124 KXP63:KXW124 KNT63:KOA124 KDX63:KEE124 JUB63:JUI124 JKF63:JKM124 JAJ63:JAQ124 IQN63:IQU124 IGR63:IGY124 HWV63:HXC124 HMZ63:HNG124 HDD63:HDK124 GTH63:GTO124 GJL63:GJS124 FZP63:FZW124 FPT63:FQA124 FFX63:FGE124 EWB63:EWI124 EMF63:EMM124 ECJ63:ECQ124 DSN63:DSU124 DIR63:DIY124 CYV63:CZC124 COZ63:CPG124 CFD63:CFK124 BVH63:BVO124 BLL63:BLS124 BBP63:BBW124 ART63:ASA124 AHX63:AIE124 YB63:YI124 YB128:YI140 DM128:DN140 DM2:DN124 DM982892:DN983040 DM917356:DN917504 DM851820:DN851968 DM786284:DN786432 DM720748:DN720896 DM655212:DN655360 DM589676:DN589824 DM524140:DN524288 DM458604:DN458752 DM393068:DN393216 DM327532:DN327680 DM261996:DN262144 DM196460:DN196608 DM130924:DN131072 DM65388:DN65536</xm:sqref>
        </x14:dataValidation>
        <x14:dataValidation type="list" allowBlank="1" showInputMessage="1" showErrorMessage="1">
          <x14:formula1>
            <xm:f>Lookup!$AB$2:$AB$3</xm:f>
          </x14:formula1>
          <xm:sqref>Q2:Q57 Q63:Q124 Q128:Q140</xm:sqref>
        </x14:dataValidation>
        <x14:dataValidation type="list" allowBlank="1" showInputMessage="1" showErrorMessage="1">
          <x14:formula1>
            <xm:f>Lookup!$Y$1:$Y$13</xm:f>
          </x14:formula1>
          <xm:sqref>Z128:Z140 Z2:Z57 Z63:Z124</xm:sqref>
        </x14:dataValidation>
        <x14:dataValidation type="list" allowBlank="1" showInputMessage="1" showErrorMessage="1">
          <x14:formula1>
            <xm:f>[7]Lookup!#REF!</xm:f>
          </x14:formula1>
          <xm:sqref>Z58:Z62 Q58:Q62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V5:Z50"/>
  <sheetViews>
    <sheetView tabSelected="1" zoomScale="85" zoomScaleNormal="85" workbookViewId="0">
      <selection activeCell="AE43" sqref="AE43"/>
    </sheetView>
  </sheetViews>
  <sheetFormatPr defaultRowHeight="15" x14ac:dyDescent="0.25"/>
  <cols>
    <col min="2" max="2" width="22.7109375" bestFit="1" customWidth="1"/>
    <col min="3" max="3" width="11.42578125" customWidth="1"/>
    <col min="4" max="4" width="9.7109375" customWidth="1"/>
    <col min="5" max="5" width="11.140625" customWidth="1"/>
    <col min="6" max="6" width="11.85546875" customWidth="1"/>
    <col min="7" max="7" width="12.7109375" customWidth="1"/>
    <col min="8" max="8" width="11" customWidth="1"/>
    <col min="10" max="10" width="9.5703125" customWidth="1"/>
    <col min="11" max="11" width="11.85546875" customWidth="1"/>
    <col min="12" max="13" width="11.42578125" customWidth="1"/>
    <col min="15" max="15" width="11.5703125" bestFit="1" customWidth="1"/>
    <col min="16" max="16" width="10" customWidth="1"/>
    <col min="23" max="23" width="14.5703125" bestFit="1" customWidth="1"/>
    <col min="25" max="25" width="15.7109375" customWidth="1"/>
    <col min="26" max="26" width="16.85546875" customWidth="1"/>
  </cols>
  <sheetData>
    <row r="5" spans="22:26" ht="60" x14ac:dyDescent="0.25">
      <c r="V5" s="241" t="s">
        <v>916</v>
      </c>
      <c r="W5" s="241" t="s">
        <v>1929</v>
      </c>
      <c r="X5" s="242" t="s">
        <v>1886</v>
      </c>
      <c r="Y5" s="242" t="s">
        <v>1819</v>
      </c>
      <c r="Z5" s="242" t="s">
        <v>1820</v>
      </c>
    </row>
    <row r="6" spans="22:26" x14ac:dyDescent="0.25">
      <c r="V6" s="311" t="s">
        <v>376</v>
      </c>
      <c r="W6" s="151" t="s">
        <v>388</v>
      </c>
      <c r="X6" s="462">
        <f>COUNTIF(Data!R:R,W6)</f>
        <v>14</v>
      </c>
      <c r="Y6" s="151">
        <f>SUMIFS(Data!DI:DI,Data!R:R,MOVEMENT!W6)</f>
        <v>68</v>
      </c>
      <c r="Z6" s="151">
        <f>SUMIFS(Data!DK:DK,Data!R:R,MOVEMENT!W6)</f>
        <v>38</v>
      </c>
    </row>
    <row r="7" spans="22:26" x14ac:dyDescent="0.25">
      <c r="V7" s="312"/>
      <c r="W7" s="151" t="s">
        <v>384</v>
      </c>
      <c r="X7" s="462">
        <f>COUNTIF(Data!R:R,W7)</f>
        <v>3</v>
      </c>
      <c r="Y7" s="151">
        <f>SUMIFS(Data!DI:DI,Data!R:R,MOVEMENT!W7)</f>
        <v>2</v>
      </c>
      <c r="Z7" s="151">
        <f>SUMIFS(Data!DK:DK,Data!R:R,MOVEMENT!W7)</f>
        <v>7</v>
      </c>
    </row>
    <row r="8" spans="22:26" x14ac:dyDescent="0.25">
      <c r="V8" s="312"/>
      <c r="W8" s="151" t="s">
        <v>381</v>
      </c>
      <c r="X8" s="462">
        <f>COUNTIF(Data!R:R,W8)</f>
        <v>3</v>
      </c>
      <c r="Y8" s="151">
        <f>SUMIFS(Data!DI:DI,Data!R:R,MOVEMENT!W8)</f>
        <v>245</v>
      </c>
      <c r="Z8" s="151">
        <f>SUMIFS(Data!DK:DK,Data!R:R,MOVEMENT!W8)</f>
        <v>3</v>
      </c>
    </row>
    <row r="9" spans="22:26" x14ac:dyDescent="0.25">
      <c r="V9" s="312"/>
      <c r="W9" s="151" t="s">
        <v>391</v>
      </c>
      <c r="X9" s="462">
        <f>COUNTIF(Data!R:R,W9)</f>
        <v>0</v>
      </c>
      <c r="Y9" s="151">
        <f>SUMIFS(Data!DI:DI,Data!R:R,MOVEMENT!W9)</f>
        <v>0</v>
      </c>
      <c r="Z9" s="151">
        <f>SUMIFS(Data!DK:DK,Data!R:R,MOVEMENT!W9)</f>
        <v>0</v>
      </c>
    </row>
    <row r="10" spans="22:26" x14ac:dyDescent="0.25">
      <c r="V10" s="312"/>
      <c r="W10" s="151" t="s">
        <v>393</v>
      </c>
      <c r="X10" s="462">
        <f>COUNTIF(Data!R:R,W10)</f>
        <v>0</v>
      </c>
      <c r="Y10" s="151">
        <f>SUMIFS(Data!DI:DI,Data!R:R,MOVEMENT!W10)</f>
        <v>0</v>
      </c>
      <c r="Z10" s="151">
        <f>SUMIFS(Data!DK:DK,Data!R:R,MOVEMENT!W10)</f>
        <v>0</v>
      </c>
    </row>
    <row r="11" spans="22:26" x14ac:dyDescent="0.25">
      <c r="V11" s="312"/>
      <c r="W11" s="151" t="s">
        <v>389</v>
      </c>
      <c r="X11" s="462">
        <f>COUNTIF(Data!R:R,W11)</f>
        <v>9</v>
      </c>
      <c r="Y11" s="151">
        <f>SUMIFS(Data!DI:DI,Data!R:R,MOVEMENT!W11)</f>
        <v>169</v>
      </c>
      <c r="Z11" s="151">
        <f>SUMIFS(Data!DK:DK,Data!R:R,MOVEMENT!W11)</f>
        <v>49</v>
      </c>
    </row>
    <row r="12" spans="22:26" x14ac:dyDescent="0.25">
      <c r="V12" s="312"/>
      <c r="W12" s="151" t="s">
        <v>377</v>
      </c>
      <c r="X12" s="462">
        <f>COUNTIF(Data!R:R,W12)</f>
        <v>25</v>
      </c>
      <c r="Y12" s="151">
        <f>SUMIFS(Data!DI:DI,Data!R:R,MOVEMENT!W12)</f>
        <v>188</v>
      </c>
      <c r="Z12" s="151">
        <f>SUMIFS(Data!DK:DK,Data!R:R,MOVEMENT!W12)</f>
        <v>75</v>
      </c>
    </row>
    <row r="13" spans="22:26" x14ac:dyDescent="0.25">
      <c r="V13" s="312"/>
      <c r="W13" s="151" t="s">
        <v>394</v>
      </c>
      <c r="X13" s="462">
        <f>COUNTIF(Data!R:R,W13)</f>
        <v>0</v>
      </c>
      <c r="Y13" s="151">
        <f>SUMIFS(Data!DI:DI,Data!R:R,MOVEMENT!W13)</f>
        <v>0</v>
      </c>
      <c r="Z13" s="151">
        <f>SUMIFS(Data!DK:DK,Data!R:R,MOVEMENT!W13)</f>
        <v>0</v>
      </c>
    </row>
    <row r="14" spans="22:26" x14ac:dyDescent="0.25">
      <c r="V14" s="312"/>
      <c r="W14" s="151" t="s">
        <v>390</v>
      </c>
      <c r="X14" s="462">
        <f>COUNTIF(Data!R:R,W14)</f>
        <v>0</v>
      </c>
      <c r="Y14" s="151">
        <f>SUMIFS(Data!DI:DI,Data!R:R,MOVEMENT!W14)</f>
        <v>0</v>
      </c>
      <c r="Z14" s="151">
        <f>SUMIFS(Data!DK:DK,Data!R:R,MOVEMENT!W14)</f>
        <v>0</v>
      </c>
    </row>
    <row r="15" spans="22:26" x14ac:dyDescent="0.25">
      <c r="V15" s="312"/>
      <c r="W15" s="151" t="s">
        <v>387</v>
      </c>
      <c r="X15" s="462">
        <f>COUNTIF(Data!R:R,W15)</f>
        <v>2</v>
      </c>
      <c r="Y15" s="151">
        <f>SUMIFS(Data!DI:DI,Data!R:R,MOVEMENT!W15)</f>
        <v>0</v>
      </c>
      <c r="Z15" s="151">
        <f>SUMIFS(Data!DK:DK,Data!R:R,MOVEMENT!W15)</f>
        <v>2</v>
      </c>
    </row>
    <row r="16" spans="22:26" x14ac:dyDescent="0.25">
      <c r="V16" s="312"/>
      <c r="W16" s="151" t="s">
        <v>379</v>
      </c>
      <c r="X16" s="462">
        <f>COUNTIF(Data!R:R,W16)</f>
        <v>0</v>
      </c>
      <c r="Y16" s="151">
        <f>SUMIFS(Data!DI:DI,Data!R:R,MOVEMENT!W16)</f>
        <v>0</v>
      </c>
      <c r="Z16" s="151">
        <f>SUMIFS(Data!DK:DK,Data!R:R,MOVEMENT!W16)</f>
        <v>0</v>
      </c>
    </row>
    <row r="17" spans="22:26" x14ac:dyDescent="0.25">
      <c r="V17" s="312"/>
      <c r="W17" s="151" t="s">
        <v>380</v>
      </c>
      <c r="X17" s="462">
        <f>COUNTIF(Data!R:R,W17)</f>
        <v>0</v>
      </c>
      <c r="Y17" s="151">
        <f>SUMIFS(Data!DI:DI,Data!R:R,MOVEMENT!W17)</f>
        <v>0</v>
      </c>
      <c r="Z17" s="151">
        <f>SUMIFS(Data!DK:DK,Data!R:R,MOVEMENT!W17)</f>
        <v>0</v>
      </c>
    </row>
    <row r="18" spans="22:26" x14ac:dyDescent="0.25">
      <c r="V18" s="312"/>
      <c r="W18" s="151" t="s">
        <v>386</v>
      </c>
      <c r="X18" s="462">
        <f>COUNTIF(Data!R:R,W18)</f>
        <v>10</v>
      </c>
      <c r="Y18" s="151">
        <f>SUMIFS(Data!DI:DI,Data!R:R,MOVEMENT!W18)</f>
        <v>186</v>
      </c>
      <c r="Z18" s="151">
        <f>SUMIFS(Data!DK:DK,Data!R:R,MOVEMENT!W18)</f>
        <v>82</v>
      </c>
    </row>
    <row r="19" spans="22:26" x14ac:dyDescent="0.25">
      <c r="V19" s="312"/>
      <c r="W19" s="278" t="s">
        <v>383</v>
      </c>
      <c r="X19" s="462">
        <f>COUNTIF(Data!R:R,W19)</f>
        <v>1</v>
      </c>
      <c r="Y19" s="151">
        <f>SUMIFS(Data!DI:DI,Data!R:R,MOVEMENT!W19)</f>
        <v>21</v>
      </c>
      <c r="Z19" s="151">
        <f>SUMIFS(Data!DK:DK,Data!R:R,MOVEMENT!W19)</f>
        <v>2</v>
      </c>
    </row>
    <row r="20" spans="22:26" x14ac:dyDescent="0.25">
      <c r="V20" s="312"/>
      <c r="W20" s="278" t="s">
        <v>378</v>
      </c>
      <c r="X20" s="462">
        <f>COUNTIF(Data!R:R,W20)</f>
        <v>21</v>
      </c>
      <c r="Y20" s="151">
        <f>SUMIFS(Data!DI:DI,Data!R:R,MOVEMENT!W20)</f>
        <v>164</v>
      </c>
      <c r="Z20" s="151">
        <f>SUMIFS(Data!DK:DK,Data!R:R,MOVEMENT!W20)</f>
        <v>107</v>
      </c>
    </row>
    <row r="21" spans="22:26" x14ac:dyDescent="0.25">
      <c r="V21" s="312"/>
      <c r="W21" s="278" t="s">
        <v>382</v>
      </c>
      <c r="X21" s="462">
        <f>COUNTIF(Data!R:R,W21)</f>
        <v>0</v>
      </c>
      <c r="Y21" s="151">
        <f>SUMIFS(Data!DI:DI,Data!R:R,MOVEMENT!W21)</f>
        <v>0</v>
      </c>
      <c r="Z21" s="151">
        <f>SUMIFS(Data!DK:DK,Data!R:R,MOVEMENT!W21)</f>
        <v>0</v>
      </c>
    </row>
    <row r="22" spans="22:26" x14ac:dyDescent="0.25">
      <c r="V22" s="312"/>
      <c r="W22" s="278" t="s">
        <v>392</v>
      </c>
      <c r="X22" s="462">
        <f>COUNTIF(Data!R:R,W22)</f>
        <v>0</v>
      </c>
      <c r="Y22" s="151">
        <f>SUMIFS(Data!DI:DI,Data!R:R,MOVEMENT!W22)</f>
        <v>0</v>
      </c>
      <c r="Z22" s="151">
        <f>SUMIFS(Data!DK:DK,Data!R:R,MOVEMENT!W22)</f>
        <v>0</v>
      </c>
    </row>
    <row r="23" spans="22:26" x14ac:dyDescent="0.25">
      <c r="V23" s="312"/>
      <c r="W23" s="278" t="s">
        <v>950</v>
      </c>
      <c r="X23" s="462">
        <f>COUNTIF(Data!R:R,W23)</f>
        <v>22</v>
      </c>
      <c r="Y23" s="151">
        <f>SUMIFS(Data!DI:DI,Data!R:R,MOVEMENT!W23)</f>
        <v>1111</v>
      </c>
      <c r="Z23" s="151">
        <f>SUMIFS(Data!DK:DK,Data!R:R,MOVEMENT!W23)</f>
        <v>501</v>
      </c>
    </row>
    <row r="24" spans="22:26" x14ac:dyDescent="0.25">
      <c r="V24" s="313"/>
      <c r="W24" s="279" t="s">
        <v>1895</v>
      </c>
      <c r="X24" s="291">
        <f t="shared" ref="X24" si="0">SUM(X6:X23)</f>
        <v>110</v>
      </c>
      <c r="Y24" s="261">
        <f t="shared" ref="Y24" si="1">SUM(Y6:Y23)</f>
        <v>2154</v>
      </c>
      <c r="Z24" s="261">
        <f t="shared" ref="Z24" si="2">SUM(Z6:Z23)</f>
        <v>866</v>
      </c>
    </row>
    <row r="25" spans="22:26" x14ac:dyDescent="0.25">
      <c r="V25" s="314" t="s">
        <v>395</v>
      </c>
      <c r="W25" s="278" t="s">
        <v>401</v>
      </c>
      <c r="X25" s="462">
        <f>COUNTIF(Data!R:R,W25)</f>
        <v>0</v>
      </c>
      <c r="Y25" s="151">
        <f>SUMIFS(Data!DI:DI,Data!R:R,MOVEMENT!W25)</f>
        <v>0</v>
      </c>
      <c r="Z25" s="151">
        <f>SUMIFS(Data!DK:DK,Data!R:R,MOVEMENT!W25)</f>
        <v>0</v>
      </c>
    </row>
    <row r="26" spans="22:26" x14ac:dyDescent="0.25">
      <c r="V26" s="314"/>
      <c r="W26" s="278" t="s">
        <v>408</v>
      </c>
      <c r="X26" s="462">
        <f>COUNTIF(Data!R:R,W26)</f>
        <v>0</v>
      </c>
      <c r="Y26" s="151">
        <f>SUMIFS(Data!DI:DI,Data!R:R,MOVEMENT!W26)</f>
        <v>0</v>
      </c>
      <c r="Z26" s="151">
        <f>SUMIFS(Data!DK:DK,Data!R:R,MOVEMENT!W26)</f>
        <v>0</v>
      </c>
    </row>
    <row r="27" spans="22:26" x14ac:dyDescent="0.25">
      <c r="V27" s="314"/>
      <c r="W27" s="278" t="s">
        <v>398</v>
      </c>
      <c r="X27" s="462">
        <f>COUNTIF(Data!R:R,W27)</f>
        <v>0</v>
      </c>
      <c r="Y27" s="151">
        <f>SUMIFS(Data!DI:DI,Data!R:R,MOVEMENT!W27)</f>
        <v>0</v>
      </c>
      <c r="Z27" s="151">
        <f>SUMIFS(Data!DK:DK,Data!R:R,MOVEMENT!W27)</f>
        <v>0</v>
      </c>
    </row>
    <row r="28" spans="22:26" x14ac:dyDescent="0.25">
      <c r="V28" s="314"/>
      <c r="W28" s="278" t="s">
        <v>411</v>
      </c>
      <c r="X28" s="462">
        <f>COUNTIF(Data!R:R,W28)</f>
        <v>0</v>
      </c>
      <c r="Y28" s="151">
        <f>SUMIFS(Data!DI:DI,Data!R:R,MOVEMENT!W28)</f>
        <v>0</v>
      </c>
      <c r="Z28" s="151">
        <f>SUMIFS(Data!DK:DK,Data!R:R,MOVEMENT!W28)</f>
        <v>0</v>
      </c>
    </row>
    <row r="29" spans="22:26" x14ac:dyDescent="0.25">
      <c r="V29" s="314"/>
      <c r="W29" s="278" t="s">
        <v>397</v>
      </c>
      <c r="X29" s="462">
        <f>COUNTIF(Data!R:R,W29)</f>
        <v>1</v>
      </c>
      <c r="Y29" s="151">
        <f>SUMIFS(Data!DI:DI,Data!R:R,MOVEMENT!W29)</f>
        <v>55</v>
      </c>
      <c r="Z29" s="151">
        <f>SUMIFS(Data!DK:DK,Data!R:R,MOVEMENT!W29)</f>
        <v>1</v>
      </c>
    </row>
    <row r="30" spans="22:26" x14ac:dyDescent="0.25">
      <c r="V30" s="314"/>
      <c r="W30" s="278" t="s">
        <v>417</v>
      </c>
      <c r="X30" s="462">
        <f>COUNTIF(Data!R:R,W30)</f>
        <v>0</v>
      </c>
      <c r="Y30" s="151">
        <f>SUMIFS(Data!DI:DI,Data!R:R,MOVEMENT!W30)</f>
        <v>0</v>
      </c>
      <c r="Z30" s="151">
        <f>SUMIFS(Data!DK:DK,Data!R:R,MOVEMENT!W30)</f>
        <v>0</v>
      </c>
    </row>
    <row r="31" spans="22:26" x14ac:dyDescent="0.25">
      <c r="V31" s="314"/>
      <c r="W31" s="278" t="s">
        <v>404</v>
      </c>
      <c r="X31" s="462">
        <f>COUNTIF(Data!R:R,W31)</f>
        <v>1</v>
      </c>
      <c r="Y31" s="151">
        <f>SUMIFS(Data!DI:DI,Data!R:R,MOVEMENT!W31)</f>
        <v>0</v>
      </c>
      <c r="Z31" s="151">
        <f>SUMIFS(Data!DK:DK,Data!R:R,MOVEMENT!W31)</f>
        <v>0</v>
      </c>
    </row>
    <row r="32" spans="22:26" x14ac:dyDescent="0.25">
      <c r="V32" s="314"/>
      <c r="W32" s="278" t="s">
        <v>413</v>
      </c>
      <c r="X32" s="462">
        <f>COUNTIF(Data!R:R,W32)</f>
        <v>0</v>
      </c>
      <c r="Y32" s="151">
        <f>SUMIFS(Data!DI:DI,Data!R:R,MOVEMENT!W32)</f>
        <v>0</v>
      </c>
      <c r="Z32" s="151">
        <f>SUMIFS(Data!DK:DK,Data!R:R,MOVEMENT!W32)</f>
        <v>0</v>
      </c>
    </row>
    <row r="33" spans="22:26" x14ac:dyDescent="0.25">
      <c r="V33" s="314"/>
      <c r="W33" s="278" t="s">
        <v>407</v>
      </c>
      <c r="X33" s="462">
        <f>COUNTIF(Data!R:R,W33)</f>
        <v>0</v>
      </c>
      <c r="Y33" s="151">
        <f>SUMIFS(Data!DI:DI,Data!R:R,MOVEMENT!W33)</f>
        <v>0</v>
      </c>
      <c r="Z33" s="151">
        <f>SUMIFS(Data!DK:DK,Data!R:R,MOVEMENT!W33)</f>
        <v>0</v>
      </c>
    </row>
    <row r="34" spans="22:26" x14ac:dyDescent="0.25">
      <c r="V34" s="314"/>
      <c r="W34" s="278" t="s">
        <v>396</v>
      </c>
      <c r="X34" s="462">
        <f>COUNTIF(Data!R:R,W34)</f>
        <v>0</v>
      </c>
      <c r="Y34" s="151">
        <f>SUMIFS(Data!DI:DI,Data!R:R,MOVEMENT!W34)</f>
        <v>0</v>
      </c>
      <c r="Z34" s="151">
        <f>SUMIFS(Data!DK:DK,Data!R:R,MOVEMENT!W34)</f>
        <v>0</v>
      </c>
    </row>
    <row r="35" spans="22:26" x14ac:dyDescent="0.25">
      <c r="V35" s="314"/>
      <c r="W35" s="278" t="s">
        <v>415</v>
      </c>
      <c r="X35" s="462">
        <f>COUNTIF(Data!R:R,W35)</f>
        <v>0</v>
      </c>
      <c r="Y35" s="151">
        <f>SUMIFS(Data!DI:DI,Data!R:R,MOVEMENT!W35)</f>
        <v>0</v>
      </c>
      <c r="Z35" s="151">
        <f>SUMIFS(Data!DK:DK,Data!R:R,MOVEMENT!W35)</f>
        <v>0</v>
      </c>
    </row>
    <row r="36" spans="22:26" x14ac:dyDescent="0.25">
      <c r="V36" s="314"/>
      <c r="W36" s="278" t="s">
        <v>1043</v>
      </c>
      <c r="X36" s="462">
        <f>COUNTIF(Data!R:R,W36)</f>
        <v>0</v>
      </c>
      <c r="Y36" s="151">
        <f>SUMIFS(Data!DI:DI,Data!R:R,MOVEMENT!W36)</f>
        <v>0</v>
      </c>
      <c r="Z36" s="151">
        <f>SUMIFS(Data!DK:DK,Data!R:R,MOVEMENT!W36)</f>
        <v>0</v>
      </c>
    </row>
    <row r="37" spans="22:26" x14ac:dyDescent="0.25">
      <c r="V37" s="314"/>
      <c r="W37" s="278" t="s">
        <v>410</v>
      </c>
      <c r="X37" s="462">
        <f>COUNTIF(Data!R:R,W37)</f>
        <v>1</v>
      </c>
      <c r="Y37" s="151">
        <f>SUMIFS(Data!DI:DI,Data!R:R,MOVEMENT!W37)</f>
        <v>1</v>
      </c>
      <c r="Z37" s="151">
        <f>SUMIFS(Data!DK:DK,Data!R:R,MOVEMENT!W37)</f>
        <v>1</v>
      </c>
    </row>
    <row r="38" spans="22:26" x14ac:dyDescent="0.25">
      <c r="V38" s="314"/>
      <c r="W38" s="278" t="s">
        <v>412</v>
      </c>
      <c r="X38" s="462">
        <f>COUNTIF(Data!R:R,W38)</f>
        <v>0</v>
      </c>
      <c r="Y38" s="151">
        <f>SUMIFS(Data!DI:DI,Data!R:R,MOVEMENT!W38)</f>
        <v>0</v>
      </c>
      <c r="Z38" s="151">
        <f>SUMIFS(Data!DK:DK,Data!R:R,MOVEMENT!W38)</f>
        <v>0</v>
      </c>
    </row>
    <row r="39" spans="22:26" x14ac:dyDescent="0.25">
      <c r="V39" s="314"/>
      <c r="W39" s="278" t="s">
        <v>406</v>
      </c>
      <c r="X39" s="462">
        <f>COUNTIF(Data!R:R,W39)</f>
        <v>8</v>
      </c>
      <c r="Y39" s="151">
        <f>SUMIFS(Data!DI:DI,Data!R:R,MOVEMENT!W39)</f>
        <v>251</v>
      </c>
      <c r="Z39" s="151">
        <f>SUMIFS(Data!DK:DK,Data!R:R,MOVEMENT!W39)</f>
        <v>112</v>
      </c>
    </row>
    <row r="40" spans="22:26" x14ac:dyDescent="0.25">
      <c r="V40" s="314"/>
      <c r="W40" s="278" t="s">
        <v>409</v>
      </c>
      <c r="X40" s="462">
        <f>COUNTIF(Data!R:R,W40)</f>
        <v>0</v>
      </c>
      <c r="Y40" s="151">
        <f>SUMIFS(Data!DI:DI,Data!R:R,MOVEMENT!W40)</f>
        <v>0</v>
      </c>
      <c r="Z40" s="151">
        <f>SUMIFS(Data!DK:DK,Data!R:R,MOVEMENT!W40)</f>
        <v>0</v>
      </c>
    </row>
    <row r="41" spans="22:26" x14ac:dyDescent="0.25">
      <c r="V41" s="314"/>
      <c r="W41" s="278" t="s">
        <v>400</v>
      </c>
      <c r="X41" s="462">
        <f>COUNTIF(Data!R:R,W41)</f>
        <v>0</v>
      </c>
      <c r="Y41" s="151">
        <f>SUMIFS(Data!DI:DI,Data!R:R,MOVEMENT!W41)</f>
        <v>0</v>
      </c>
      <c r="Z41" s="151">
        <f>SUMIFS(Data!DK:DK,Data!R:R,MOVEMENT!W41)</f>
        <v>0</v>
      </c>
    </row>
    <row r="42" spans="22:26" x14ac:dyDescent="0.25">
      <c r="V42" s="314"/>
      <c r="W42" s="278" t="s">
        <v>402</v>
      </c>
      <c r="X42" s="462">
        <f>COUNTIF(Data!R:R,W42)</f>
        <v>0</v>
      </c>
      <c r="Y42" s="151">
        <f>SUMIFS(Data!DI:DI,Data!R:R,MOVEMENT!W42)</f>
        <v>0</v>
      </c>
      <c r="Z42" s="151">
        <f>SUMIFS(Data!DK:DK,Data!R:R,MOVEMENT!W42)</f>
        <v>0</v>
      </c>
    </row>
    <row r="43" spans="22:26" x14ac:dyDescent="0.25">
      <c r="V43" s="314"/>
      <c r="W43" s="278" t="s">
        <v>416</v>
      </c>
      <c r="X43" s="462">
        <f>COUNTIF(Data!R:R,W43)</f>
        <v>0</v>
      </c>
      <c r="Y43" s="151">
        <f>SUMIFS(Data!DI:DI,Data!R:R,MOVEMENT!W43)</f>
        <v>0</v>
      </c>
      <c r="Z43" s="151">
        <f>SUMIFS(Data!DK:DK,Data!R:R,MOVEMENT!W43)</f>
        <v>0</v>
      </c>
    </row>
    <row r="44" spans="22:26" x14ac:dyDescent="0.25">
      <c r="V44" s="314"/>
      <c r="W44" s="278" t="s">
        <v>414</v>
      </c>
      <c r="X44" s="462">
        <f>COUNTIF(Data!R:R,W44)</f>
        <v>1</v>
      </c>
      <c r="Y44" s="151">
        <f>SUMIFS(Data!DI:DI,Data!R:R,MOVEMENT!W44)</f>
        <v>3</v>
      </c>
      <c r="Z44" s="151">
        <f>SUMIFS(Data!DK:DK,Data!R:R,MOVEMENT!W44)</f>
        <v>0</v>
      </c>
    </row>
    <row r="45" spans="22:26" x14ac:dyDescent="0.25">
      <c r="V45" s="314"/>
      <c r="W45" s="278" t="s">
        <v>418</v>
      </c>
      <c r="X45" s="462">
        <f>COUNTIF(Data!R:R,W45)</f>
        <v>0</v>
      </c>
      <c r="Y45" s="151">
        <f>SUMIFS(Data!DI:DI,Data!R:R,MOVEMENT!W45)</f>
        <v>0</v>
      </c>
      <c r="Z45" s="151">
        <f>SUMIFS(Data!DK:DK,Data!R:R,MOVEMENT!W45)</f>
        <v>0</v>
      </c>
    </row>
    <row r="46" spans="22:26" x14ac:dyDescent="0.25">
      <c r="V46" s="314"/>
      <c r="W46" s="278" t="s">
        <v>399</v>
      </c>
      <c r="X46" s="462">
        <f>COUNTIF(Data!R:R,W46)</f>
        <v>0</v>
      </c>
      <c r="Y46" s="151">
        <f>SUMIFS(Data!DI:DI,Data!R:R,MOVEMENT!W46)</f>
        <v>0</v>
      </c>
      <c r="Z46" s="151">
        <f>SUMIFS(Data!DK:DK,Data!R:R,MOVEMENT!W46)</f>
        <v>0</v>
      </c>
    </row>
    <row r="47" spans="22:26" x14ac:dyDescent="0.25">
      <c r="V47" s="314"/>
      <c r="W47" s="278" t="s">
        <v>405</v>
      </c>
      <c r="X47" s="462">
        <f>COUNTIF(Data!R:R,W47)</f>
        <v>4</v>
      </c>
      <c r="Y47" s="151">
        <f>SUMIFS(Data!DI:DI,Data!R:R,MOVEMENT!W47)</f>
        <v>2</v>
      </c>
      <c r="Z47" s="151">
        <f>SUMIFS(Data!DK:DK,Data!R:R,MOVEMENT!W47)</f>
        <v>54</v>
      </c>
    </row>
    <row r="48" spans="22:26" x14ac:dyDescent="0.25">
      <c r="V48" s="314"/>
      <c r="W48" s="278" t="s">
        <v>403</v>
      </c>
      <c r="X48" s="462">
        <f>COUNTIF(Data!R:R,W48)</f>
        <v>0</v>
      </c>
      <c r="Y48" s="151">
        <f>SUMIFS(Data!DI:DI,Data!R:R,MOVEMENT!W48)</f>
        <v>0</v>
      </c>
      <c r="Z48" s="151">
        <f>SUMIFS(Data!DK:DK,Data!R:R,MOVEMENT!W48)</f>
        <v>0</v>
      </c>
    </row>
    <row r="49" spans="22:26" x14ac:dyDescent="0.25">
      <c r="V49" s="314"/>
      <c r="W49" s="245" t="s">
        <v>1895</v>
      </c>
      <c r="X49" s="261">
        <f t="shared" ref="X49" si="3">SUM(X25:X48)</f>
        <v>16</v>
      </c>
      <c r="Y49" s="261">
        <f t="shared" ref="Y49" si="4">SUM(Y25:Y48)</f>
        <v>312</v>
      </c>
      <c r="Z49" s="261">
        <f t="shared" ref="Z49" si="5">SUM(Z25:Z48)</f>
        <v>168</v>
      </c>
    </row>
    <row r="50" spans="22:26" x14ac:dyDescent="0.25">
      <c r="V50" s="309" t="s">
        <v>1935</v>
      </c>
      <c r="W50" s="310"/>
      <c r="X50" s="261">
        <f t="shared" ref="X50" si="6">X49+X24</f>
        <v>126</v>
      </c>
      <c r="Y50" s="261">
        <f t="shared" ref="Y50" si="7">Y49+Y24</f>
        <v>2466</v>
      </c>
      <c r="Z50" s="261">
        <f t="shared" ref="Z50" si="8">Z49+Z24</f>
        <v>1034</v>
      </c>
    </row>
  </sheetData>
  <mergeCells count="3">
    <mergeCell ref="V6:V24"/>
    <mergeCell ref="V25:V49"/>
    <mergeCell ref="V50:W50"/>
  </mergeCells>
  <pageMargins left="0.7" right="0.7" top="0.75" bottom="0.75" header="0.3" footer="0.3"/>
  <pageSetup scale="66"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sheetPr>
  <dimension ref="J4:AB55"/>
  <sheetViews>
    <sheetView showGridLines="0" showRowColHeaders="0" zoomScale="85" zoomScaleNormal="85" workbookViewId="0">
      <selection activeCell="B1" sqref="B1"/>
    </sheetView>
  </sheetViews>
  <sheetFormatPr defaultRowHeight="15" x14ac:dyDescent="0.25"/>
  <cols>
    <col min="1" max="1" width="14.7109375" customWidth="1"/>
    <col min="2" max="2" width="19" bestFit="1" customWidth="1"/>
    <col min="3" max="3" width="12.140625" customWidth="1"/>
    <col min="4" max="4" width="12" customWidth="1"/>
    <col min="5" max="5" width="11" customWidth="1"/>
    <col min="6" max="6" width="12" customWidth="1"/>
    <col min="7" max="7" width="12.5703125" customWidth="1"/>
    <col min="9" max="9" width="9.42578125" customWidth="1"/>
    <col min="10" max="10" width="12.140625" style="143" customWidth="1"/>
    <col min="11" max="11" width="10.5703125" customWidth="1"/>
    <col min="22" max="22" width="43.42578125" customWidth="1"/>
  </cols>
  <sheetData>
    <row r="4" spans="22:28" x14ac:dyDescent="0.25">
      <c r="V4" s="240" t="s">
        <v>2003</v>
      </c>
    </row>
    <row r="5" spans="22:28" x14ac:dyDescent="0.25">
      <c r="V5" s="241"/>
      <c r="W5" s="241" t="s">
        <v>2004</v>
      </c>
      <c r="X5" s="241" t="s">
        <v>2005</v>
      </c>
      <c r="Y5" s="241" t="s">
        <v>2006</v>
      </c>
      <c r="Z5" s="241" t="s">
        <v>55</v>
      </c>
    </row>
    <row r="6" spans="22:28" x14ac:dyDescent="0.25">
      <c r="V6" s="241" t="s">
        <v>353</v>
      </c>
      <c r="W6" s="151">
        <f>COUNTIF(Data!FR:FR,V6)</f>
        <v>27</v>
      </c>
      <c r="X6" s="151">
        <f>COUNTIF(Data!FS:FS,V6)</f>
        <v>15</v>
      </c>
      <c r="Y6" s="151">
        <f>COUNTIF(Data!FT:FT,V6)</f>
        <v>3</v>
      </c>
      <c r="Z6" s="151">
        <f>SUM(W6:Y6)</f>
        <v>45</v>
      </c>
      <c r="AB6" t="s">
        <v>2009</v>
      </c>
    </row>
    <row r="7" spans="22:28" x14ac:dyDescent="0.25">
      <c r="V7" s="241" t="s">
        <v>354</v>
      </c>
      <c r="W7" s="151">
        <f>COUNTIF(Data!FR:FR,V7)</f>
        <v>11</v>
      </c>
      <c r="X7" s="151">
        <f>COUNTIF(Data!FS:FS,V7)</f>
        <v>7</v>
      </c>
      <c r="Y7" s="151">
        <f>COUNTIF(Data!FT:FT,V7)</f>
        <v>6</v>
      </c>
      <c r="Z7" s="151">
        <f t="shared" ref="Z7:Z28" si="0">SUM(W7:Y7)</f>
        <v>24</v>
      </c>
      <c r="AB7" t="s">
        <v>2010</v>
      </c>
    </row>
    <row r="8" spans="22:28" x14ac:dyDescent="0.25">
      <c r="V8" s="241" t="s">
        <v>355</v>
      </c>
      <c r="W8" s="151">
        <f>COUNTIF(Data!FR:FR,V8)</f>
        <v>13</v>
      </c>
      <c r="X8" s="151">
        <f>COUNTIF(Data!FS:FS,V8)</f>
        <v>10</v>
      </c>
      <c r="Y8" s="151">
        <f>COUNTIF(Data!FT:FT,V8)</f>
        <v>17</v>
      </c>
      <c r="Z8" s="151">
        <f t="shared" si="0"/>
        <v>40</v>
      </c>
      <c r="AB8" t="s">
        <v>2011</v>
      </c>
    </row>
    <row r="9" spans="22:28" x14ac:dyDescent="0.25">
      <c r="V9" s="241" t="s">
        <v>356</v>
      </c>
      <c r="W9" s="151">
        <f>COUNTIF(Data!FR:FR,V9)</f>
        <v>5</v>
      </c>
      <c r="X9" s="151">
        <f>COUNTIF(Data!FS:FS,V9)</f>
        <v>4</v>
      </c>
      <c r="Y9" s="151">
        <f>COUNTIF(Data!FT:FT,V9)</f>
        <v>5</v>
      </c>
      <c r="Z9" s="151">
        <f t="shared" si="0"/>
        <v>14</v>
      </c>
      <c r="AB9" t="s">
        <v>2012</v>
      </c>
    </row>
    <row r="10" spans="22:28" x14ac:dyDescent="0.25">
      <c r="V10" s="241" t="s">
        <v>357</v>
      </c>
      <c r="W10" s="151">
        <f>COUNTIF(Data!FR:FR,V10)</f>
        <v>1</v>
      </c>
      <c r="X10" s="151">
        <f>COUNTIF(Data!FS:FS,V10)</f>
        <v>1</v>
      </c>
      <c r="Y10" s="151">
        <f>COUNTIF(Data!FT:FT,V10)</f>
        <v>2</v>
      </c>
      <c r="Z10" s="151">
        <f t="shared" si="0"/>
        <v>4</v>
      </c>
      <c r="AB10" t="s">
        <v>2013</v>
      </c>
    </row>
    <row r="11" spans="22:28" x14ac:dyDescent="0.25">
      <c r="V11" s="241" t="s">
        <v>358</v>
      </c>
      <c r="W11" s="151">
        <f>COUNTIF(Data!FR:FR,V11)</f>
        <v>0</v>
      </c>
      <c r="X11" s="151">
        <f>COUNTIF(Data!FS:FS,V11)</f>
        <v>2</v>
      </c>
      <c r="Y11" s="151">
        <f>COUNTIF(Data!FT:FT,V11)</f>
        <v>2</v>
      </c>
      <c r="Z11" s="151">
        <f t="shared" si="0"/>
        <v>4</v>
      </c>
      <c r="AB11" t="s">
        <v>358</v>
      </c>
    </row>
    <row r="12" spans="22:28" x14ac:dyDescent="0.25">
      <c r="V12" s="241" t="s">
        <v>359</v>
      </c>
      <c r="W12" s="151">
        <f>COUNTIF(Data!FR:FR,V12)</f>
        <v>1</v>
      </c>
      <c r="X12" s="151">
        <f>COUNTIF(Data!FS:FS,V12)</f>
        <v>2</v>
      </c>
      <c r="Y12" s="151">
        <f>COUNTIF(Data!FT:FT,V12)</f>
        <v>1</v>
      </c>
      <c r="Z12" s="151">
        <f t="shared" si="0"/>
        <v>4</v>
      </c>
      <c r="AB12" t="s">
        <v>2014</v>
      </c>
    </row>
    <row r="13" spans="22:28" x14ac:dyDescent="0.25">
      <c r="V13" s="241" t="s">
        <v>360</v>
      </c>
      <c r="W13" s="151">
        <f>COUNTIF(Data!FR:FR,V13)</f>
        <v>1</v>
      </c>
      <c r="X13" s="151">
        <f>COUNTIF(Data!FS:FS,V13)</f>
        <v>1</v>
      </c>
      <c r="Y13" s="151">
        <f>COUNTIF(Data!FT:FT,V13)</f>
        <v>1</v>
      </c>
      <c r="Z13" s="151">
        <f t="shared" si="0"/>
        <v>3</v>
      </c>
      <c r="AB13" t="s">
        <v>2015</v>
      </c>
    </row>
    <row r="14" spans="22:28" x14ac:dyDescent="0.25">
      <c r="V14" s="241" t="s">
        <v>361</v>
      </c>
      <c r="W14" s="151">
        <f>COUNTIF(Data!FR:FR,V14)</f>
        <v>2</v>
      </c>
      <c r="X14" s="151">
        <f>COUNTIF(Data!FS:FS,V14)</f>
        <v>5</v>
      </c>
      <c r="Y14" s="151">
        <f>COUNTIF(Data!FT:FT,V14)</f>
        <v>1</v>
      </c>
      <c r="Z14" s="151">
        <f t="shared" si="0"/>
        <v>8</v>
      </c>
      <c r="AB14" t="s">
        <v>2016</v>
      </c>
    </row>
    <row r="15" spans="22:28" x14ac:dyDescent="0.25">
      <c r="V15" s="241" t="s">
        <v>362</v>
      </c>
      <c r="W15" s="151">
        <f>COUNTIF(Data!FR:FR,V15)</f>
        <v>0</v>
      </c>
      <c r="X15" s="151">
        <f>COUNTIF(Data!FS:FS,V15)</f>
        <v>1</v>
      </c>
      <c r="Y15" s="151">
        <f>COUNTIF(Data!FT:FT,V15)</f>
        <v>0</v>
      </c>
      <c r="Z15" s="151">
        <f t="shared" si="0"/>
        <v>1</v>
      </c>
      <c r="AB15" t="s">
        <v>362</v>
      </c>
    </row>
    <row r="16" spans="22:28" x14ac:dyDescent="0.25">
      <c r="V16" s="241" t="s">
        <v>363</v>
      </c>
      <c r="W16" s="151">
        <f>COUNTIF(Data!FR:FR,V16)</f>
        <v>1</v>
      </c>
      <c r="X16" s="151">
        <f>COUNTIF(Data!FS:FS,V16)</f>
        <v>2</v>
      </c>
      <c r="Y16" s="151">
        <f>COUNTIF(Data!FT:FT,V16)</f>
        <v>3</v>
      </c>
      <c r="Z16" s="151">
        <f t="shared" si="0"/>
        <v>6</v>
      </c>
      <c r="AB16" t="s">
        <v>2017</v>
      </c>
    </row>
    <row r="17" spans="22:28" x14ac:dyDescent="0.25">
      <c r="V17" s="241" t="s">
        <v>364</v>
      </c>
      <c r="W17" s="151">
        <f>COUNTIF(Data!FR:FR,V17)</f>
        <v>5</v>
      </c>
      <c r="X17" s="151">
        <f>COUNTIF(Data!FS:FS,V17)</f>
        <v>3</v>
      </c>
      <c r="Y17" s="151">
        <f>COUNTIF(Data!FT:FT,V17)</f>
        <v>7</v>
      </c>
      <c r="Z17" s="151">
        <f t="shared" si="0"/>
        <v>15</v>
      </c>
      <c r="AB17" t="s">
        <v>364</v>
      </c>
    </row>
    <row r="18" spans="22:28" x14ac:dyDescent="0.25">
      <c r="V18" s="241" t="s">
        <v>365</v>
      </c>
      <c r="W18" s="151">
        <f>COUNTIF(Data!FR:FR,V18)</f>
        <v>4</v>
      </c>
      <c r="X18" s="151">
        <f>COUNTIF(Data!FS:FS,V18)</f>
        <v>2</v>
      </c>
      <c r="Y18" s="151">
        <f>COUNTIF(Data!FT:FT,V18)</f>
        <v>2</v>
      </c>
      <c r="Z18" s="151">
        <f t="shared" si="0"/>
        <v>8</v>
      </c>
      <c r="AB18" t="s">
        <v>365</v>
      </c>
    </row>
    <row r="19" spans="22:28" x14ac:dyDescent="0.25">
      <c r="V19" s="241" t="s">
        <v>366</v>
      </c>
      <c r="W19" s="151">
        <f>COUNTIF(Data!FR:FR,V19)</f>
        <v>2</v>
      </c>
      <c r="X19" s="151">
        <f>COUNTIF(Data!FS:FS,V19)</f>
        <v>0</v>
      </c>
      <c r="Y19" s="151">
        <f>COUNTIF(Data!FT:FT,V19)</f>
        <v>5</v>
      </c>
      <c r="Z19" s="151">
        <f t="shared" si="0"/>
        <v>7</v>
      </c>
      <c r="AB19" t="s">
        <v>366</v>
      </c>
    </row>
    <row r="20" spans="22:28" x14ac:dyDescent="0.25">
      <c r="V20" s="241" t="s">
        <v>367</v>
      </c>
      <c r="W20" s="151">
        <f>COUNTIF(Data!FR:FR,V20)</f>
        <v>4</v>
      </c>
      <c r="X20" s="151">
        <f>COUNTIF(Data!FS:FS,V20)</f>
        <v>6</v>
      </c>
      <c r="Y20" s="151">
        <f>COUNTIF(Data!FT:FT,V20)</f>
        <v>9</v>
      </c>
      <c r="Z20" s="151">
        <f t="shared" si="0"/>
        <v>19</v>
      </c>
      <c r="AB20" t="s">
        <v>2018</v>
      </c>
    </row>
    <row r="21" spans="22:28" x14ac:dyDescent="0.25">
      <c r="V21" s="241" t="s">
        <v>368</v>
      </c>
      <c r="W21" s="151">
        <f>COUNTIF(Data!FR:FR,V21)</f>
        <v>2</v>
      </c>
      <c r="X21" s="151">
        <f>COUNTIF(Data!FS:FS,V21)</f>
        <v>1</v>
      </c>
      <c r="Y21" s="151">
        <f>COUNTIF(Data!FT:FT,V21)</f>
        <v>4</v>
      </c>
      <c r="Z21" s="151">
        <f t="shared" si="0"/>
        <v>7</v>
      </c>
      <c r="AB21" t="s">
        <v>2019</v>
      </c>
    </row>
    <row r="22" spans="22:28" x14ac:dyDescent="0.25">
      <c r="V22" s="241" t="s">
        <v>369</v>
      </c>
      <c r="W22" s="151">
        <f>COUNTIF(Data!FR:FR,V22)</f>
        <v>9</v>
      </c>
      <c r="X22" s="151">
        <f>COUNTIF(Data!FS:FS,V22)</f>
        <v>5</v>
      </c>
      <c r="Y22" s="151">
        <f>COUNTIF(Data!FT:FT,V22)</f>
        <v>9</v>
      </c>
      <c r="Z22" s="151">
        <f t="shared" si="0"/>
        <v>23</v>
      </c>
      <c r="AB22" t="s">
        <v>2020</v>
      </c>
    </row>
    <row r="23" spans="22:28" x14ac:dyDescent="0.25">
      <c r="V23" s="241" t="s">
        <v>370</v>
      </c>
      <c r="W23" s="151">
        <f>COUNTIF(Data!FR:FR,V23)</f>
        <v>2</v>
      </c>
      <c r="X23" s="151">
        <f>COUNTIF(Data!FS:FS,V23)</f>
        <v>2</v>
      </c>
      <c r="Y23" s="151">
        <f>COUNTIF(Data!FT:FT,V23)</f>
        <v>1</v>
      </c>
      <c r="Z23" s="151">
        <f t="shared" si="0"/>
        <v>5</v>
      </c>
      <c r="AB23" t="s">
        <v>2021</v>
      </c>
    </row>
    <row r="24" spans="22:28" x14ac:dyDescent="0.25">
      <c r="V24" s="241" t="s">
        <v>371</v>
      </c>
      <c r="W24" s="151">
        <f>COUNTIF(Data!FR:FR,V24)</f>
        <v>3</v>
      </c>
      <c r="X24" s="151">
        <f>COUNTIF(Data!FS:FS,V24)</f>
        <v>2</v>
      </c>
      <c r="Y24" s="151">
        <f>COUNTIF(Data!FT:FT,V24)</f>
        <v>1</v>
      </c>
      <c r="Z24" s="151">
        <f t="shared" si="0"/>
        <v>6</v>
      </c>
      <c r="AB24" t="s">
        <v>2022</v>
      </c>
    </row>
    <row r="25" spans="22:28" x14ac:dyDescent="0.25">
      <c r="V25" s="241" t="s">
        <v>372</v>
      </c>
      <c r="W25" s="151">
        <f>COUNTIF(Data!FR:FR,V25)</f>
        <v>3</v>
      </c>
      <c r="X25" s="151">
        <f>COUNTIF(Data!FS:FS,V25)</f>
        <v>5</v>
      </c>
      <c r="Y25" s="151">
        <f>COUNTIF(Data!FT:FT,V25)</f>
        <v>12</v>
      </c>
      <c r="Z25" s="151">
        <f t="shared" si="0"/>
        <v>20</v>
      </c>
      <c r="AB25" t="s">
        <v>2023</v>
      </c>
    </row>
    <row r="26" spans="22:28" x14ac:dyDescent="0.25">
      <c r="V26" s="241" t="s">
        <v>373</v>
      </c>
      <c r="W26" s="151">
        <f>COUNTIF(Data!FR:FR,V26)</f>
        <v>15</v>
      </c>
      <c r="X26" s="151">
        <f>COUNTIF(Data!FS:FS,V26)</f>
        <v>31</v>
      </c>
      <c r="Y26" s="151">
        <f>COUNTIF(Data!FT:FT,V26)</f>
        <v>13</v>
      </c>
      <c r="Z26" s="151">
        <f t="shared" si="0"/>
        <v>59</v>
      </c>
      <c r="AB26" t="s">
        <v>373</v>
      </c>
    </row>
    <row r="27" spans="22:28" x14ac:dyDescent="0.25">
      <c r="V27" s="241" t="s">
        <v>374</v>
      </c>
      <c r="W27" s="151">
        <f>COUNTIF(Data!FR:FR,V27)</f>
        <v>2</v>
      </c>
      <c r="X27" s="151">
        <f>COUNTIF(Data!FS:FS,V27)</f>
        <v>3</v>
      </c>
      <c r="Y27" s="151">
        <f>COUNTIF(Data!FT:FT,V27)</f>
        <v>7</v>
      </c>
      <c r="Z27" s="151">
        <f t="shared" si="0"/>
        <v>12</v>
      </c>
      <c r="AB27" t="s">
        <v>2008</v>
      </c>
    </row>
    <row r="28" spans="22:28" x14ac:dyDescent="0.25">
      <c r="V28" s="241" t="s">
        <v>24</v>
      </c>
      <c r="W28" s="151">
        <f>COUNTIF(Data!FR:FR,V28)</f>
        <v>6</v>
      </c>
      <c r="X28" s="151">
        <f>COUNTIF(Data!FS:FS,V28)</f>
        <v>5</v>
      </c>
      <c r="Y28" s="151">
        <f>COUNTIF(Data!FT:FT,V28)</f>
        <v>6</v>
      </c>
      <c r="Z28" s="151">
        <f t="shared" si="0"/>
        <v>17</v>
      </c>
      <c r="AB28" t="s">
        <v>24</v>
      </c>
    </row>
    <row r="31" spans="22:28" x14ac:dyDescent="0.25">
      <c r="V31" s="240" t="s">
        <v>2007</v>
      </c>
    </row>
    <row r="32" spans="22:28" x14ac:dyDescent="0.25">
      <c r="V32" s="241"/>
      <c r="W32" s="241" t="s">
        <v>2004</v>
      </c>
      <c r="X32" s="241" t="s">
        <v>2005</v>
      </c>
      <c r="Y32" s="241" t="s">
        <v>2006</v>
      </c>
      <c r="Z32" s="241" t="s">
        <v>55</v>
      </c>
    </row>
    <row r="33" spans="22:26" x14ac:dyDescent="0.25">
      <c r="V33" s="241" t="s">
        <v>353</v>
      </c>
      <c r="W33" s="151">
        <f>COUNTIF(Data!FU:FU,V33)</f>
        <v>3</v>
      </c>
      <c r="X33" s="151">
        <f>COUNTIF(Data!FV:FV,V33)</f>
        <v>0</v>
      </c>
      <c r="Y33" s="151">
        <f>COUNTIF(Data!FW:FW,V33)</f>
        <v>3</v>
      </c>
      <c r="Z33" s="151">
        <f>SUM(W33:Y33)</f>
        <v>6</v>
      </c>
    </row>
    <row r="34" spans="22:26" x14ac:dyDescent="0.25">
      <c r="V34" s="241" t="s">
        <v>354</v>
      </c>
      <c r="W34" s="151">
        <f>COUNTIF(Data!FU:FU,V34)</f>
        <v>8</v>
      </c>
      <c r="X34" s="151">
        <f>COUNTIF(Data!FV:FV,V34)</f>
        <v>6</v>
      </c>
      <c r="Y34" s="151">
        <f>COUNTIF(Data!FW:FW,V34)</f>
        <v>3</v>
      </c>
      <c r="Z34" s="151">
        <f t="shared" ref="Z34:Z55" si="1">SUM(W34:Y34)</f>
        <v>17</v>
      </c>
    </row>
    <row r="35" spans="22:26" x14ac:dyDescent="0.25">
      <c r="V35" s="241" t="s">
        <v>355</v>
      </c>
      <c r="W35" s="151">
        <f>COUNTIF(Data!FU:FU,V35)</f>
        <v>8</v>
      </c>
      <c r="X35" s="151">
        <f>COUNTIF(Data!FV:FV,V35)</f>
        <v>6</v>
      </c>
      <c r="Y35" s="151">
        <f>COUNTIF(Data!FW:FW,V35)</f>
        <v>7</v>
      </c>
      <c r="Z35" s="151">
        <f t="shared" si="1"/>
        <v>21</v>
      </c>
    </row>
    <row r="36" spans="22:26" x14ac:dyDescent="0.25">
      <c r="V36" s="241" t="s">
        <v>356</v>
      </c>
      <c r="W36" s="151">
        <f>COUNTIF(Data!FU:FU,V36)</f>
        <v>2</v>
      </c>
      <c r="X36" s="151">
        <f>COUNTIF(Data!FV:FV,V36)</f>
        <v>6</v>
      </c>
      <c r="Y36" s="151">
        <f>COUNTIF(Data!FW:FW,V36)</f>
        <v>1</v>
      </c>
      <c r="Z36" s="151">
        <f t="shared" si="1"/>
        <v>9</v>
      </c>
    </row>
    <row r="37" spans="22:26" x14ac:dyDescent="0.25">
      <c r="V37" s="241" t="s">
        <v>357</v>
      </c>
      <c r="W37" s="151">
        <f>COUNTIF(Data!FU:FU,V37)</f>
        <v>2</v>
      </c>
      <c r="X37" s="151">
        <f>COUNTIF(Data!FV:FV,V37)</f>
        <v>3</v>
      </c>
      <c r="Y37" s="151">
        <f>COUNTIF(Data!FW:FW,V37)</f>
        <v>1</v>
      </c>
      <c r="Z37" s="151">
        <f t="shared" si="1"/>
        <v>6</v>
      </c>
    </row>
    <row r="38" spans="22:26" x14ac:dyDescent="0.25">
      <c r="V38" s="241" t="s">
        <v>358</v>
      </c>
      <c r="W38" s="151">
        <f>COUNTIF(Data!FU:FU,V38)</f>
        <v>0</v>
      </c>
      <c r="X38" s="151">
        <f>COUNTIF(Data!FV:FV,V38)</f>
        <v>3</v>
      </c>
      <c r="Y38" s="151">
        <f>COUNTIF(Data!FW:FW,V38)</f>
        <v>0</v>
      </c>
      <c r="Z38" s="151">
        <f t="shared" si="1"/>
        <v>3</v>
      </c>
    </row>
    <row r="39" spans="22:26" x14ac:dyDescent="0.25">
      <c r="V39" s="241" t="s">
        <v>359</v>
      </c>
      <c r="W39" s="151">
        <f>COUNTIF(Data!FU:FU,V39)</f>
        <v>2</v>
      </c>
      <c r="X39" s="151">
        <f>COUNTIF(Data!FV:FV,V39)</f>
        <v>1</v>
      </c>
      <c r="Y39" s="151">
        <f>COUNTIF(Data!FW:FW,V39)</f>
        <v>5</v>
      </c>
      <c r="Z39" s="151">
        <f t="shared" si="1"/>
        <v>8</v>
      </c>
    </row>
    <row r="40" spans="22:26" x14ac:dyDescent="0.25">
      <c r="V40" s="241" t="s">
        <v>360</v>
      </c>
      <c r="W40" s="151">
        <f>COUNTIF(Data!FU:FU,V40)</f>
        <v>8</v>
      </c>
      <c r="X40" s="151">
        <f>COUNTIF(Data!FV:FV,V40)</f>
        <v>3</v>
      </c>
      <c r="Y40" s="151">
        <f>COUNTIF(Data!FW:FW,V40)</f>
        <v>6</v>
      </c>
      <c r="Z40" s="151">
        <f t="shared" si="1"/>
        <v>17</v>
      </c>
    </row>
    <row r="41" spans="22:26" x14ac:dyDescent="0.25">
      <c r="V41" s="241" t="s">
        <v>361</v>
      </c>
      <c r="W41" s="151">
        <f>COUNTIF(Data!FU:FU,V41)</f>
        <v>4</v>
      </c>
      <c r="X41" s="151">
        <f>COUNTIF(Data!FV:FV,V41)</f>
        <v>3</v>
      </c>
      <c r="Y41" s="151">
        <f>COUNTIF(Data!FW:FW,V41)</f>
        <v>5</v>
      </c>
      <c r="Z41" s="151">
        <f t="shared" si="1"/>
        <v>12</v>
      </c>
    </row>
    <row r="42" spans="22:26" x14ac:dyDescent="0.25">
      <c r="V42" s="241" t="s">
        <v>362</v>
      </c>
      <c r="W42" s="151">
        <f>COUNTIF(Data!FU:FU,V42)</f>
        <v>4</v>
      </c>
      <c r="X42" s="151">
        <f>COUNTIF(Data!FV:FV,V42)</f>
        <v>0</v>
      </c>
      <c r="Y42" s="151">
        <f>COUNTIF(Data!FW:FW,V42)</f>
        <v>2</v>
      </c>
      <c r="Z42" s="151">
        <f t="shared" si="1"/>
        <v>6</v>
      </c>
    </row>
    <row r="43" spans="22:26" x14ac:dyDescent="0.25">
      <c r="V43" s="241" t="s">
        <v>363</v>
      </c>
      <c r="W43" s="151">
        <f>COUNTIF(Data!FU:FU,V43)</f>
        <v>3</v>
      </c>
      <c r="X43" s="151">
        <f>COUNTIF(Data!FV:FV,V43)</f>
        <v>3</v>
      </c>
      <c r="Y43" s="151">
        <f>COUNTIF(Data!FW:FW,V43)</f>
        <v>2</v>
      </c>
      <c r="Z43" s="151">
        <f t="shared" si="1"/>
        <v>8</v>
      </c>
    </row>
    <row r="44" spans="22:26" x14ac:dyDescent="0.25">
      <c r="V44" s="241" t="s">
        <v>364</v>
      </c>
      <c r="W44" s="151">
        <f>COUNTIF(Data!FU:FU,V44)</f>
        <v>6</v>
      </c>
      <c r="X44" s="151">
        <f>COUNTIF(Data!FV:FV,V44)</f>
        <v>8</v>
      </c>
      <c r="Y44" s="151">
        <f>COUNTIF(Data!FW:FW,V44)</f>
        <v>11</v>
      </c>
      <c r="Z44" s="151">
        <f t="shared" si="1"/>
        <v>25</v>
      </c>
    </row>
    <row r="45" spans="22:26" x14ac:dyDescent="0.25">
      <c r="V45" s="241" t="s">
        <v>365</v>
      </c>
      <c r="W45" s="151">
        <f>COUNTIF(Data!FU:FU,V45)</f>
        <v>1</v>
      </c>
      <c r="X45" s="151">
        <f>COUNTIF(Data!FV:FV,V45)</f>
        <v>1</v>
      </c>
      <c r="Y45" s="151">
        <f>COUNTIF(Data!FW:FW,V45)</f>
        <v>1</v>
      </c>
      <c r="Z45" s="151">
        <f t="shared" si="1"/>
        <v>3</v>
      </c>
    </row>
    <row r="46" spans="22:26" x14ac:dyDescent="0.25">
      <c r="V46" s="241" t="s">
        <v>366</v>
      </c>
      <c r="W46" s="151">
        <f>COUNTIF(Data!FU:FU,V46)</f>
        <v>1</v>
      </c>
      <c r="X46" s="151">
        <f>COUNTIF(Data!FV:FV,V46)</f>
        <v>2</v>
      </c>
      <c r="Y46" s="151">
        <f>COUNTIF(Data!FW:FW,V46)</f>
        <v>1</v>
      </c>
      <c r="Z46" s="151">
        <f t="shared" si="1"/>
        <v>4</v>
      </c>
    </row>
    <row r="47" spans="22:26" x14ac:dyDescent="0.25">
      <c r="V47" s="241" t="s">
        <v>367</v>
      </c>
      <c r="W47" s="151">
        <f>COUNTIF(Data!FU:FU,V47)</f>
        <v>7</v>
      </c>
      <c r="X47" s="151">
        <f>COUNTIF(Data!FV:FV,V47)</f>
        <v>5</v>
      </c>
      <c r="Y47" s="151">
        <f>COUNTIF(Data!FW:FW,V47)</f>
        <v>0</v>
      </c>
      <c r="Z47" s="151">
        <f t="shared" si="1"/>
        <v>12</v>
      </c>
    </row>
    <row r="48" spans="22:26" x14ac:dyDescent="0.25">
      <c r="V48" s="241" t="s">
        <v>368</v>
      </c>
      <c r="W48" s="151">
        <f>COUNTIF(Data!FU:FU,V48)</f>
        <v>5</v>
      </c>
      <c r="X48" s="151">
        <f>COUNTIF(Data!FV:FV,V48)</f>
        <v>3</v>
      </c>
      <c r="Y48" s="151">
        <f>COUNTIF(Data!FW:FW,V48)</f>
        <v>3</v>
      </c>
      <c r="Z48" s="151">
        <f t="shared" si="1"/>
        <v>11</v>
      </c>
    </row>
    <row r="49" spans="22:26" x14ac:dyDescent="0.25">
      <c r="V49" s="241" t="s">
        <v>369</v>
      </c>
      <c r="W49" s="151">
        <f>COUNTIF(Data!FU:FU,V49)</f>
        <v>4</v>
      </c>
      <c r="X49" s="151">
        <f>COUNTIF(Data!FV:FV,V49)</f>
        <v>11</v>
      </c>
      <c r="Y49" s="151">
        <f>COUNTIF(Data!FW:FW,V49)</f>
        <v>7</v>
      </c>
      <c r="Z49" s="151">
        <f t="shared" si="1"/>
        <v>22</v>
      </c>
    </row>
    <row r="50" spans="22:26" x14ac:dyDescent="0.25">
      <c r="V50" s="241" t="s">
        <v>370</v>
      </c>
      <c r="W50" s="151">
        <f>COUNTIF(Data!FU:FU,V50)</f>
        <v>3</v>
      </c>
      <c r="X50" s="151">
        <f>COUNTIF(Data!FV:FV,V50)</f>
        <v>5</v>
      </c>
      <c r="Y50" s="151">
        <f>COUNTIF(Data!FW:FW,V50)</f>
        <v>1</v>
      </c>
      <c r="Z50" s="151">
        <f t="shared" si="1"/>
        <v>9</v>
      </c>
    </row>
    <row r="51" spans="22:26" x14ac:dyDescent="0.25">
      <c r="V51" s="241" t="s">
        <v>371</v>
      </c>
      <c r="W51" s="151">
        <f>COUNTIF(Data!FU:FU,V51)</f>
        <v>2</v>
      </c>
      <c r="X51" s="151">
        <f>COUNTIF(Data!FV:FV,V51)</f>
        <v>4</v>
      </c>
      <c r="Y51" s="151">
        <f>COUNTIF(Data!FW:FW,V51)</f>
        <v>3</v>
      </c>
      <c r="Z51" s="151">
        <f t="shared" si="1"/>
        <v>9</v>
      </c>
    </row>
    <row r="52" spans="22:26" x14ac:dyDescent="0.25">
      <c r="V52" s="241" t="s">
        <v>372</v>
      </c>
      <c r="W52" s="151">
        <f>COUNTIF(Data!FU:FU,V52)</f>
        <v>9</v>
      </c>
      <c r="X52" s="151">
        <f>COUNTIF(Data!FV:FV,V52)</f>
        <v>9</v>
      </c>
      <c r="Y52" s="151">
        <f>COUNTIF(Data!FW:FW,V52)</f>
        <v>12</v>
      </c>
      <c r="Z52" s="151">
        <f t="shared" si="1"/>
        <v>30</v>
      </c>
    </row>
    <row r="53" spans="22:26" x14ac:dyDescent="0.25">
      <c r="V53" s="241" t="s">
        <v>373</v>
      </c>
      <c r="W53" s="151">
        <f>COUNTIF(Data!FU:FU,V53)</f>
        <v>12</v>
      </c>
      <c r="X53" s="151">
        <f>COUNTIF(Data!FV:FV,V53)</f>
        <v>21</v>
      </c>
      <c r="Y53" s="151">
        <f>COUNTIF(Data!FW:FW,V53)</f>
        <v>17</v>
      </c>
      <c r="Z53" s="151">
        <f t="shared" si="1"/>
        <v>50</v>
      </c>
    </row>
    <row r="54" spans="22:26" x14ac:dyDescent="0.25">
      <c r="V54" s="241" t="s">
        <v>374</v>
      </c>
      <c r="W54" s="151">
        <f>COUNTIF(Data!FU:FU,V54)</f>
        <v>14</v>
      </c>
      <c r="X54" s="151">
        <f>COUNTIF(Data!FV:FV,V54)</f>
        <v>10</v>
      </c>
      <c r="Y54" s="151">
        <f>COUNTIF(Data!FW:FW,V54)</f>
        <v>11</v>
      </c>
      <c r="Z54" s="151">
        <f t="shared" si="1"/>
        <v>35</v>
      </c>
    </row>
    <row r="55" spans="22:26" x14ac:dyDescent="0.25">
      <c r="V55" s="241" t="s">
        <v>24</v>
      </c>
      <c r="W55" s="151">
        <f>COUNTIF(Data!FU:FU,V55)</f>
        <v>4</v>
      </c>
      <c r="X55" s="151">
        <f>COUNTIF(Data!FV:FV,V55)</f>
        <v>1</v>
      </c>
      <c r="Y55" s="151">
        <f>COUNTIF(Data!FW:FW,V55)</f>
        <v>3</v>
      </c>
      <c r="Z55" s="151">
        <f t="shared" si="1"/>
        <v>8</v>
      </c>
    </row>
  </sheetData>
  <pageMargins left="0.7" right="0.7" top="0.75" bottom="0.75" header="0.3" footer="0.3"/>
  <pageSetup paperSize="9" scale="69" orientation="landscape"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41"/>
  <sheetViews>
    <sheetView workbookViewId="0">
      <selection activeCell="D47" sqref="D47"/>
    </sheetView>
  </sheetViews>
  <sheetFormatPr defaultRowHeight="15" x14ac:dyDescent="0.25"/>
  <cols>
    <col min="1" max="1" width="13.85546875" style="181" bestFit="1" customWidth="1"/>
    <col min="2" max="2" width="15.7109375" style="181" customWidth="1"/>
    <col min="3" max="3" width="34.5703125" style="182" customWidth="1"/>
    <col min="4" max="4" width="24.85546875" style="200" customWidth="1"/>
    <col min="6" max="6" width="15.7109375" bestFit="1" customWidth="1"/>
  </cols>
  <sheetData>
    <row r="1" spans="1:7" x14ac:dyDescent="0.25">
      <c r="A1" s="448" t="s">
        <v>34</v>
      </c>
      <c r="B1" s="450" t="s">
        <v>1630</v>
      </c>
      <c r="C1" s="450" t="s">
        <v>1631</v>
      </c>
      <c r="D1" s="177"/>
    </row>
    <row r="2" spans="1:7" x14ac:dyDescent="0.25">
      <c r="A2" s="448"/>
      <c r="B2" s="450"/>
      <c r="C2" s="450"/>
      <c r="D2" s="454" t="s">
        <v>1632</v>
      </c>
    </row>
    <row r="3" spans="1:7" x14ac:dyDescent="0.25">
      <c r="A3" s="448"/>
      <c r="B3" s="450"/>
      <c r="C3" s="450"/>
      <c r="D3" s="455"/>
    </row>
    <row r="4" spans="1:7" x14ac:dyDescent="0.25">
      <c r="A4" s="190" t="s">
        <v>377</v>
      </c>
      <c r="B4" s="190" t="s">
        <v>832</v>
      </c>
      <c r="C4" s="191" t="s">
        <v>268</v>
      </c>
      <c r="D4" s="192" t="s">
        <v>933</v>
      </c>
      <c r="F4" s="19" t="s">
        <v>832</v>
      </c>
      <c r="G4">
        <f>MATCH(B4,F4,0)</f>
        <v>1</v>
      </c>
    </row>
    <row r="5" spans="1:7" x14ac:dyDescent="0.25">
      <c r="A5" s="179" t="s">
        <v>377</v>
      </c>
      <c r="B5" s="179" t="s">
        <v>827</v>
      </c>
      <c r="C5" s="193" t="s">
        <v>262</v>
      </c>
      <c r="D5" s="192" t="s">
        <v>933</v>
      </c>
      <c r="F5" s="19" t="s">
        <v>827</v>
      </c>
      <c r="G5">
        <f t="shared" ref="G5:G68" si="0">MATCH(B5,F5,0)</f>
        <v>1</v>
      </c>
    </row>
    <row r="6" spans="1:7" x14ac:dyDescent="0.25">
      <c r="A6" s="179" t="s">
        <v>377</v>
      </c>
      <c r="B6" s="179" t="s">
        <v>835</v>
      </c>
      <c r="C6" s="193" t="s">
        <v>271</v>
      </c>
      <c r="D6" s="192" t="s">
        <v>933</v>
      </c>
      <c r="F6" s="19" t="s">
        <v>835</v>
      </c>
      <c r="G6">
        <f t="shared" si="0"/>
        <v>1</v>
      </c>
    </row>
    <row r="7" spans="1:7" x14ac:dyDescent="0.25">
      <c r="A7" s="179" t="s">
        <v>1656</v>
      </c>
      <c r="B7" s="179" t="s">
        <v>834</v>
      </c>
      <c r="C7" s="193" t="s">
        <v>270</v>
      </c>
      <c r="D7" s="192" t="s">
        <v>26</v>
      </c>
      <c r="F7" s="19" t="s">
        <v>834</v>
      </c>
      <c r="G7">
        <f t="shared" si="0"/>
        <v>1</v>
      </c>
    </row>
    <row r="8" spans="1:7" x14ac:dyDescent="0.25">
      <c r="A8" s="179" t="s">
        <v>377</v>
      </c>
      <c r="B8" s="179" t="s">
        <v>836</v>
      </c>
      <c r="C8" s="193" t="s">
        <v>272</v>
      </c>
      <c r="D8" s="192" t="s">
        <v>1657</v>
      </c>
      <c r="F8" s="19" t="s">
        <v>836</v>
      </c>
      <c r="G8">
        <f t="shared" si="0"/>
        <v>1</v>
      </c>
    </row>
    <row r="9" spans="1:7" x14ac:dyDescent="0.25">
      <c r="A9" s="179" t="s">
        <v>377</v>
      </c>
      <c r="B9" s="179" t="s">
        <v>829</v>
      </c>
      <c r="C9" s="193" t="s">
        <v>265</v>
      </c>
      <c r="D9" s="192" t="s">
        <v>933</v>
      </c>
      <c r="F9" s="19" t="s">
        <v>829</v>
      </c>
      <c r="G9">
        <f t="shared" si="0"/>
        <v>1</v>
      </c>
    </row>
    <row r="10" spans="1:7" x14ac:dyDescent="0.25">
      <c r="A10" s="179"/>
      <c r="B10" s="179"/>
      <c r="C10" s="193"/>
      <c r="D10" s="192"/>
      <c r="F10" s="19" t="s">
        <v>830</v>
      </c>
      <c r="G10" t="e">
        <f t="shared" si="0"/>
        <v>#N/A</v>
      </c>
    </row>
    <row r="11" spans="1:7" x14ac:dyDescent="0.25">
      <c r="A11" s="179" t="s">
        <v>377</v>
      </c>
      <c r="B11" s="179" t="s">
        <v>822</v>
      </c>
      <c r="C11" s="193" t="s">
        <v>257</v>
      </c>
      <c r="D11" s="192" t="s">
        <v>26</v>
      </c>
      <c r="F11" s="19" t="s">
        <v>822</v>
      </c>
      <c r="G11">
        <f t="shared" si="0"/>
        <v>1</v>
      </c>
    </row>
    <row r="12" spans="1:7" x14ac:dyDescent="0.25">
      <c r="A12" s="179" t="s">
        <v>377</v>
      </c>
      <c r="B12" s="179" t="s">
        <v>831</v>
      </c>
      <c r="C12" s="193" t="s">
        <v>267</v>
      </c>
      <c r="D12" s="192" t="s">
        <v>933</v>
      </c>
      <c r="F12" s="19" t="s">
        <v>831</v>
      </c>
      <c r="G12">
        <f t="shared" si="0"/>
        <v>1</v>
      </c>
    </row>
    <row r="13" spans="1:7" x14ac:dyDescent="0.25">
      <c r="A13" s="179" t="s">
        <v>377</v>
      </c>
      <c r="B13" s="179" t="s">
        <v>814</v>
      </c>
      <c r="C13" s="193" t="s">
        <v>249</v>
      </c>
      <c r="D13" s="192" t="s">
        <v>933</v>
      </c>
      <c r="F13" s="19" t="s">
        <v>814</v>
      </c>
      <c r="G13">
        <f t="shared" si="0"/>
        <v>1</v>
      </c>
    </row>
    <row r="14" spans="1:7" x14ac:dyDescent="0.25">
      <c r="A14" s="179" t="s">
        <v>377</v>
      </c>
      <c r="B14" s="179" t="s">
        <v>815</v>
      </c>
      <c r="C14" s="193" t="s">
        <v>250</v>
      </c>
      <c r="D14" s="192" t="s">
        <v>933</v>
      </c>
      <c r="F14" s="19" t="s">
        <v>815</v>
      </c>
      <c r="G14">
        <f t="shared" si="0"/>
        <v>1</v>
      </c>
    </row>
    <row r="15" spans="1:7" x14ac:dyDescent="0.25">
      <c r="A15" s="179" t="s">
        <v>377</v>
      </c>
      <c r="B15" s="179" t="s">
        <v>813</v>
      </c>
      <c r="C15" s="193" t="s">
        <v>248</v>
      </c>
      <c r="D15" s="192" t="s">
        <v>933</v>
      </c>
      <c r="F15" s="19" t="s">
        <v>813</v>
      </c>
      <c r="G15">
        <f t="shared" si="0"/>
        <v>1</v>
      </c>
    </row>
    <row r="16" spans="1:7" x14ac:dyDescent="0.25">
      <c r="A16" s="179" t="s">
        <v>377</v>
      </c>
      <c r="B16" s="179" t="s">
        <v>818</v>
      </c>
      <c r="C16" s="193" t="s">
        <v>253</v>
      </c>
      <c r="D16" s="192" t="s">
        <v>933</v>
      </c>
      <c r="F16" s="19" t="s">
        <v>818</v>
      </c>
      <c r="G16">
        <f t="shared" si="0"/>
        <v>1</v>
      </c>
    </row>
    <row r="17" spans="1:7" x14ac:dyDescent="0.25">
      <c r="A17" s="179" t="s">
        <v>377</v>
      </c>
      <c r="B17" s="179" t="s">
        <v>820</v>
      </c>
      <c r="C17" s="193" t="s">
        <v>255</v>
      </c>
      <c r="D17" s="192" t="s">
        <v>933</v>
      </c>
      <c r="F17" s="19" t="s">
        <v>820</v>
      </c>
      <c r="G17">
        <f t="shared" si="0"/>
        <v>1</v>
      </c>
    </row>
    <row r="18" spans="1:7" x14ac:dyDescent="0.25">
      <c r="A18" s="194" t="s">
        <v>377</v>
      </c>
      <c r="B18" s="194" t="s">
        <v>821</v>
      </c>
      <c r="C18" s="193" t="s">
        <v>256</v>
      </c>
      <c r="D18" s="192" t="s">
        <v>26</v>
      </c>
      <c r="F18" s="19" t="s">
        <v>821</v>
      </c>
      <c r="G18">
        <f t="shared" si="0"/>
        <v>1</v>
      </c>
    </row>
    <row r="19" spans="1:7" x14ac:dyDescent="0.25">
      <c r="A19" s="194"/>
      <c r="B19" s="194"/>
      <c r="C19" s="193"/>
      <c r="D19" s="192"/>
      <c r="F19" s="19" t="s">
        <v>825</v>
      </c>
      <c r="G19" t="e">
        <f t="shared" si="0"/>
        <v>#N/A</v>
      </c>
    </row>
    <row r="20" spans="1:7" x14ac:dyDescent="0.25">
      <c r="A20" s="179" t="s">
        <v>377</v>
      </c>
      <c r="B20" s="179" t="s">
        <v>817</v>
      </c>
      <c r="C20" s="193" t="s">
        <v>252</v>
      </c>
      <c r="D20" s="192" t="s">
        <v>1636</v>
      </c>
      <c r="F20" s="19" t="s">
        <v>817</v>
      </c>
      <c r="G20">
        <f t="shared" si="0"/>
        <v>1</v>
      </c>
    </row>
    <row r="21" spans="1:7" x14ac:dyDescent="0.25">
      <c r="A21" s="179" t="s">
        <v>377</v>
      </c>
      <c r="B21" s="179" t="s">
        <v>823</v>
      </c>
      <c r="C21" s="193" t="s">
        <v>258</v>
      </c>
      <c r="D21" s="192" t="s">
        <v>1653</v>
      </c>
      <c r="F21" s="19" t="s">
        <v>823</v>
      </c>
      <c r="G21">
        <f t="shared" si="0"/>
        <v>1</v>
      </c>
    </row>
    <row r="22" spans="1:7" x14ac:dyDescent="0.25">
      <c r="A22" s="179" t="s">
        <v>377</v>
      </c>
      <c r="B22" s="179" t="s">
        <v>824</v>
      </c>
      <c r="C22" s="193" t="s">
        <v>259</v>
      </c>
      <c r="D22" s="192" t="s">
        <v>1653</v>
      </c>
      <c r="F22" s="19" t="s">
        <v>824</v>
      </c>
      <c r="G22">
        <f t="shared" si="0"/>
        <v>1</v>
      </c>
    </row>
    <row r="23" spans="1:7" x14ac:dyDescent="0.25">
      <c r="A23" s="179" t="s">
        <v>377</v>
      </c>
      <c r="B23" s="179" t="s">
        <v>837</v>
      </c>
      <c r="C23" s="193" t="s">
        <v>273</v>
      </c>
      <c r="D23" s="192" t="s">
        <v>1653</v>
      </c>
      <c r="F23" s="19" t="s">
        <v>837</v>
      </c>
      <c r="G23">
        <f t="shared" si="0"/>
        <v>1</v>
      </c>
    </row>
    <row r="24" spans="1:7" x14ac:dyDescent="0.25">
      <c r="A24" s="179" t="s">
        <v>377</v>
      </c>
      <c r="B24" s="179" t="s">
        <v>833</v>
      </c>
      <c r="C24" s="193" t="s">
        <v>269</v>
      </c>
      <c r="D24" s="192" t="s">
        <v>1653</v>
      </c>
      <c r="F24" s="19" t="s">
        <v>833</v>
      </c>
      <c r="G24">
        <f t="shared" si="0"/>
        <v>1</v>
      </c>
    </row>
    <row r="25" spans="1:7" x14ac:dyDescent="0.25">
      <c r="A25" s="179" t="s">
        <v>377</v>
      </c>
      <c r="B25" s="193" t="s">
        <v>826</v>
      </c>
      <c r="C25" s="179" t="s">
        <v>261</v>
      </c>
      <c r="D25" s="192" t="s">
        <v>1658</v>
      </c>
      <c r="F25" s="19" t="s">
        <v>826</v>
      </c>
      <c r="G25">
        <f t="shared" si="0"/>
        <v>1</v>
      </c>
    </row>
    <row r="26" spans="1:7" x14ac:dyDescent="0.25">
      <c r="A26" s="179" t="s">
        <v>378</v>
      </c>
      <c r="B26" s="179" t="s">
        <v>867</v>
      </c>
      <c r="C26" s="193" t="s">
        <v>305</v>
      </c>
      <c r="D26" s="192" t="s">
        <v>933</v>
      </c>
      <c r="F26" s="19" t="s">
        <v>867</v>
      </c>
      <c r="G26">
        <f t="shared" si="0"/>
        <v>1</v>
      </c>
    </row>
    <row r="27" spans="1:7" x14ac:dyDescent="0.25">
      <c r="A27" s="179" t="s">
        <v>378</v>
      </c>
      <c r="B27" s="179" t="s">
        <v>869</v>
      </c>
      <c r="C27" s="193" t="s">
        <v>307</v>
      </c>
      <c r="D27" s="192" t="s">
        <v>1653</v>
      </c>
      <c r="F27" s="19" t="s">
        <v>869</v>
      </c>
      <c r="G27">
        <f t="shared" si="0"/>
        <v>1</v>
      </c>
    </row>
    <row r="28" spans="1:7" x14ac:dyDescent="0.25">
      <c r="A28" s="179" t="s">
        <v>378</v>
      </c>
      <c r="B28" s="179" t="s">
        <v>856</v>
      </c>
      <c r="C28" s="193" t="s">
        <v>294</v>
      </c>
      <c r="D28" s="192" t="s">
        <v>1653</v>
      </c>
      <c r="F28" s="19" t="s">
        <v>856</v>
      </c>
      <c r="G28">
        <f t="shared" si="0"/>
        <v>1</v>
      </c>
    </row>
    <row r="29" spans="1:7" x14ac:dyDescent="0.25">
      <c r="A29" s="179" t="s">
        <v>378</v>
      </c>
      <c r="B29" s="179" t="s">
        <v>852</v>
      </c>
      <c r="C29" s="193" t="s">
        <v>290</v>
      </c>
      <c r="D29" s="192" t="s">
        <v>1652</v>
      </c>
      <c r="F29" s="19" t="s">
        <v>852</v>
      </c>
      <c r="G29">
        <f t="shared" si="0"/>
        <v>1</v>
      </c>
    </row>
    <row r="30" spans="1:7" x14ac:dyDescent="0.25">
      <c r="A30" s="179" t="s">
        <v>378</v>
      </c>
      <c r="B30" s="179" t="s">
        <v>859</v>
      </c>
      <c r="C30" s="193" t="s">
        <v>297</v>
      </c>
      <c r="D30" s="192" t="s">
        <v>1638</v>
      </c>
      <c r="F30" s="19" t="s">
        <v>859</v>
      </c>
      <c r="G30">
        <f t="shared" si="0"/>
        <v>1</v>
      </c>
    </row>
    <row r="31" spans="1:7" x14ac:dyDescent="0.25">
      <c r="A31" s="179" t="s">
        <v>378</v>
      </c>
      <c r="B31" s="179" t="s">
        <v>868</v>
      </c>
      <c r="C31" s="193" t="s">
        <v>306</v>
      </c>
      <c r="D31" s="192" t="s">
        <v>1653</v>
      </c>
      <c r="F31" s="19" t="s">
        <v>868</v>
      </c>
      <c r="G31">
        <f t="shared" si="0"/>
        <v>1</v>
      </c>
    </row>
    <row r="32" spans="1:7" x14ac:dyDescent="0.25">
      <c r="A32" s="179" t="s">
        <v>378</v>
      </c>
      <c r="B32" s="179" t="s">
        <v>858</v>
      </c>
      <c r="C32" s="193" t="s">
        <v>296</v>
      </c>
      <c r="D32" s="192" t="s">
        <v>1653</v>
      </c>
      <c r="F32" s="19" t="s">
        <v>858</v>
      </c>
      <c r="G32">
        <f t="shared" si="0"/>
        <v>1</v>
      </c>
    </row>
    <row r="33" spans="1:7" x14ac:dyDescent="0.25">
      <c r="A33" s="179" t="s">
        <v>378</v>
      </c>
      <c r="B33" s="179" t="s">
        <v>866</v>
      </c>
      <c r="C33" s="193" t="s">
        <v>304</v>
      </c>
      <c r="D33" s="192" t="s">
        <v>1659</v>
      </c>
      <c r="F33" s="19" t="s">
        <v>866</v>
      </c>
      <c r="G33">
        <f t="shared" si="0"/>
        <v>1</v>
      </c>
    </row>
    <row r="34" spans="1:7" x14ac:dyDescent="0.25">
      <c r="A34" s="179" t="s">
        <v>378</v>
      </c>
      <c r="B34" s="179" t="s">
        <v>873</v>
      </c>
      <c r="C34" s="193" t="s">
        <v>311</v>
      </c>
      <c r="D34" s="192" t="s">
        <v>1647</v>
      </c>
      <c r="F34" s="19" t="s">
        <v>873</v>
      </c>
      <c r="G34">
        <f t="shared" si="0"/>
        <v>1</v>
      </c>
    </row>
    <row r="35" spans="1:7" x14ac:dyDescent="0.25">
      <c r="A35" s="179" t="s">
        <v>378</v>
      </c>
      <c r="B35" s="179" t="s">
        <v>871</v>
      </c>
      <c r="C35" s="193" t="s">
        <v>309</v>
      </c>
      <c r="D35" s="192" t="s">
        <v>1659</v>
      </c>
      <c r="F35" s="19" t="s">
        <v>871</v>
      </c>
      <c r="G35">
        <f t="shared" si="0"/>
        <v>1</v>
      </c>
    </row>
    <row r="36" spans="1:7" x14ac:dyDescent="0.25">
      <c r="A36" s="179" t="s">
        <v>378</v>
      </c>
      <c r="B36" s="179" t="s">
        <v>872</v>
      </c>
      <c r="C36" s="193" t="s">
        <v>310</v>
      </c>
      <c r="D36" s="192" t="s">
        <v>1659</v>
      </c>
      <c r="F36" s="19" t="s">
        <v>872</v>
      </c>
      <c r="G36">
        <f t="shared" si="0"/>
        <v>1</v>
      </c>
    </row>
    <row r="37" spans="1:7" x14ac:dyDescent="0.25">
      <c r="A37" s="179" t="s">
        <v>378</v>
      </c>
      <c r="B37" s="179" t="s">
        <v>861</v>
      </c>
      <c r="C37" s="193" t="s">
        <v>299</v>
      </c>
      <c r="D37" s="192" t="s">
        <v>1647</v>
      </c>
      <c r="F37" s="19" t="s">
        <v>861</v>
      </c>
      <c r="G37">
        <f t="shared" si="0"/>
        <v>1</v>
      </c>
    </row>
    <row r="38" spans="1:7" x14ac:dyDescent="0.25">
      <c r="A38" s="179" t="s">
        <v>378</v>
      </c>
      <c r="B38" s="179" t="s">
        <v>860</v>
      </c>
      <c r="C38" s="193" t="s">
        <v>298</v>
      </c>
      <c r="D38" s="192" t="s">
        <v>933</v>
      </c>
      <c r="F38" s="19" t="s">
        <v>860</v>
      </c>
      <c r="G38">
        <f t="shared" si="0"/>
        <v>1</v>
      </c>
    </row>
    <row r="39" spans="1:7" x14ac:dyDescent="0.25">
      <c r="A39" s="179"/>
      <c r="B39" s="179"/>
      <c r="C39" s="193"/>
      <c r="D39" s="192"/>
      <c r="F39" s="19" t="s">
        <v>723</v>
      </c>
      <c r="G39" t="e">
        <f t="shared" si="0"/>
        <v>#N/A</v>
      </c>
    </row>
    <row r="40" spans="1:7" x14ac:dyDescent="0.25">
      <c r="A40" s="179"/>
      <c r="B40" s="179"/>
      <c r="C40" s="193"/>
      <c r="D40" s="192"/>
      <c r="F40" s="19" t="s">
        <v>725</v>
      </c>
      <c r="G40" t="e">
        <f t="shared" si="0"/>
        <v>#N/A</v>
      </c>
    </row>
    <row r="41" spans="1:7" x14ac:dyDescent="0.25">
      <c r="A41" s="179" t="s">
        <v>386</v>
      </c>
      <c r="B41" s="179" t="s">
        <v>720</v>
      </c>
      <c r="C41" s="193" t="s">
        <v>133</v>
      </c>
      <c r="D41" s="192" t="s">
        <v>1652</v>
      </c>
      <c r="F41" s="19" t="s">
        <v>720</v>
      </c>
      <c r="G41">
        <f t="shared" si="0"/>
        <v>1</v>
      </c>
    </row>
    <row r="42" spans="1:7" x14ac:dyDescent="0.25">
      <c r="A42" s="179" t="s">
        <v>386</v>
      </c>
      <c r="B42" s="179" t="s">
        <v>716</v>
      </c>
      <c r="C42" s="193" t="s">
        <v>129</v>
      </c>
      <c r="D42" s="192" t="s">
        <v>26</v>
      </c>
      <c r="F42" s="19" t="s">
        <v>716</v>
      </c>
      <c r="G42">
        <f t="shared" si="0"/>
        <v>1</v>
      </c>
    </row>
    <row r="43" spans="1:7" x14ac:dyDescent="0.25">
      <c r="A43" s="179" t="s">
        <v>386</v>
      </c>
      <c r="B43" s="179" t="s">
        <v>709</v>
      </c>
      <c r="C43" s="193" t="s">
        <v>123</v>
      </c>
      <c r="D43" s="192" t="s">
        <v>1633</v>
      </c>
      <c r="F43" s="19" t="s">
        <v>709</v>
      </c>
      <c r="G43">
        <f t="shared" si="0"/>
        <v>1</v>
      </c>
    </row>
    <row r="44" spans="1:7" x14ac:dyDescent="0.25">
      <c r="A44" s="179"/>
      <c r="B44" s="179"/>
      <c r="C44" s="193"/>
      <c r="D44" s="192"/>
      <c r="F44" s="19" t="s">
        <v>717</v>
      </c>
      <c r="G44" t="e">
        <f t="shared" si="0"/>
        <v>#N/A</v>
      </c>
    </row>
    <row r="45" spans="1:7" x14ac:dyDescent="0.25">
      <c r="A45" s="179"/>
      <c r="B45" s="179"/>
      <c r="C45" s="193"/>
      <c r="D45" s="192"/>
      <c r="F45" s="19" t="s">
        <v>714</v>
      </c>
      <c r="G45" t="e">
        <f t="shared" si="0"/>
        <v>#N/A</v>
      </c>
    </row>
    <row r="46" spans="1:7" x14ac:dyDescent="0.25">
      <c r="A46" s="179"/>
      <c r="B46" s="179"/>
      <c r="C46" s="193"/>
      <c r="D46" s="192"/>
      <c r="F46" s="19" t="s">
        <v>722</v>
      </c>
      <c r="G46" t="e">
        <f t="shared" si="0"/>
        <v>#N/A</v>
      </c>
    </row>
    <row r="47" spans="1:7" x14ac:dyDescent="0.25">
      <c r="A47" s="179" t="s">
        <v>386</v>
      </c>
      <c r="B47" s="179" t="s">
        <v>718</v>
      </c>
      <c r="C47" s="193" t="s">
        <v>131</v>
      </c>
      <c r="D47" s="192" t="s">
        <v>26</v>
      </c>
      <c r="F47" s="19" t="s">
        <v>718</v>
      </c>
      <c r="G47">
        <f t="shared" si="0"/>
        <v>1</v>
      </c>
    </row>
    <row r="48" spans="1:7" x14ac:dyDescent="0.25">
      <c r="A48" s="179" t="s">
        <v>386</v>
      </c>
      <c r="B48" s="179" t="s">
        <v>721</v>
      </c>
      <c r="C48" s="193" t="s">
        <v>134</v>
      </c>
      <c r="D48" s="192" t="s">
        <v>26</v>
      </c>
      <c r="F48" s="19" t="s">
        <v>721</v>
      </c>
      <c r="G48">
        <f t="shared" si="0"/>
        <v>1</v>
      </c>
    </row>
    <row r="49" spans="1:7" x14ac:dyDescent="0.25">
      <c r="A49" s="179" t="s">
        <v>388</v>
      </c>
      <c r="B49" s="179" t="s">
        <v>799</v>
      </c>
      <c r="C49" s="193" t="s">
        <v>236</v>
      </c>
      <c r="D49" s="192" t="s">
        <v>26</v>
      </c>
      <c r="F49" s="19" t="s">
        <v>799</v>
      </c>
      <c r="G49">
        <f t="shared" si="0"/>
        <v>1</v>
      </c>
    </row>
    <row r="50" spans="1:7" x14ac:dyDescent="0.25">
      <c r="A50" s="179"/>
      <c r="B50" s="179"/>
      <c r="C50" s="193"/>
      <c r="D50" s="192"/>
      <c r="F50" s="19" t="s">
        <v>800</v>
      </c>
      <c r="G50" t="e">
        <f t="shared" si="0"/>
        <v>#N/A</v>
      </c>
    </row>
    <row r="51" spans="1:7" x14ac:dyDescent="0.25">
      <c r="A51" s="179"/>
      <c r="B51" s="179"/>
      <c r="C51" s="193"/>
      <c r="D51" s="192"/>
      <c r="F51" s="19" t="s">
        <v>798</v>
      </c>
      <c r="G51" t="e">
        <f t="shared" si="0"/>
        <v>#N/A</v>
      </c>
    </row>
    <row r="52" spans="1:7" x14ac:dyDescent="0.25">
      <c r="A52" s="179" t="s">
        <v>388</v>
      </c>
      <c r="B52" s="179" t="s">
        <v>803</v>
      </c>
      <c r="C52" s="193" t="s">
        <v>239</v>
      </c>
      <c r="D52" s="192" t="s">
        <v>26</v>
      </c>
      <c r="F52" s="19" t="s">
        <v>803</v>
      </c>
      <c r="G52">
        <f t="shared" si="0"/>
        <v>1</v>
      </c>
    </row>
    <row r="53" spans="1:7" x14ac:dyDescent="0.25">
      <c r="A53" s="179" t="s">
        <v>388</v>
      </c>
      <c r="B53" s="179" t="s">
        <v>795</v>
      </c>
      <c r="C53" s="193" t="s">
        <v>232</v>
      </c>
      <c r="D53" s="192" t="s">
        <v>1633</v>
      </c>
      <c r="F53" s="19" t="s">
        <v>795</v>
      </c>
      <c r="G53">
        <f t="shared" si="0"/>
        <v>1</v>
      </c>
    </row>
    <row r="54" spans="1:7" x14ac:dyDescent="0.25">
      <c r="A54" s="179" t="s">
        <v>389</v>
      </c>
      <c r="B54" s="179" t="s">
        <v>768</v>
      </c>
      <c r="C54" s="193" t="s">
        <v>209</v>
      </c>
      <c r="D54" s="192" t="s">
        <v>26</v>
      </c>
      <c r="F54" s="19" t="s">
        <v>768</v>
      </c>
      <c r="G54">
        <f t="shared" si="0"/>
        <v>1</v>
      </c>
    </row>
    <row r="55" spans="1:7" x14ac:dyDescent="0.25">
      <c r="A55" s="179"/>
      <c r="B55" s="179"/>
      <c r="C55" s="193"/>
      <c r="D55" s="192"/>
      <c r="F55" s="19" t="s">
        <v>849</v>
      </c>
      <c r="G55" t="e">
        <f t="shared" si="0"/>
        <v>#N/A</v>
      </c>
    </row>
    <row r="56" spans="1:7" x14ac:dyDescent="0.25">
      <c r="A56" s="179" t="s">
        <v>387</v>
      </c>
      <c r="B56" s="179" t="s">
        <v>850</v>
      </c>
      <c r="C56" s="193" t="s">
        <v>285</v>
      </c>
      <c r="D56" s="192" t="s">
        <v>1633</v>
      </c>
      <c r="F56" s="19" t="s">
        <v>850</v>
      </c>
      <c r="G56">
        <f t="shared" si="0"/>
        <v>1</v>
      </c>
    </row>
    <row r="57" spans="1:7" x14ac:dyDescent="0.25">
      <c r="A57" s="179" t="s">
        <v>388</v>
      </c>
      <c r="B57" s="179" t="s">
        <v>792</v>
      </c>
      <c r="C57" s="193" t="s">
        <v>229</v>
      </c>
      <c r="D57" s="192" t="s">
        <v>1633</v>
      </c>
      <c r="F57" s="19" t="s">
        <v>792</v>
      </c>
      <c r="G57">
        <f t="shared" si="0"/>
        <v>1</v>
      </c>
    </row>
    <row r="58" spans="1:7" x14ac:dyDescent="0.25">
      <c r="A58" s="179" t="s">
        <v>388</v>
      </c>
      <c r="B58" s="179" t="s">
        <v>793</v>
      </c>
      <c r="C58" s="193" t="s">
        <v>230</v>
      </c>
      <c r="D58" s="192" t="s">
        <v>26</v>
      </c>
      <c r="F58" s="19" t="s">
        <v>793</v>
      </c>
      <c r="G58">
        <f t="shared" si="0"/>
        <v>1</v>
      </c>
    </row>
    <row r="59" spans="1:7" x14ac:dyDescent="0.25">
      <c r="A59" s="179" t="s">
        <v>388</v>
      </c>
      <c r="B59" s="179" t="s">
        <v>804</v>
      </c>
      <c r="C59" s="193" t="s">
        <v>240</v>
      </c>
      <c r="D59" s="192" t="s">
        <v>26</v>
      </c>
      <c r="F59" s="19" t="s">
        <v>804</v>
      </c>
      <c r="G59">
        <f t="shared" si="0"/>
        <v>1</v>
      </c>
    </row>
    <row r="60" spans="1:7" x14ac:dyDescent="0.25">
      <c r="A60" s="179" t="s">
        <v>388</v>
      </c>
      <c r="B60" s="179" t="s">
        <v>807</v>
      </c>
      <c r="C60" s="193" t="s">
        <v>242</v>
      </c>
      <c r="D60" s="192" t="s">
        <v>26</v>
      </c>
      <c r="F60" s="19" t="s">
        <v>807</v>
      </c>
      <c r="G60">
        <f t="shared" si="0"/>
        <v>1</v>
      </c>
    </row>
    <row r="61" spans="1:7" x14ac:dyDescent="0.25">
      <c r="A61" s="179" t="s">
        <v>384</v>
      </c>
      <c r="B61" s="179" t="s">
        <v>779</v>
      </c>
      <c r="C61" s="193" t="s">
        <v>216</v>
      </c>
      <c r="D61" s="192" t="s">
        <v>933</v>
      </c>
      <c r="F61" s="19" t="s">
        <v>779</v>
      </c>
      <c r="G61">
        <f t="shared" si="0"/>
        <v>1</v>
      </c>
    </row>
    <row r="62" spans="1:7" x14ac:dyDescent="0.25">
      <c r="A62" s="179" t="s">
        <v>384</v>
      </c>
      <c r="B62" s="179" t="s">
        <v>778</v>
      </c>
      <c r="C62" s="193" t="s">
        <v>215</v>
      </c>
      <c r="D62" s="192" t="s">
        <v>933</v>
      </c>
      <c r="F62" s="19" t="s">
        <v>778</v>
      </c>
      <c r="G62">
        <f t="shared" si="0"/>
        <v>1</v>
      </c>
    </row>
    <row r="63" spans="1:7" x14ac:dyDescent="0.25">
      <c r="A63" s="179" t="s">
        <v>384</v>
      </c>
      <c r="B63" s="179" t="s">
        <v>780</v>
      </c>
      <c r="C63" s="193" t="s">
        <v>217</v>
      </c>
      <c r="D63" s="192" t="s">
        <v>933</v>
      </c>
      <c r="F63" s="19" t="s">
        <v>780</v>
      </c>
      <c r="G63">
        <f t="shared" si="0"/>
        <v>1</v>
      </c>
    </row>
    <row r="64" spans="1:7" x14ac:dyDescent="0.25">
      <c r="A64" s="179"/>
      <c r="B64" s="179"/>
      <c r="C64" s="193"/>
      <c r="D64" s="192"/>
      <c r="F64" s="19" t="s">
        <v>781</v>
      </c>
      <c r="G64" t="e">
        <f t="shared" si="0"/>
        <v>#N/A</v>
      </c>
    </row>
    <row r="65" spans="1:7" x14ac:dyDescent="0.25">
      <c r="A65" s="179" t="s">
        <v>385</v>
      </c>
      <c r="B65" s="179" t="s">
        <v>746</v>
      </c>
      <c r="C65" s="193" t="s">
        <v>182</v>
      </c>
      <c r="D65" s="192" t="s">
        <v>1653</v>
      </c>
      <c r="F65" s="19" t="s">
        <v>746</v>
      </c>
      <c r="G65">
        <f t="shared" si="0"/>
        <v>1</v>
      </c>
    </row>
    <row r="66" spans="1:7" x14ac:dyDescent="0.25">
      <c r="A66" s="179"/>
      <c r="B66" s="179"/>
      <c r="C66" s="193"/>
      <c r="D66" s="192"/>
      <c r="F66" s="19" t="s">
        <v>743</v>
      </c>
      <c r="G66" t="e">
        <f t="shared" si="0"/>
        <v>#N/A</v>
      </c>
    </row>
    <row r="67" spans="1:7" x14ac:dyDescent="0.25">
      <c r="A67" s="179"/>
      <c r="B67" s="179"/>
      <c r="C67" s="193"/>
      <c r="D67" s="192"/>
      <c r="F67" s="19" t="s">
        <v>745</v>
      </c>
      <c r="G67" t="e">
        <f t="shared" si="0"/>
        <v>#N/A</v>
      </c>
    </row>
    <row r="68" spans="1:7" x14ac:dyDescent="0.25">
      <c r="A68" s="179" t="s">
        <v>385</v>
      </c>
      <c r="B68" s="179" t="s">
        <v>751</v>
      </c>
      <c r="C68" s="193" t="s">
        <v>194</v>
      </c>
      <c r="D68" s="192" t="s">
        <v>1653</v>
      </c>
      <c r="F68" s="19" t="s">
        <v>751</v>
      </c>
      <c r="G68">
        <f t="shared" si="0"/>
        <v>1</v>
      </c>
    </row>
    <row r="69" spans="1:7" x14ac:dyDescent="0.25">
      <c r="A69" s="179"/>
      <c r="B69" s="179"/>
      <c r="C69" s="193"/>
      <c r="D69" s="192"/>
      <c r="F69" s="13" t="s">
        <v>737</v>
      </c>
      <c r="G69" t="e">
        <f t="shared" ref="G69:G126" si="1">MATCH(B69,F69,0)</f>
        <v>#N/A</v>
      </c>
    </row>
    <row r="70" spans="1:7" x14ac:dyDescent="0.25">
      <c r="A70" s="179" t="s">
        <v>378</v>
      </c>
      <c r="B70" s="179" t="s">
        <v>875</v>
      </c>
      <c r="C70" s="193" t="s">
        <v>313</v>
      </c>
      <c r="D70" s="192" t="s">
        <v>933</v>
      </c>
      <c r="F70" s="19" t="s">
        <v>875</v>
      </c>
      <c r="G70">
        <f t="shared" si="1"/>
        <v>1</v>
      </c>
    </row>
    <row r="71" spans="1:7" x14ac:dyDescent="0.25">
      <c r="A71" s="179" t="s">
        <v>378</v>
      </c>
      <c r="B71" s="179" t="s">
        <v>851</v>
      </c>
      <c r="C71" s="193" t="s">
        <v>289</v>
      </c>
      <c r="D71" s="192" t="s">
        <v>1636</v>
      </c>
      <c r="F71" s="19" t="s">
        <v>851</v>
      </c>
      <c r="G71">
        <f t="shared" si="1"/>
        <v>1</v>
      </c>
    </row>
    <row r="72" spans="1:7" x14ac:dyDescent="0.25">
      <c r="A72" s="179" t="s">
        <v>378</v>
      </c>
      <c r="B72" s="193" t="s">
        <v>853</v>
      </c>
      <c r="C72" s="193" t="s">
        <v>291</v>
      </c>
      <c r="D72" s="192" t="s">
        <v>1660</v>
      </c>
      <c r="F72" s="19" t="s">
        <v>853</v>
      </c>
      <c r="G72">
        <f t="shared" si="1"/>
        <v>1</v>
      </c>
    </row>
    <row r="73" spans="1:7" x14ac:dyDescent="0.25">
      <c r="A73" s="179"/>
      <c r="B73" s="193"/>
      <c r="C73" s="193"/>
      <c r="D73" s="192"/>
      <c r="F73" s="19" t="s">
        <v>874</v>
      </c>
      <c r="G73" t="e">
        <f t="shared" si="1"/>
        <v>#N/A</v>
      </c>
    </row>
    <row r="74" spans="1:7" x14ac:dyDescent="0.25">
      <c r="A74" s="179"/>
      <c r="B74" s="193"/>
      <c r="C74" s="193"/>
      <c r="D74" s="192"/>
      <c r="F74" s="19" t="s">
        <v>854</v>
      </c>
      <c r="G74" t="e">
        <f t="shared" si="1"/>
        <v>#N/A</v>
      </c>
    </row>
    <row r="75" spans="1:7" x14ac:dyDescent="0.25">
      <c r="A75" s="179" t="s">
        <v>378</v>
      </c>
      <c r="B75" s="193" t="s">
        <v>857</v>
      </c>
      <c r="C75" s="193" t="s">
        <v>295</v>
      </c>
      <c r="D75" s="192" t="s">
        <v>1658</v>
      </c>
      <c r="F75" s="19" t="s">
        <v>857</v>
      </c>
      <c r="G75">
        <f t="shared" si="1"/>
        <v>1</v>
      </c>
    </row>
    <row r="76" spans="1:7" x14ac:dyDescent="0.25">
      <c r="A76" s="179" t="s">
        <v>378</v>
      </c>
      <c r="B76" s="179" t="s">
        <v>864</v>
      </c>
      <c r="C76" s="193" t="s">
        <v>302</v>
      </c>
      <c r="D76" s="192" t="s">
        <v>933</v>
      </c>
      <c r="F76" s="19" t="s">
        <v>864</v>
      </c>
      <c r="G76">
        <f t="shared" si="1"/>
        <v>1</v>
      </c>
    </row>
    <row r="77" spans="1:7" x14ac:dyDescent="0.25">
      <c r="A77" s="179" t="s">
        <v>388</v>
      </c>
      <c r="B77" s="179" t="s">
        <v>788</v>
      </c>
      <c r="C77" s="193" t="s">
        <v>224</v>
      </c>
      <c r="D77" s="192" t="s">
        <v>1654</v>
      </c>
      <c r="F77" s="19" t="s">
        <v>788</v>
      </c>
      <c r="G77">
        <f t="shared" si="1"/>
        <v>1</v>
      </c>
    </row>
    <row r="78" spans="1:7" x14ac:dyDescent="0.25">
      <c r="A78" s="179" t="s">
        <v>388</v>
      </c>
      <c r="B78" s="179" t="s">
        <v>787</v>
      </c>
      <c r="C78" s="193" t="s">
        <v>223</v>
      </c>
      <c r="D78" s="192" t="s">
        <v>1655</v>
      </c>
      <c r="F78" s="19" t="s">
        <v>787</v>
      </c>
      <c r="G78">
        <f t="shared" si="1"/>
        <v>1</v>
      </c>
    </row>
    <row r="79" spans="1:7" x14ac:dyDescent="0.25">
      <c r="A79" s="179" t="s">
        <v>388</v>
      </c>
      <c r="B79" s="179" t="s">
        <v>785</v>
      </c>
      <c r="C79" s="193" t="s">
        <v>222</v>
      </c>
      <c r="D79" s="192" t="s">
        <v>1636</v>
      </c>
      <c r="F79" s="19" t="s">
        <v>785</v>
      </c>
      <c r="G79">
        <f t="shared" si="1"/>
        <v>1</v>
      </c>
    </row>
    <row r="80" spans="1:7" x14ac:dyDescent="0.25">
      <c r="A80" s="179" t="s">
        <v>388</v>
      </c>
      <c r="B80" s="179" t="s">
        <v>805</v>
      </c>
      <c r="C80" s="193" t="s">
        <v>227</v>
      </c>
      <c r="D80" s="192" t="s">
        <v>1633</v>
      </c>
      <c r="F80" s="19" t="s">
        <v>805</v>
      </c>
      <c r="G80">
        <f t="shared" si="1"/>
        <v>1</v>
      </c>
    </row>
    <row r="81" spans="1:7" x14ac:dyDescent="0.25">
      <c r="A81" s="179" t="s">
        <v>388</v>
      </c>
      <c r="B81" s="179" t="s">
        <v>790</v>
      </c>
      <c r="C81" s="193" t="s">
        <v>225</v>
      </c>
      <c r="D81" s="192" t="s">
        <v>1633</v>
      </c>
      <c r="F81" s="19" t="s">
        <v>790</v>
      </c>
      <c r="G81">
        <f t="shared" si="1"/>
        <v>1</v>
      </c>
    </row>
    <row r="82" spans="1:7" x14ac:dyDescent="0.25">
      <c r="A82" s="179"/>
      <c r="B82" s="179"/>
      <c r="C82" s="193"/>
      <c r="D82" s="192"/>
      <c r="F82" s="19" t="s">
        <v>784</v>
      </c>
      <c r="G82" t="e">
        <f t="shared" si="1"/>
        <v>#N/A</v>
      </c>
    </row>
    <row r="83" spans="1:7" x14ac:dyDescent="0.25">
      <c r="A83" s="179"/>
      <c r="B83" s="179"/>
      <c r="C83" s="193"/>
      <c r="D83" s="192"/>
      <c r="F83" s="19" t="s">
        <v>802</v>
      </c>
      <c r="G83" t="e">
        <f t="shared" si="1"/>
        <v>#N/A</v>
      </c>
    </row>
    <row r="84" spans="1:7" x14ac:dyDescent="0.25">
      <c r="A84" s="179" t="s">
        <v>389</v>
      </c>
      <c r="B84" s="179" t="s">
        <v>766</v>
      </c>
      <c r="C84" s="193" t="s">
        <v>207</v>
      </c>
      <c r="D84" s="192" t="s">
        <v>1633</v>
      </c>
      <c r="F84" s="19" t="s">
        <v>766</v>
      </c>
      <c r="G84">
        <f t="shared" si="1"/>
        <v>1</v>
      </c>
    </row>
    <row r="85" spans="1:7" x14ac:dyDescent="0.25">
      <c r="A85" s="179" t="s">
        <v>389</v>
      </c>
      <c r="B85" s="179" t="s">
        <v>765</v>
      </c>
      <c r="C85" s="193" t="s">
        <v>206</v>
      </c>
      <c r="D85" s="192" t="s">
        <v>1637</v>
      </c>
      <c r="F85" s="19" t="s">
        <v>765</v>
      </c>
      <c r="G85">
        <f t="shared" si="1"/>
        <v>1</v>
      </c>
    </row>
    <row r="86" spans="1:7" x14ac:dyDescent="0.25">
      <c r="A86" s="179"/>
      <c r="B86" s="179"/>
      <c r="C86" s="193"/>
      <c r="D86" s="192"/>
      <c r="F86" s="19" t="s">
        <v>764</v>
      </c>
      <c r="G86" t="e">
        <f t="shared" si="1"/>
        <v>#N/A</v>
      </c>
    </row>
    <row r="87" spans="1:7" x14ac:dyDescent="0.25">
      <c r="A87" s="179"/>
      <c r="B87" s="179"/>
      <c r="C87" s="193"/>
      <c r="D87" s="192"/>
      <c r="F87" s="19" t="s">
        <v>844</v>
      </c>
      <c r="G87" t="e">
        <f t="shared" si="1"/>
        <v>#N/A</v>
      </c>
    </row>
    <row r="88" spans="1:7" x14ac:dyDescent="0.25">
      <c r="A88" s="179"/>
      <c r="B88" s="179"/>
      <c r="C88" s="193"/>
      <c r="D88" s="192"/>
      <c r="F88" s="19" t="s">
        <v>739</v>
      </c>
      <c r="G88" t="e">
        <f t="shared" si="1"/>
        <v>#N/A</v>
      </c>
    </row>
    <row r="89" spans="1:7" x14ac:dyDescent="0.25">
      <c r="A89" s="179" t="s">
        <v>378</v>
      </c>
      <c r="B89" s="179" t="s">
        <v>865</v>
      </c>
      <c r="C89" s="193" t="s">
        <v>303</v>
      </c>
      <c r="D89" s="192" t="s">
        <v>1636</v>
      </c>
      <c r="F89" s="19" t="s">
        <v>865</v>
      </c>
      <c r="G89">
        <f t="shared" si="1"/>
        <v>1</v>
      </c>
    </row>
    <row r="90" spans="1:7" x14ac:dyDescent="0.25">
      <c r="A90" s="179"/>
      <c r="B90" s="179"/>
      <c r="C90" s="193"/>
      <c r="D90" s="192"/>
      <c r="F90" s="19" t="s">
        <v>828</v>
      </c>
      <c r="G90" t="e">
        <f t="shared" si="1"/>
        <v>#N/A</v>
      </c>
    </row>
    <row r="91" spans="1:7" x14ac:dyDescent="0.25">
      <c r="A91" s="179"/>
      <c r="B91" s="179"/>
      <c r="C91" s="193"/>
      <c r="D91" s="192"/>
      <c r="F91" s="13" t="s">
        <v>742</v>
      </c>
      <c r="G91" t="e">
        <f t="shared" si="1"/>
        <v>#N/A</v>
      </c>
    </row>
    <row r="92" spans="1:7" x14ac:dyDescent="0.25">
      <c r="A92" s="179"/>
      <c r="B92" s="179"/>
      <c r="C92" s="193"/>
      <c r="D92" s="192"/>
      <c r="F92" s="19" t="s">
        <v>730</v>
      </c>
      <c r="G92" t="e">
        <f t="shared" si="1"/>
        <v>#N/A</v>
      </c>
    </row>
    <row r="93" spans="1:7" x14ac:dyDescent="0.25">
      <c r="A93" s="179"/>
      <c r="B93" s="179"/>
      <c r="C93" s="193"/>
      <c r="D93" s="192"/>
      <c r="F93" s="13" t="s">
        <v>734</v>
      </c>
      <c r="G93" t="e">
        <f t="shared" si="1"/>
        <v>#N/A</v>
      </c>
    </row>
    <row r="94" spans="1:7" x14ac:dyDescent="0.25">
      <c r="A94" s="179"/>
      <c r="B94" s="179"/>
      <c r="C94" s="193"/>
      <c r="D94" s="192"/>
      <c r="F94" s="19" t="s">
        <v>736</v>
      </c>
      <c r="G94" t="e">
        <f t="shared" si="1"/>
        <v>#N/A</v>
      </c>
    </row>
    <row r="95" spans="1:7" x14ac:dyDescent="0.25">
      <c r="A95" s="179"/>
      <c r="B95" s="179"/>
      <c r="C95" s="193"/>
      <c r="D95" s="192"/>
      <c r="F95" s="19" t="s">
        <v>738</v>
      </c>
      <c r="G95" t="e">
        <f t="shared" si="1"/>
        <v>#N/A</v>
      </c>
    </row>
    <row r="96" spans="1:7" x14ac:dyDescent="0.25">
      <c r="A96" s="179"/>
      <c r="B96" s="179"/>
      <c r="C96" s="193"/>
      <c r="D96" s="192"/>
      <c r="F96" s="19" t="s">
        <v>731</v>
      </c>
      <c r="G96" t="e">
        <f t="shared" si="1"/>
        <v>#N/A</v>
      </c>
    </row>
    <row r="97" spans="1:7" x14ac:dyDescent="0.25">
      <c r="A97" s="179"/>
      <c r="B97" s="179"/>
      <c r="C97" s="193"/>
      <c r="D97" s="192"/>
      <c r="F97" s="19" t="s">
        <v>744</v>
      </c>
      <c r="G97" t="e">
        <f t="shared" si="1"/>
        <v>#N/A</v>
      </c>
    </row>
    <row r="98" spans="1:7" x14ac:dyDescent="0.25">
      <c r="A98" s="179"/>
      <c r="B98" s="179"/>
      <c r="C98" s="193"/>
      <c r="D98" s="192"/>
      <c r="F98" s="19" t="s">
        <v>729</v>
      </c>
      <c r="G98" t="e">
        <f t="shared" si="1"/>
        <v>#N/A</v>
      </c>
    </row>
    <row r="99" spans="1:7" x14ac:dyDescent="0.25">
      <c r="A99" s="179"/>
      <c r="B99" s="179"/>
      <c r="C99" s="193"/>
      <c r="D99" s="192"/>
      <c r="F99" s="19" t="s">
        <v>741</v>
      </c>
      <c r="G99" t="e">
        <f t="shared" si="1"/>
        <v>#N/A</v>
      </c>
    </row>
    <row r="100" spans="1:7" x14ac:dyDescent="0.25">
      <c r="A100" s="179"/>
      <c r="B100" s="179"/>
      <c r="C100" s="193"/>
      <c r="D100" s="192"/>
      <c r="F100" s="19" t="s">
        <v>747</v>
      </c>
      <c r="G100" t="e">
        <f t="shared" si="1"/>
        <v>#N/A</v>
      </c>
    </row>
    <row r="101" spans="1:7" x14ac:dyDescent="0.25">
      <c r="A101" s="179"/>
      <c r="B101" s="179"/>
      <c r="C101" s="193"/>
      <c r="D101" s="192"/>
      <c r="F101" s="19" t="s">
        <v>748</v>
      </c>
      <c r="G101" t="e">
        <f t="shared" si="1"/>
        <v>#N/A</v>
      </c>
    </row>
    <row r="102" spans="1:7" x14ac:dyDescent="0.25">
      <c r="A102" s="179"/>
      <c r="B102" s="179"/>
      <c r="C102" s="193"/>
      <c r="D102" s="192"/>
      <c r="F102" s="13" t="s">
        <v>750</v>
      </c>
      <c r="G102" t="e">
        <f t="shared" si="1"/>
        <v>#N/A</v>
      </c>
    </row>
    <row r="103" spans="1:7" x14ac:dyDescent="0.25">
      <c r="A103" s="179"/>
      <c r="B103" s="179"/>
      <c r="C103" s="193"/>
      <c r="D103" s="192"/>
      <c r="F103" s="19" t="s">
        <v>749</v>
      </c>
      <c r="G103" t="e">
        <f t="shared" si="1"/>
        <v>#N/A</v>
      </c>
    </row>
    <row r="104" spans="1:7" x14ac:dyDescent="0.25">
      <c r="A104" s="179"/>
      <c r="B104" s="179"/>
      <c r="C104" s="193"/>
      <c r="D104" s="192"/>
      <c r="F104" s="13" t="s">
        <v>732</v>
      </c>
      <c r="G104" t="e">
        <f t="shared" si="1"/>
        <v>#N/A</v>
      </c>
    </row>
    <row r="105" spans="1:7" x14ac:dyDescent="0.25">
      <c r="A105" s="179"/>
      <c r="B105" s="179"/>
      <c r="C105" s="193"/>
      <c r="D105" s="192"/>
      <c r="F105" s="19" t="s">
        <v>740</v>
      </c>
      <c r="G105" t="e">
        <f t="shared" si="1"/>
        <v>#N/A</v>
      </c>
    </row>
    <row r="106" spans="1:7" x14ac:dyDescent="0.25">
      <c r="A106" s="179"/>
      <c r="B106" s="179"/>
      <c r="C106" s="193"/>
      <c r="D106" s="192"/>
      <c r="F106" s="19" t="s">
        <v>733</v>
      </c>
      <c r="G106" t="e">
        <f t="shared" si="1"/>
        <v>#N/A</v>
      </c>
    </row>
    <row r="107" spans="1:7" x14ac:dyDescent="0.25">
      <c r="A107" s="179"/>
      <c r="B107" s="179"/>
      <c r="C107" s="193"/>
      <c r="D107" s="192"/>
      <c r="F107" s="19" t="s">
        <v>711</v>
      </c>
      <c r="G107" t="e">
        <f t="shared" si="1"/>
        <v>#N/A</v>
      </c>
    </row>
    <row r="108" spans="1:7" x14ac:dyDescent="0.25">
      <c r="A108" s="179" t="s">
        <v>381</v>
      </c>
      <c r="B108" s="179" t="s">
        <v>727</v>
      </c>
      <c r="C108" s="193" t="s">
        <v>140</v>
      </c>
      <c r="D108" s="192" t="s">
        <v>1652</v>
      </c>
      <c r="F108" s="19" t="s">
        <v>727</v>
      </c>
      <c r="G108">
        <f t="shared" si="1"/>
        <v>1</v>
      </c>
    </row>
    <row r="109" spans="1:7" x14ac:dyDescent="0.25">
      <c r="A109" s="179"/>
      <c r="B109" s="179"/>
      <c r="C109" s="193"/>
      <c r="D109" s="192"/>
      <c r="F109" s="19" t="s">
        <v>876</v>
      </c>
      <c r="G109" t="e">
        <f t="shared" si="1"/>
        <v>#N/A</v>
      </c>
    </row>
    <row r="110" spans="1:7" x14ac:dyDescent="0.25">
      <c r="A110" s="179"/>
      <c r="B110" s="179"/>
      <c r="C110" s="193"/>
      <c r="D110" s="192"/>
      <c r="F110" s="13" t="s">
        <v>769</v>
      </c>
      <c r="G110" t="e">
        <f t="shared" si="1"/>
        <v>#N/A</v>
      </c>
    </row>
    <row r="111" spans="1:7" x14ac:dyDescent="0.25">
      <c r="A111" s="179"/>
      <c r="B111" s="179"/>
      <c r="C111" s="193"/>
      <c r="D111" s="192"/>
      <c r="F111" s="19" t="s">
        <v>772</v>
      </c>
      <c r="G111" t="e">
        <f t="shared" si="1"/>
        <v>#N/A</v>
      </c>
    </row>
    <row r="112" spans="1:7" x14ac:dyDescent="0.25">
      <c r="A112" s="179"/>
      <c r="B112" s="179"/>
      <c r="C112" s="193"/>
      <c r="D112" s="192"/>
      <c r="F112" s="19" t="s">
        <v>1483</v>
      </c>
      <c r="G112" t="e">
        <f t="shared" si="1"/>
        <v>#N/A</v>
      </c>
    </row>
    <row r="113" spans="1:7" x14ac:dyDescent="0.25">
      <c r="A113" s="179" t="s">
        <v>405</v>
      </c>
      <c r="B113" s="179" t="s">
        <v>840</v>
      </c>
      <c r="C113" s="193" t="s">
        <v>277</v>
      </c>
      <c r="D113" s="192" t="s">
        <v>1637</v>
      </c>
      <c r="F113" s="19" t="s">
        <v>840</v>
      </c>
      <c r="G113">
        <f t="shared" si="1"/>
        <v>1</v>
      </c>
    </row>
    <row r="114" spans="1:7" x14ac:dyDescent="0.25">
      <c r="A114" s="179"/>
      <c r="B114" s="179"/>
      <c r="C114" s="193"/>
      <c r="D114" s="192"/>
      <c r="F114" s="19" t="s">
        <v>841</v>
      </c>
      <c r="G114" t="e">
        <f t="shared" si="1"/>
        <v>#N/A</v>
      </c>
    </row>
    <row r="115" spans="1:7" x14ac:dyDescent="0.25">
      <c r="A115" s="179" t="s">
        <v>405</v>
      </c>
      <c r="B115" s="179" t="s">
        <v>839</v>
      </c>
      <c r="C115" s="193" t="s">
        <v>276</v>
      </c>
      <c r="D115" s="192" t="s">
        <v>1637</v>
      </c>
      <c r="F115" s="19" t="s">
        <v>839</v>
      </c>
      <c r="G115">
        <f t="shared" si="1"/>
        <v>1</v>
      </c>
    </row>
    <row r="116" spans="1:7" x14ac:dyDescent="0.25">
      <c r="A116" s="179"/>
      <c r="B116" s="179"/>
      <c r="C116" s="193"/>
      <c r="D116" s="192"/>
      <c r="F116" s="19" t="s">
        <v>758</v>
      </c>
      <c r="G116" t="e">
        <f t="shared" si="1"/>
        <v>#N/A</v>
      </c>
    </row>
    <row r="117" spans="1:7" x14ac:dyDescent="0.25">
      <c r="A117" s="193" t="s">
        <v>406</v>
      </c>
      <c r="B117" s="193" t="s">
        <v>761</v>
      </c>
      <c r="C117" s="193" t="s">
        <v>203</v>
      </c>
      <c r="D117" s="192" t="s">
        <v>1660</v>
      </c>
      <c r="F117" s="19" t="s">
        <v>761</v>
      </c>
      <c r="G117">
        <f t="shared" si="1"/>
        <v>1</v>
      </c>
    </row>
    <row r="118" spans="1:7" x14ac:dyDescent="0.25">
      <c r="A118" s="179" t="s">
        <v>414</v>
      </c>
      <c r="B118" s="179" t="s">
        <v>776</v>
      </c>
      <c r="C118" s="193" t="s">
        <v>212</v>
      </c>
      <c r="D118" s="192" t="s">
        <v>933</v>
      </c>
      <c r="F118" s="19" t="s">
        <v>776</v>
      </c>
      <c r="G118">
        <f t="shared" si="1"/>
        <v>1</v>
      </c>
    </row>
    <row r="119" spans="1:7" x14ac:dyDescent="0.25">
      <c r="A119" s="179"/>
      <c r="B119" s="179"/>
      <c r="C119" s="193"/>
      <c r="D119" s="192"/>
      <c r="F119" s="19" t="s">
        <v>811</v>
      </c>
      <c r="G119" t="e">
        <f t="shared" si="1"/>
        <v>#N/A</v>
      </c>
    </row>
    <row r="120" spans="1:7" x14ac:dyDescent="0.25">
      <c r="A120" s="179" t="s">
        <v>410</v>
      </c>
      <c r="B120" s="179" t="s">
        <v>845</v>
      </c>
      <c r="C120" s="193" t="s">
        <v>281</v>
      </c>
      <c r="D120" s="192" t="s">
        <v>933</v>
      </c>
      <c r="F120" s="19" t="s">
        <v>845</v>
      </c>
      <c r="G120">
        <f t="shared" si="1"/>
        <v>1</v>
      </c>
    </row>
    <row r="121" spans="1:7" x14ac:dyDescent="0.25">
      <c r="A121" s="179"/>
      <c r="B121" s="179"/>
      <c r="C121" s="193"/>
      <c r="D121" s="192"/>
      <c r="F121" s="19" t="s">
        <v>754</v>
      </c>
      <c r="G121" t="e">
        <f t="shared" si="1"/>
        <v>#N/A</v>
      </c>
    </row>
    <row r="122" spans="1:7" x14ac:dyDescent="0.25">
      <c r="A122" s="193"/>
      <c r="B122" s="195"/>
      <c r="C122" s="193"/>
      <c r="D122" s="193"/>
      <c r="F122" s="19" t="s">
        <v>755</v>
      </c>
      <c r="G122" t="e">
        <f t="shared" si="1"/>
        <v>#N/A</v>
      </c>
    </row>
    <row r="123" spans="1:7" x14ac:dyDescent="0.25">
      <c r="A123" s="193"/>
      <c r="B123" s="193"/>
      <c r="C123" s="193"/>
      <c r="D123" s="192"/>
      <c r="F123" s="19" t="s">
        <v>756</v>
      </c>
      <c r="G123" t="e">
        <f t="shared" si="1"/>
        <v>#N/A</v>
      </c>
    </row>
    <row r="124" spans="1:7" x14ac:dyDescent="0.25">
      <c r="A124" s="193"/>
      <c r="B124" s="193"/>
      <c r="C124" s="193"/>
      <c r="D124" s="192"/>
      <c r="F124" s="19" t="s">
        <v>757</v>
      </c>
      <c r="G124" t="e">
        <f t="shared" si="1"/>
        <v>#N/A</v>
      </c>
    </row>
    <row r="125" spans="1:7" x14ac:dyDescent="0.25">
      <c r="A125" s="193"/>
      <c r="B125" s="193"/>
      <c r="C125" s="193"/>
      <c r="D125" s="192"/>
      <c r="F125" s="19" t="s">
        <v>760</v>
      </c>
      <c r="G125" t="e">
        <f t="shared" si="1"/>
        <v>#N/A</v>
      </c>
    </row>
    <row r="126" spans="1:7" x14ac:dyDescent="0.25">
      <c r="A126" s="179"/>
      <c r="B126" s="193"/>
      <c r="C126" s="179"/>
      <c r="D126" s="192"/>
      <c r="F126" s="19" t="s">
        <v>762</v>
      </c>
      <c r="G126" t="e">
        <f t="shared" si="1"/>
        <v>#N/A</v>
      </c>
    </row>
    <row r="127" spans="1:7" x14ac:dyDescent="0.25">
      <c r="A127" s="179"/>
      <c r="B127" s="193"/>
      <c r="C127" s="179"/>
      <c r="D127" s="192"/>
      <c r="F127" s="19"/>
    </row>
    <row r="128" spans="1:7" x14ac:dyDescent="0.25">
      <c r="A128" s="179"/>
      <c r="B128" s="193"/>
      <c r="C128" s="179"/>
      <c r="D128" s="192"/>
      <c r="F128" s="19"/>
    </row>
    <row r="129" spans="1:6" x14ac:dyDescent="0.25">
      <c r="A129" s="179"/>
      <c r="B129" s="193"/>
      <c r="C129" s="179"/>
      <c r="D129" s="192"/>
      <c r="F129" s="19"/>
    </row>
    <row r="130" spans="1:6" x14ac:dyDescent="0.25">
      <c r="A130" s="179"/>
      <c r="B130" s="193"/>
      <c r="C130" s="179"/>
      <c r="D130" s="192"/>
      <c r="F130" s="19"/>
    </row>
    <row r="131" spans="1:6" x14ac:dyDescent="0.25">
      <c r="A131" s="179"/>
      <c r="B131" s="193"/>
      <c r="C131" s="179"/>
      <c r="D131" s="192"/>
      <c r="F131" s="19"/>
    </row>
    <row r="132" spans="1:6" x14ac:dyDescent="0.25">
      <c r="A132" s="179"/>
      <c r="B132" s="193"/>
      <c r="C132" s="179"/>
      <c r="D132" s="192"/>
      <c r="F132" s="19"/>
    </row>
    <row r="133" spans="1:6" x14ac:dyDescent="0.25">
      <c r="A133" s="179"/>
      <c r="B133" s="193"/>
      <c r="C133" s="179"/>
      <c r="D133" s="192"/>
      <c r="F133" s="19"/>
    </row>
    <row r="134" spans="1:6" x14ac:dyDescent="0.25">
      <c r="A134" s="179"/>
      <c r="B134" s="193"/>
      <c r="C134" s="179"/>
      <c r="D134" s="192"/>
      <c r="F134" s="19"/>
    </row>
    <row r="135" spans="1:6" x14ac:dyDescent="0.25">
      <c r="A135" s="179"/>
      <c r="B135" s="193"/>
      <c r="C135" s="179"/>
      <c r="D135" s="192"/>
      <c r="F135" s="19"/>
    </row>
    <row r="136" spans="1:6" x14ac:dyDescent="0.25">
      <c r="A136" s="179"/>
      <c r="B136" s="193"/>
      <c r="C136" s="179"/>
      <c r="D136" s="192"/>
      <c r="F136" s="19"/>
    </row>
    <row r="137" spans="1:6" x14ac:dyDescent="0.25">
      <c r="A137" s="179"/>
      <c r="B137" s="193"/>
      <c r="C137" s="179"/>
      <c r="D137" s="192"/>
      <c r="F137" s="19"/>
    </row>
    <row r="138" spans="1:6" x14ac:dyDescent="0.25">
      <c r="A138" s="179"/>
      <c r="B138" s="193"/>
      <c r="C138" s="179"/>
      <c r="D138" s="192"/>
      <c r="F138" s="19"/>
    </row>
    <row r="139" spans="1:6" x14ac:dyDescent="0.25">
      <c r="A139" s="179"/>
      <c r="B139" s="193"/>
      <c r="C139" s="179"/>
      <c r="D139" s="192"/>
      <c r="F139" s="19"/>
    </row>
    <row r="140" spans="1:6" x14ac:dyDescent="0.25">
      <c r="A140" s="179"/>
      <c r="B140" s="193"/>
      <c r="C140" s="179"/>
      <c r="D140" s="192"/>
    </row>
    <row r="141" spans="1:6" x14ac:dyDescent="0.25">
      <c r="A141" s="179"/>
      <c r="B141" s="193"/>
      <c r="C141" s="179"/>
      <c r="D141" s="192"/>
    </row>
    <row r="142" spans="1:6" x14ac:dyDescent="0.25">
      <c r="A142" s="179"/>
      <c r="B142" s="193"/>
      <c r="C142" s="179"/>
      <c r="D142" s="192"/>
    </row>
    <row r="143" spans="1:6" x14ac:dyDescent="0.25">
      <c r="A143" s="179"/>
      <c r="B143" s="193"/>
      <c r="C143" s="179"/>
      <c r="D143" s="192"/>
    </row>
    <row r="144" spans="1:6" x14ac:dyDescent="0.25">
      <c r="A144" s="179"/>
      <c r="B144" s="193"/>
      <c r="C144" s="179"/>
      <c r="D144" s="192"/>
    </row>
    <row r="145" spans="1:4" x14ac:dyDescent="0.25">
      <c r="A145" s="179"/>
      <c r="B145" s="193"/>
      <c r="C145" s="179"/>
      <c r="D145" s="192"/>
    </row>
    <row r="146" spans="1:4" x14ac:dyDescent="0.25">
      <c r="A146" s="179"/>
      <c r="B146" s="193"/>
      <c r="C146" s="179"/>
      <c r="D146" s="192"/>
    </row>
    <row r="147" spans="1:4" x14ac:dyDescent="0.25">
      <c r="A147" s="179"/>
      <c r="B147" s="193"/>
      <c r="C147" s="179"/>
      <c r="D147" s="192"/>
    </row>
    <row r="148" spans="1:4" x14ac:dyDescent="0.25">
      <c r="A148" s="179"/>
      <c r="B148" s="193"/>
      <c r="C148" s="179"/>
      <c r="D148" s="192"/>
    </row>
    <row r="149" spans="1:4" x14ac:dyDescent="0.25">
      <c r="A149" s="179"/>
      <c r="B149" s="193"/>
      <c r="C149" s="179"/>
      <c r="D149" s="192"/>
    </row>
    <row r="150" spans="1:4" x14ac:dyDescent="0.25">
      <c r="A150" s="179"/>
      <c r="B150" s="193"/>
      <c r="C150" s="179"/>
      <c r="D150" s="192"/>
    </row>
    <row r="151" spans="1:4" x14ac:dyDescent="0.25">
      <c r="A151" s="179"/>
      <c r="B151" s="193"/>
      <c r="C151" s="179"/>
      <c r="D151" s="192"/>
    </row>
    <row r="152" spans="1:4" x14ac:dyDescent="0.25">
      <c r="A152" s="179"/>
      <c r="B152" s="193"/>
      <c r="C152" s="179"/>
      <c r="D152" s="192"/>
    </row>
    <row r="153" spans="1:4" x14ac:dyDescent="0.25">
      <c r="A153" s="179"/>
      <c r="B153" s="179"/>
      <c r="C153" s="193"/>
      <c r="D153" s="196"/>
    </row>
    <row r="154" spans="1:4" x14ac:dyDescent="0.25">
      <c r="A154" s="179"/>
      <c r="B154" s="179"/>
      <c r="C154" s="193"/>
      <c r="D154" s="196"/>
    </row>
    <row r="155" spans="1:4" x14ac:dyDescent="0.25">
      <c r="A155" s="179"/>
      <c r="B155" s="179"/>
      <c r="C155" s="193"/>
      <c r="D155" s="196"/>
    </row>
    <row r="156" spans="1:4" x14ac:dyDescent="0.25">
      <c r="A156" s="179"/>
      <c r="B156" s="179"/>
      <c r="C156" s="193"/>
      <c r="D156" s="196"/>
    </row>
    <row r="157" spans="1:4" x14ac:dyDescent="0.25">
      <c r="A157" s="179"/>
      <c r="B157" s="179"/>
      <c r="C157" s="193"/>
      <c r="D157" s="196"/>
    </row>
    <row r="158" spans="1:4" x14ac:dyDescent="0.25">
      <c r="A158" s="179"/>
      <c r="B158" s="179"/>
      <c r="C158" s="193"/>
      <c r="D158" s="196"/>
    </row>
    <row r="159" spans="1:4" x14ac:dyDescent="0.25">
      <c r="A159" s="179"/>
      <c r="B159" s="179"/>
      <c r="C159" s="193"/>
      <c r="D159" s="196"/>
    </row>
    <row r="160" spans="1:4" x14ac:dyDescent="0.25">
      <c r="A160" s="179"/>
      <c r="B160" s="179"/>
      <c r="C160" s="193"/>
      <c r="D160" s="196"/>
    </row>
    <row r="161" spans="1:4" x14ac:dyDescent="0.25">
      <c r="A161" s="179"/>
      <c r="B161" s="179"/>
      <c r="C161" s="193"/>
      <c r="D161" s="196"/>
    </row>
    <row r="162" spans="1:4" x14ac:dyDescent="0.25">
      <c r="A162" s="179"/>
      <c r="B162" s="179"/>
      <c r="C162" s="193"/>
      <c r="D162" s="196"/>
    </row>
    <row r="163" spans="1:4" x14ac:dyDescent="0.25">
      <c r="A163" s="179"/>
      <c r="B163" s="179"/>
      <c r="C163" s="193"/>
      <c r="D163" s="196"/>
    </row>
    <row r="164" spans="1:4" x14ac:dyDescent="0.25">
      <c r="A164" s="179"/>
      <c r="B164" s="179"/>
      <c r="C164" s="193"/>
      <c r="D164" s="196"/>
    </row>
    <row r="165" spans="1:4" x14ac:dyDescent="0.25">
      <c r="A165" s="179"/>
      <c r="B165" s="179"/>
      <c r="C165" s="193"/>
      <c r="D165" s="196"/>
    </row>
    <row r="166" spans="1:4" x14ac:dyDescent="0.25">
      <c r="A166" s="179"/>
      <c r="B166" s="179"/>
      <c r="C166" s="193"/>
      <c r="D166" s="196"/>
    </row>
    <row r="167" spans="1:4" x14ac:dyDescent="0.25">
      <c r="A167" s="179"/>
      <c r="B167" s="179"/>
      <c r="C167" s="193"/>
      <c r="D167" s="196"/>
    </row>
    <row r="168" spans="1:4" x14ac:dyDescent="0.25">
      <c r="A168" s="179"/>
      <c r="B168" s="179"/>
      <c r="C168" s="193"/>
      <c r="D168" s="196"/>
    </row>
    <row r="169" spans="1:4" x14ac:dyDescent="0.25">
      <c r="A169" s="179"/>
      <c r="B169" s="179"/>
      <c r="C169" s="193"/>
      <c r="D169" s="196"/>
    </row>
    <row r="170" spans="1:4" x14ac:dyDescent="0.25">
      <c r="A170" s="179"/>
      <c r="B170" s="179"/>
      <c r="C170" s="193"/>
      <c r="D170" s="196"/>
    </row>
    <row r="171" spans="1:4" x14ac:dyDescent="0.25">
      <c r="A171" s="179"/>
      <c r="B171" s="179"/>
      <c r="C171" s="193"/>
      <c r="D171" s="196"/>
    </row>
    <row r="172" spans="1:4" x14ac:dyDescent="0.25">
      <c r="A172" s="179"/>
      <c r="B172" s="179"/>
      <c r="C172" s="193"/>
      <c r="D172" s="196"/>
    </row>
    <row r="173" spans="1:4" x14ac:dyDescent="0.25">
      <c r="A173" s="179"/>
      <c r="B173" s="179"/>
      <c r="C173" s="193"/>
      <c r="D173" s="196"/>
    </row>
    <row r="174" spans="1:4" x14ac:dyDescent="0.25">
      <c r="A174" s="179"/>
      <c r="B174" s="179"/>
      <c r="C174" s="193"/>
      <c r="D174" s="196"/>
    </row>
    <row r="175" spans="1:4" x14ac:dyDescent="0.25">
      <c r="A175" s="179"/>
      <c r="B175" s="179"/>
      <c r="C175" s="193"/>
      <c r="D175" s="196"/>
    </row>
    <row r="176" spans="1:4" x14ac:dyDescent="0.25">
      <c r="A176" s="179"/>
      <c r="B176" s="179"/>
      <c r="C176" s="193"/>
      <c r="D176" s="196"/>
    </row>
    <row r="177" spans="1:4" x14ac:dyDescent="0.25">
      <c r="A177" s="179"/>
      <c r="B177" s="179"/>
      <c r="C177" s="193"/>
      <c r="D177" s="196"/>
    </row>
    <row r="178" spans="1:4" x14ac:dyDescent="0.25">
      <c r="A178" s="179"/>
      <c r="B178" s="179"/>
      <c r="C178" s="193"/>
      <c r="D178" s="196"/>
    </row>
    <row r="179" spans="1:4" x14ac:dyDescent="0.25">
      <c r="A179" s="179"/>
      <c r="B179" s="179"/>
      <c r="C179" s="193"/>
      <c r="D179" s="196"/>
    </row>
    <row r="180" spans="1:4" x14ac:dyDescent="0.25">
      <c r="A180" s="179"/>
      <c r="B180" s="179"/>
      <c r="C180" s="193"/>
      <c r="D180" s="196"/>
    </row>
    <row r="181" spans="1:4" x14ac:dyDescent="0.25">
      <c r="A181" s="179"/>
      <c r="B181" s="179"/>
      <c r="C181" s="193"/>
      <c r="D181" s="196"/>
    </row>
    <row r="182" spans="1:4" x14ac:dyDescent="0.25">
      <c r="A182" s="179"/>
      <c r="B182" s="179"/>
      <c r="C182" s="193"/>
      <c r="D182" s="196"/>
    </row>
    <row r="183" spans="1:4" x14ac:dyDescent="0.25">
      <c r="A183" s="179"/>
      <c r="B183" s="179"/>
      <c r="C183" s="193"/>
      <c r="D183" s="196"/>
    </row>
    <row r="184" spans="1:4" x14ac:dyDescent="0.25">
      <c r="A184" s="179"/>
      <c r="B184" s="179"/>
      <c r="C184" s="193"/>
      <c r="D184" s="196"/>
    </row>
    <row r="185" spans="1:4" x14ac:dyDescent="0.25">
      <c r="A185" s="179"/>
      <c r="B185" s="179"/>
      <c r="C185" s="193"/>
      <c r="D185" s="196"/>
    </row>
    <row r="186" spans="1:4" x14ac:dyDescent="0.25">
      <c r="A186" s="179"/>
      <c r="B186" s="179"/>
      <c r="C186" s="193"/>
      <c r="D186" s="196"/>
    </row>
    <row r="187" spans="1:4" x14ac:dyDescent="0.25">
      <c r="A187" s="179"/>
      <c r="B187" s="179"/>
      <c r="C187" s="193"/>
      <c r="D187" s="196"/>
    </row>
    <row r="188" spans="1:4" x14ac:dyDescent="0.25">
      <c r="A188" s="179"/>
      <c r="B188" s="179"/>
      <c r="C188" s="193"/>
      <c r="D188" s="196"/>
    </row>
    <row r="189" spans="1:4" x14ac:dyDescent="0.25">
      <c r="A189" s="179"/>
      <c r="B189" s="179"/>
      <c r="C189" s="193"/>
      <c r="D189" s="196"/>
    </row>
    <row r="190" spans="1:4" x14ac:dyDescent="0.25">
      <c r="A190" s="179"/>
      <c r="B190" s="179"/>
      <c r="C190" s="193"/>
      <c r="D190" s="196"/>
    </row>
    <row r="191" spans="1:4" x14ac:dyDescent="0.25">
      <c r="A191" s="179"/>
      <c r="B191" s="179"/>
      <c r="C191" s="193"/>
      <c r="D191" s="196"/>
    </row>
    <row r="192" spans="1:4" x14ac:dyDescent="0.25">
      <c r="A192" s="179"/>
      <c r="B192" s="179"/>
      <c r="C192" s="193"/>
      <c r="D192" s="196"/>
    </row>
    <row r="193" spans="1:4" x14ac:dyDescent="0.25">
      <c r="A193" s="179"/>
      <c r="B193" s="179"/>
      <c r="C193" s="193"/>
      <c r="D193" s="196"/>
    </row>
    <row r="194" spans="1:4" x14ac:dyDescent="0.25">
      <c r="A194" s="179"/>
      <c r="B194" s="179"/>
      <c r="C194" s="193"/>
      <c r="D194" s="196"/>
    </row>
    <row r="195" spans="1:4" x14ac:dyDescent="0.25">
      <c r="A195" s="179"/>
      <c r="B195" s="179"/>
      <c r="C195" s="193"/>
      <c r="D195" s="196"/>
    </row>
    <row r="196" spans="1:4" x14ac:dyDescent="0.25">
      <c r="A196" s="179"/>
      <c r="B196" s="179"/>
      <c r="C196" s="193"/>
      <c r="D196" s="196"/>
    </row>
    <row r="197" spans="1:4" x14ac:dyDescent="0.25">
      <c r="A197" s="179"/>
      <c r="B197" s="179"/>
      <c r="C197" s="193"/>
      <c r="D197" s="196"/>
    </row>
    <row r="198" spans="1:4" x14ac:dyDescent="0.25">
      <c r="A198" s="179"/>
      <c r="B198" s="179"/>
      <c r="C198" s="193"/>
      <c r="D198" s="196"/>
    </row>
    <row r="199" spans="1:4" x14ac:dyDescent="0.25">
      <c r="A199" s="179"/>
      <c r="B199" s="179"/>
      <c r="C199" s="193"/>
      <c r="D199" s="196"/>
    </row>
    <row r="200" spans="1:4" x14ac:dyDescent="0.25">
      <c r="A200" s="179"/>
      <c r="B200" s="179"/>
      <c r="C200" s="193"/>
      <c r="D200" s="196"/>
    </row>
    <row r="201" spans="1:4" x14ac:dyDescent="0.25">
      <c r="A201" s="179"/>
      <c r="B201" s="179"/>
      <c r="C201" s="193"/>
      <c r="D201" s="196"/>
    </row>
    <row r="202" spans="1:4" x14ac:dyDescent="0.25">
      <c r="A202" s="179"/>
      <c r="B202" s="179"/>
      <c r="C202" s="193"/>
      <c r="D202" s="196"/>
    </row>
    <row r="203" spans="1:4" x14ac:dyDescent="0.25">
      <c r="A203" s="179"/>
      <c r="B203" s="179"/>
      <c r="C203" s="193"/>
      <c r="D203" s="196"/>
    </row>
    <row r="204" spans="1:4" x14ac:dyDescent="0.25">
      <c r="A204" s="179"/>
      <c r="B204" s="179"/>
      <c r="C204" s="193"/>
      <c r="D204" s="196"/>
    </row>
    <row r="205" spans="1:4" x14ac:dyDescent="0.25">
      <c r="A205" s="179"/>
      <c r="B205" s="179"/>
      <c r="C205" s="193"/>
      <c r="D205" s="196"/>
    </row>
    <row r="206" spans="1:4" x14ac:dyDescent="0.25">
      <c r="A206" s="179"/>
      <c r="B206" s="179"/>
      <c r="C206" s="193"/>
      <c r="D206" s="196"/>
    </row>
    <row r="207" spans="1:4" x14ac:dyDescent="0.25">
      <c r="A207" s="179"/>
      <c r="B207" s="179"/>
      <c r="C207" s="193"/>
      <c r="D207" s="196"/>
    </row>
    <row r="208" spans="1:4" x14ac:dyDescent="0.25">
      <c r="A208" s="194"/>
      <c r="B208" s="194"/>
      <c r="C208" s="193"/>
      <c r="D208" s="196"/>
    </row>
    <row r="209" spans="1:4" x14ac:dyDescent="0.25">
      <c r="A209" s="179"/>
      <c r="B209" s="179"/>
      <c r="C209" s="193"/>
      <c r="D209" s="196"/>
    </row>
    <row r="210" spans="1:4" x14ac:dyDescent="0.25">
      <c r="A210" s="179"/>
      <c r="B210" s="179"/>
      <c r="C210" s="193"/>
      <c r="D210" s="196"/>
    </row>
    <row r="211" spans="1:4" x14ac:dyDescent="0.25">
      <c r="A211" s="179"/>
      <c r="B211" s="179"/>
      <c r="C211" s="193"/>
      <c r="D211" s="196"/>
    </row>
    <row r="212" spans="1:4" x14ac:dyDescent="0.25">
      <c r="A212" s="179"/>
      <c r="B212" s="179"/>
      <c r="C212" s="193"/>
      <c r="D212" s="196"/>
    </row>
    <row r="213" spans="1:4" x14ac:dyDescent="0.25">
      <c r="A213" s="179"/>
      <c r="B213" s="179"/>
      <c r="C213" s="193"/>
      <c r="D213" s="196"/>
    </row>
    <row r="214" spans="1:4" x14ac:dyDescent="0.25">
      <c r="A214" s="179"/>
      <c r="B214" s="179"/>
      <c r="C214" s="193"/>
      <c r="D214" s="196"/>
    </row>
    <row r="215" spans="1:4" x14ac:dyDescent="0.25">
      <c r="A215" s="179"/>
      <c r="B215" s="179"/>
      <c r="C215" s="193"/>
      <c r="D215" s="196"/>
    </row>
    <row r="216" spans="1:4" x14ac:dyDescent="0.25">
      <c r="A216" s="179"/>
      <c r="B216" s="179"/>
      <c r="C216" s="193"/>
      <c r="D216" s="196"/>
    </row>
    <row r="217" spans="1:4" x14ac:dyDescent="0.25">
      <c r="A217" s="179"/>
      <c r="B217" s="179"/>
      <c r="C217" s="193"/>
      <c r="D217" s="196"/>
    </row>
    <row r="218" spans="1:4" x14ac:dyDescent="0.25">
      <c r="D218" s="197"/>
    </row>
    <row r="219" spans="1:4" x14ac:dyDescent="0.25">
      <c r="C219" s="198"/>
      <c r="D219" s="199"/>
    </row>
    <row r="220" spans="1:4" x14ac:dyDescent="0.25">
      <c r="C220" s="198"/>
      <c r="D220" s="199"/>
    </row>
    <row r="221" spans="1:4" x14ac:dyDescent="0.25">
      <c r="D221" s="199"/>
    </row>
    <row r="222" spans="1:4" x14ac:dyDescent="0.25">
      <c r="D222" s="199"/>
    </row>
    <row r="223" spans="1:4" x14ac:dyDescent="0.25">
      <c r="D223" s="199"/>
    </row>
    <row r="224" spans="1:4" x14ac:dyDescent="0.25">
      <c r="D224" s="199"/>
    </row>
    <row r="225" spans="4:4" x14ac:dyDescent="0.25">
      <c r="D225" s="199"/>
    </row>
    <row r="226" spans="4:4" x14ac:dyDescent="0.25">
      <c r="D226" s="199"/>
    </row>
    <row r="227" spans="4:4" x14ac:dyDescent="0.25">
      <c r="D227" s="199"/>
    </row>
    <row r="228" spans="4:4" x14ac:dyDescent="0.25">
      <c r="D228" s="199"/>
    </row>
    <row r="229" spans="4:4" x14ac:dyDescent="0.25">
      <c r="D229" s="199"/>
    </row>
    <row r="230" spans="4:4" x14ac:dyDescent="0.25">
      <c r="D230" s="199"/>
    </row>
    <row r="231" spans="4:4" x14ac:dyDescent="0.25">
      <c r="D231" s="199"/>
    </row>
    <row r="232" spans="4:4" x14ac:dyDescent="0.25">
      <c r="D232" s="199"/>
    </row>
    <row r="233" spans="4:4" x14ac:dyDescent="0.25">
      <c r="D233" s="199"/>
    </row>
    <row r="234" spans="4:4" x14ac:dyDescent="0.25">
      <c r="D234" s="199"/>
    </row>
    <row r="235" spans="4:4" x14ac:dyDescent="0.25">
      <c r="D235" s="199"/>
    </row>
    <row r="236" spans="4:4" x14ac:dyDescent="0.25">
      <c r="D236" s="199"/>
    </row>
    <row r="237" spans="4:4" x14ac:dyDescent="0.25">
      <c r="D237" s="199"/>
    </row>
    <row r="238" spans="4:4" x14ac:dyDescent="0.25">
      <c r="D238" s="199"/>
    </row>
    <row r="239" spans="4:4" x14ac:dyDescent="0.25">
      <c r="D239" s="199"/>
    </row>
    <row r="240" spans="4:4" x14ac:dyDescent="0.25">
      <c r="D240" s="199"/>
    </row>
    <row r="241" spans="4:4" x14ac:dyDescent="0.25">
      <c r="D241" s="199"/>
    </row>
  </sheetData>
  <protectedRanges>
    <protectedRange sqref="B118627:B209733 A85:A152 B153:B118455 C122:D122 B121:C121 A5:A20" name="Range1_2_1"/>
    <protectedRange sqref="B118456:B118626" name="Range1_2_1_1"/>
    <protectedRange sqref="A21" name="Range1_2_1_2"/>
    <protectedRange sqref="A22" name="Range1_2_1_3"/>
    <protectedRange sqref="A23" name="Range1_2_1_4"/>
    <protectedRange sqref="A24" name="Range1_2_1_5"/>
    <protectedRange sqref="A25" name="Range1_2_1_6"/>
    <protectedRange sqref="A26" name="Range1_2_1_7"/>
    <protectedRange sqref="A27" name="Range1_2_1_8"/>
    <protectedRange sqref="A28" name="Range1_2_1_9"/>
    <protectedRange sqref="A29" name="Range1_2_1_10"/>
    <protectedRange sqref="A30" name="Range1_2_1_11"/>
    <protectedRange sqref="A31" name="Range1_2_1_12"/>
    <protectedRange sqref="A36:A37" name="Range1_2_1_13"/>
    <protectedRange sqref="A32" name="Range1_2_1_14"/>
    <protectedRange sqref="A33" name="Range1_2_1_15"/>
    <protectedRange sqref="A35" name="Range1_2_1_16"/>
    <protectedRange sqref="A38" name="Range1_2_1_17"/>
    <protectedRange sqref="A39:A40" name="Range1_2_1_18"/>
    <protectedRange sqref="A41" name="Range1_2_1_19"/>
    <protectedRange sqref="A42" name="Range1_2_1_20"/>
    <protectedRange sqref="A43:A46" name="Range1_2_1_21"/>
    <protectedRange sqref="A47" name="Range1_2_1_22"/>
    <protectedRange sqref="A48" name="Range1_2_1_23"/>
    <protectedRange sqref="A49:A51" name="Range1_2_1_24"/>
    <protectedRange sqref="A52" name="Range1_2_1_25"/>
    <protectedRange sqref="A53" name="Range1_2_1_26"/>
    <protectedRange sqref="A54:A55" name="Range1_2_1_27"/>
    <protectedRange sqref="A56" name="Range1_2_1_28"/>
    <protectedRange sqref="A57" name="Range1_2_1_29"/>
    <protectedRange sqref="A58" name="Range1_2_1_30"/>
    <protectedRange sqref="A59" name="Range1_2_1_31"/>
    <protectedRange sqref="A60" name="Range1_2_1_32"/>
    <protectedRange sqref="A61" name="Range1_2_1_33"/>
    <protectedRange sqref="A62" name="Range1_2_1_34"/>
    <protectedRange sqref="A63:A64" name="Range1_2_1_35"/>
    <protectedRange sqref="A65" name="Range1_2_1_36"/>
    <protectedRange sqref="A66:A83" name="Range1_2_1_37"/>
    <protectedRange sqref="A84" name="Range1_2_1_38"/>
    <protectedRange sqref="A34" name="Range1_2_1_39"/>
  </protectedRanges>
  <autoFilter ref="A1:D121">
    <sortState ref="A6:D86">
      <sortCondition ref="B1:B86"/>
    </sortState>
  </autoFilter>
  <mergeCells count="4">
    <mergeCell ref="A1:A3"/>
    <mergeCell ref="B1:B3"/>
    <mergeCell ref="C1:C3"/>
    <mergeCell ref="D2:D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98"/>
  <sheetViews>
    <sheetView topLeftCell="N1" workbookViewId="0">
      <selection activeCell="S16" sqref="S16"/>
    </sheetView>
  </sheetViews>
  <sheetFormatPr defaultRowHeight="15" x14ac:dyDescent="0.25"/>
  <cols>
    <col min="1" max="1" width="9.28515625" bestFit="1" customWidth="1"/>
    <col min="2" max="2" width="47.5703125" bestFit="1" customWidth="1"/>
    <col min="3" max="3" width="12.7109375" bestFit="1" customWidth="1"/>
    <col min="4" max="4" width="7.5703125" bestFit="1" customWidth="1"/>
    <col min="9" max="9" width="15.7109375" bestFit="1" customWidth="1"/>
    <col min="10" max="10" width="24.7109375" bestFit="1" customWidth="1"/>
    <col min="11" max="11" width="10.5703125" bestFit="1" customWidth="1"/>
    <col min="12" max="12" width="29.42578125" bestFit="1" customWidth="1"/>
    <col min="13" max="13" width="8.28515625" bestFit="1" customWidth="1"/>
    <col min="14" max="14" width="28.140625" bestFit="1" customWidth="1"/>
    <col min="15" max="15" width="41.5703125" bestFit="1" customWidth="1"/>
    <col min="16" max="16" width="23" bestFit="1" customWidth="1"/>
    <col min="17" max="17" width="30.42578125" bestFit="1" customWidth="1"/>
    <col min="18" max="18" width="45.85546875" bestFit="1" customWidth="1"/>
    <col min="19" max="19" width="45.85546875" customWidth="1"/>
    <col min="21" max="21" width="23.5703125" bestFit="1" customWidth="1"/>
    <col min="22" max="22" width="56.5703125" bestFit="1" customWidth="1"/>
    <col min="29" max="29" width="13.85546875" bestFit="1" customWidth="1"/>
    <col min="30" max="30" width="22" bestFit="1" customWidth="1"/>
    <col min="257" max="257" width="9.28515625" bestFit="1" customWidth="1"/>
    <col min="258" max="258" width="47.5703125" bestFit="1" customWidth="1"/>
    <col min="259" max="259" width="12.7109375" bestFit="1" customWidth="1"/>
    <col min="260" max="260" width="7.5703125" bestFit="1" customWidth="1"/>
    <col min="265" max="265" width="15.7109375" bestFit="1" customWidth="1"/>
    <col min="266" max="266" width="24.7109375" bestFit="1" customWidth="1"/>
    <col min="267" max="267" width="10.5703125" bestFit="1" customWidth="1"/>
    <col min="268" max="268" width="29.42578125" bestFit="1" customWidth="1"/>
    <col min="269" max="269" width="8.28515625" bestFit="1" customWidth="1"/>
    <col min="270" max="270" width="28.140625" bestFit="1" customWidth="1"/>
    <col min="271" max="271" width="41.5703125" bestFit="1" customWidth="1"/>
    <col min="272" max="272" width="23" bestFit="1" customWidth="1"/>
    <col min="273" max="273" width="30.42578125" bestFit="1" customWidth="1"/>
    <col min="274" max="274" width="45.85546875" bestFit="1" customWidth="1"/>
    <col min="275" max="275" width="45.85546875" customWidth="1"/>
    <col min="277" max="277" width="23.5703125" bestFit="1" customWidth="1"/>
    <col min="278" max="278" width="56.5703125" bestFit="1" customWidth="1"/>
    <col min="285" max="285" width="13.85546875" bestFit="1" customWidth="1"/>
    <col min="286" max="286" width="22" bestFit="1" customWidth="1"/>
    <col min="513" max="513" width="9.28515625" bestFit="1" customWidth="1"/>
    <col min="514" max="514" width="47.5703125" bestFit="1" customWidth="1"/>
    <col min="515" max="515" width="12.7109375" bestFit="1" customWidth="1"/>
    <col min="516" max="516" width="7.5703125" bestFit="1" customWidth="1"/>
    <col min="521" max="521" width="15.7109375" bestFit="1" customWidth="1"/>
    <col min="522" max="522" width="24.7109375" bestFit="1" customWidth="1"/>
    <col min="523" max="523" width="10.5703125" bestFit="1" customWidth="1"/>
    <col min="524" max="524" width="29.42578125" bestFit="1" customWidth="1"/>
    <col min="525" max="525" width="8.28515625" bestFit="1" customWidth="1"/>
    <col min="526" max="526" width="28.140625" bestFit="1" customWidth="1"/>
    <col min="527" max="527" width="41.5703125" bestFit="1" customWidth="1"/>
    <col min="528" max="528" width="23" bestFit="1" customWidth="1"/>
    <col min="529" max="529" width="30.42578125" bestFit="1" customWidth="1"/>
    <col min="530" max="530" width="45.85546875" bestFit="1" customWidth="1"/>
    <col min="531" max="531" width="45.85546875" customWidth="1"/>
    <col min="533" max="533" width="23.5703125" bestFit="1" customWidth="1"/>
    <col min="534" max="534" width="56.5703125" bestFit="1" customWidth="1"/>
    <col min="541" max="541" width="13.85546875" bestFit="1" customWidth="1"/>
    <col min="542" max="542" width="22" bestFit="1" customWidth="1"/>
    <col min="769" max="769" width="9.28515625" bestFit="1" customWidth="1"/>
    <col min="770" max="770" width="47.5703125" bestFit="1" customWidth="1"/>
    <col min="771" max="771" width="12.7109375" bestFit="1" customWidth="1"/>
    <col min="772" max="772" width="7.5703125" bestFit="1" customWidth="1"/>
    <col min="777" max="777" width="15.7109375" bestFit="1" customWidth="1"/>
    <col min="778" max="778" width="24.7109375" bestFit="1" customWidth="1"/>
    <col min="779" max="779" width="10.5703125" bestFit="1" customWidth="1"/>
    <col min="780" max="780" width="29.42578125" bestFit="1" customWidth="1"/>
    <col min="781" max="781" width="8.28515625" bestFit="1" customWidth="1"/>
    <col min="782" max="782" width="28.140625" bestFit="1" customWidth="1"/>
    <col min="783" max="783" width="41.5703125" bestFit="1" customWidth="1"/>
    <col min="784" max="784" width="23" bestFit="1" customWidth="1"/>
    <col min="785" max="785" width="30.42578125" bestFit="1" customWidth="1"/>
    <col min="786" max="786" width="45.85546875" bestFit="1" customWidth="1"/>
    <col min="787" max="787" width="45.85546875" customWidth="1"/>
    <col min="789" max="789" width="23.5703125" bestFit="1" customWidth="1"/>
    <col min="790" max="790" width="56.5703125" bestFit="1" customWidth="1"/>
    <col min="797" max="797" width="13.85546875" bestFit="1" customWidth="1"/>
    <col min="798" max="798" width="22" bestFit="1" customWidth="1"/>
    <col min="1025" max="1025" width="9.28515625" bestFit="1" customWidth="1"/>
    <col min="1026" max="1026" width="47.5703125" bestFit="1" customWidth="1"/>
    <col min="1027" max="1027" width="12.7109375" bestFit="1" customWidth="1"/>
    <col min="1028" max="1028" width="7.5703125" bestFit="1" customWidth="1"/>
    <col min="1033" max="1033" width="15.7109375" bestFit="1" customWidth="1"/>
    <col min="1034" max="1034" width="24.7109375" bestFit="1" customWidth="1"/>
    <col min="1035" max="1035" width="10.5703125" bestFit="1" customWidth="1"/>
    <col min="1036" max="1036" width="29.42578125" bestFit="1" customWidth="1"/>
    <col min="1037" max="1037" width="8.28515625" bestFit="1" customWidth="1"/>
    <col min="1038" max="1038" width="28.140625" bestFit="1" customWidth="1"/>
    <col min="1039" max="1039" width="41.5703125" bestFit="1" customWidth="1"/>
    <col min="1040" max="1040" width="23" bestFit="1" customWidth="1"/>
    <col min="1041" max="1041" width="30.42578125" bestFit="1" customWidth="1"/>
    <col min="1042" max="1042" width="45.85546875" bestFit="1" customWidth="1"/>
    <col min="1043" max="1043" width="45.85546875" customWidth="1"/>
    <col min="1045" max="1045" width="23.5703125" bestFit="1" customWidth="1"/>
    <col min="1046" max="1046" width="56.5703125" bestFit="1" customWidth="1"/>
    <col min="1053" max="1053" width="13.85546875" bestFit="1" customWidth="1"/>
    <col min="1054" max="1054" width="22" bestFit="1" customWidth="1"/>
    <col min="1281" max="1281" width="9.28515625" bestFit="1" customWidth="1"/>
    <col min="1282" max="1282" width="47.5703125" bestFit="1" customWidth="1"/>
    <col min="1283" max="1283" width="12.7109375" bestFit="1" customWidth="1"/>
    <col min="1284" max="1284" width="7.5703125" bestFit="1" customWidth="1"/>
    <col min="1289" max="1289" width="15.7109375" bestFit="1" customWidth="1"/>
    <col min="1290" max="1290" width="24.7109375" bestFit="1" customWidth="1"/>
    <col min="1291" max="1291" width="10.5703125" bestFit="1" customWidth="1"/>
    <col min="1292" max="1292" width="29.42578125" bestFit="1" customWidth="1"/>
    <col min="1293" max="1293" width="8.28515625" bestFit="1" customWidth="1"/>
    <col min="1294" max="1294" width="28.140625" bestFit="1" customWidth="1"/>
    <col min="1295" max="1295" width="41.5703125" bestFit="1" customWidth="1"/>
    <col min="1296" max="1296" width="23" bestFit="1" customWidth="1"/>
    <col min="1297" max="1297" width="30.42578125" bestFit="1" customWidth="1"/>
    <col min="1298" max="1298" width="45.85546875" bestFit="1" customWidth="1"/>
    <col min="1299" max="1299" width="45.85546875" customWidth="1"/>
    <col min="1301" max="1301" width="23.5703125" bestFit="1" customWidth="1"/>
    <col min="1302" max="1302" width="56.5703125" bestFit="1" customWidth="1"/>
    <col min="1309" max="1309" width="13.85546875" bestFit="1" customWidth="1"/>
    <col min="1310" max="1310" width="22" bestFit="1" customWidth="1"/>
    <col min="1537" max="1537" width="9.28515625" bestFit="1" customWidth="1"/>
    <col min="1538" max="1538" width="47.5703125" bestFit="1" customWidth="1"/>
    <col min="1539" max="1539" width="12.7109375" bestFit="1" customWidth="1"/>
    <col min="1540" max="1540" width="7.5703125" bestFit="1" customWidth="1"/>
    <col min="1545" max="1545" width="15.7109375" bestFit="1" customWidth="1"/>
    <col min="1546" max="1546" width="24.7109375" bestFit="1" customWidth="1"/>
    <col min="1547" max="1547" width="10.5703125" bestFit="1" customWidth="1"/>
    <col min="1548" max="1548" width="29.42578125" bestFit="1" customWidth="1"/>
    <col min="1549" max="1549" width="8.28515625" bestFit="1" customWidth="1"/>
    <col min="1550" max="1550" width="28.140625" bestFit="1" customWidth="1"/>
    <col min="1551" max="1551" width="41.5703125" bestFit="1" customWidth="1"/>
    <col min="1552" max="1552" width="23" bestFit="1" customWidth="1"/>
    <col min="1553" max="1553" width="30.42578125" bestFit="1" customWidth="1"/>
    <col min="1554" max="1554" width="45.85546875" bestFit="1" customWidth="1"/>
    <col min="1555" max="1555" width="45.85546875" customWidth="1"/>
    <col min="1557" max="1557" width="23.5703125" bestFit="1" customWidth="1"/>
    <col min="1558" max="1558" width="56.5703125" bestFit="1" customWidth="1"/>
    <col min="1565" max="1565" width="13.85546875" bestFit="1" customWidth="1"/>
    <col min="1566" max="1566" width="22" bestFit="1" customWidth="1"/>
    <col min="1793" max="1793" width="9.28515625" bestFit="1" customWidth="1"/>
    <col min="1794" max="1794" width="47.5703125" bestFit="1" customWidth="1"/>
    <col min="1795" max="1795" width="12.7109375" bestFit="1" customWidth="1"/>
    <col min="1796" max="1796" width="7.5703125" bestFit="1" customWidth="1"/>
    <col min="1801" max="1801" width="15.7109375" bestFit="1" customWidth="1"/>
    <col min="1802" max="1802" width="24.7109375" bestFit="1" customWidth="1"/>
    <col min="1803" max="1803" width="10.5703125" bestFit="1" customWidth="1"/>
    <col min="1804" max="1804" width="29.42578125" bestFit="1" customWidth="1"/>
    <col min="1805" max="1805" width="8.28515625" bestFit="1" customWidth="1"/>
    <col min="1806" max="1806" width="28.140625" bestFit="1" customWidth="1"/>
    <col min="1807" max="1807" width="41.5703125" bestFit="1" customWidth="1"/>
    <col min="1808" max="1808" width="23" bestFit="1" customWidth="1"/>
    <col min="1809" max="1809" width="30.42578125" bestFit="1" customWidth="1"/>
    <col min="1810" max="1810" width="45.85546875" bestFit="1" customWidth="1"/>
    <col min="1811" max="1811" width="45.85546875" customWidth="1"/>
    <col min="1813" max="1813" width="23.5703125" bestFit="1" customWidth="1"/>
    <col min="1814" max="1814" width="56.5703125" bestFit="1" customWidth="1"/>
    <col min="1821" max="1821" width="13.85546875" bestFit="1" customWidth="1"/>
    <col min="1822" max="1822" width="22" bestFit="1" customWidth="1"/>
    <col min="2049" max="2049" width="9.28515625" bestFit="1" customWidth="1"/>
    <col min="2050" max="2050" width="47.5703125" bestFit="1" customWidth="1"/>
    <col min="2051" max="2051" width="12.7109375" bestFit="1" customWidth="1"/>
    <col min="2052" max="2052" width="7.5703125" bestFit="1" customWidth="1"/>
    <col min="2057" max="2057" width="15.7109375" bestFit="1" customWidth="1"/>
    <col min="2058" max="2058" width="24.7109375" bestFit="1" customWidth="1"/>
    <col min="2059" max="2059" width="10.5703125" bestFit="1" customWidth="1"/>
    <col min="2060" max="2060" width="29.42578125" bestFit="1" customWidth="1"/>
    <col min="2061" max="2061" width="8.28515625" bestFit="1" customWidth="1"/>
    <col min="2062" max="2062" width="28.140625" bestFit="1" customWidth="1"/>
    <col min="2063" max="2063" width="41.5703125" bestFit="1" customWidth="1"/>
    <col min="2064" max="2064" width="23" bestFit="1" customWidth="1"/>
    <col min="2065" max="2065" width="30.42578125" bestFit="1" customWidth="1"/>
    <col min="2066" max="2066" width="45.85546875" bestFit="1" customWidth="1"/>
    <col min="2067" max="2067" width="45.85546875" customWidth="1"/>
    <col min="2069" max="2069" width="23.5703125" bestFit="1" customWidth="1"/>
    <col min="2070" max="2070" width="56.5703125" bestFit="1" customWidth="1"/>
    <col min="2077" max="2077" width="13.85546875" bestFit="1" customWidth="1"/>
    <col min="2078" max="2078" width="22" bestFit="1" customWidth="1"/>
    <col min="2305" max="2305" width="9.28515625" bestFit="1" customWidth="1"/>
    <col min="2306" max="2306" width="47.5703125" bestFit="1" customWidth="1"/>
    <col min="2307" max="2307" width="12.7109375" bestFit="1" customWidth="1"/>
    <col min="2308" max="2308" width="7.5703125" bestFit="1" customWidth="1"/>
    <col min="2313" max="2313" width="15.7109375" bestFit="1" customWidth="1"/>
    <col min="2314" max="2314" width="24.7109375" bestFit="1" customWidth="1"/>
    <col min="2315" max="2315" width="10.5703125" bestFit="1" customWidth="1"/>
    <col min="2316" max="2316" width="29.42578125" bestFit="1" customWidth="1"/>
    <col min="2317" max="2317" width="8.28515625" bestFit="1" customWidth="1"/>
    <col min="2318" max="2318" width="28.140625" bestFit="1" customWidth="1"/>
    <col min="2319" max="2319" width="41.5703125" bestFit="1" customWidth="1"/>
    <col min="2320" max="2320" width="23" bestFit="1" customWidth="1"/>
    <col min="2321" max="2321" width="30.42578125" bestFit="1" customWidth="1"/>
    <col min="2322" max="2322" width="45.85546875" bestFit="1" customWidth="1"/>
    <col min="2323" max="2323" width="45.85546875" customWidth="1"/>
    <col min="2325" max="2325" width="23.5703125" bestFit="1" customWidth="1"/>
    <col min="2326" max="2326" width="56.5703125" bestFit="1" customWidth="1"/>
    <col min="2333" max="2333" width="13.85546875" bestFit="1" customWidth="1"/>
    <col min="2334" max="2334" width="22" bestFit="1" customWidth="1"/>
    <col min="2561" max="2561" width="9.28515625" bestFit="1" customWidth="1"/>
    <col min="2562" max="2562" width="47.5703125" bestFit="1" customWidth="1"/>
    <col min="2563" max="2563" width="12.7109375" bestFit="1" customWidth="1"/>
    <col min="2564" max="2564" width="7.5703125" bestFit="1" customWidth="1"/>
    <col min="2569" max="2569" width="15.7109375" bestFit="1" customWidth="1"/>
    <col min="2570" max="2570" width="24.7109375" bestFit="1" customWidth="1"/>
    <col min="2571" max="2571" width="10.5703125" bestFit="1" customWidth="1"/>
    <col min="2572" max="2572" width="29.42578125" bestFit="1" customWidth="1"/>
    <col min="2573" max="2573" width="8.28515625" bestFit="1" customWidth="1"/>
    <col min="2574" max="2574" width="28.140625" bestFit="1" customWidth="1"/>
    <col min="2575" max="2575" width="41.5703125" bestFit="1" customWidth="1"/>
    <col min="2576" max="2576" width="23" bestFit="1" customWidth="1"/>
    <col min="2577" max="2577" width="30.42578125" bestFit="1" customWidth="1"/>
    <col min="2578" max="2578" width="45.85546875" bestFit="1" customWidth="1"/>
    <col min="2579" max="2579" width="45.85546875" customWidth="1"/>
    <col min="2581" max="2581" width="23.5703125" bestFit="1" customWidth="1"/>
    <col min="2582" max="2582" width="56.5703125" bestFit="1" customWidth="1"/>
    <col min="2589" max="2589" width="13.85546875" bestFit="1" customWidth="1"/>
    <col min="2590" max="2590" width="22" bestFit="1" customWidth="1"/>
    <col min="2817" max="2817" width="9.28515625" bestFit="1" customWidth="1"/>
    <col min="2818" max="2818" width="47.5703125" bestFit="1" customWidth="1"/>
    <col min="2819" max="2819" width="12.7109375" bestFit="1" customWidth="1"/>
    <col min="2820" max="2820" width="7.5703125" bestFit="1" customWidth="1"/>
    <col min="2825" max="2825" width="15.7109375" bestFit="1" customWidth="1"/>
    <col min="2826" max="2826" width="24.7109375" bestFit="1" customWidth="1"/>
    <col min="2827" max="2827" width="10.5703125" bestFit="1" customWidth="1"/>
    <col min="2828" max="2828" width="29.42578125" bestFit="1" customWidth="1"/>
    <col min="2829" max="2829" width="8.28515625" bestFit="1" customWidth="1"/>
    <col min="2830" max="2830" width="28.140625" bestFit="1" customWidth="1"/>
    <col min="2831" max="2831" width="41.5703125" bestFit="1" customWidth="1"/>
    <col min="2832" max="2832" width="23" bestFit="1" customWidth="1"/>
    <col min="2833" max="2833" width="30.42578125" bestFit="1" customWidth="1"/>
    <col min="2834" max="2834" width="45.85546875" bestFit="1" customWidth="1"/>
    <col min="2835" max="2835" width="45.85546875" customWidth="1"/>
    <col min="2837" max="2837" width="23.5703125" bestFit="1" customWidth="1"/>
    <col min="2838" max="2838" width="56.5703125" bestFit="1" customWidth="1"/>
    <col min="2845" max="2845" width="13.85546875" bestFit="1" customWidth="1"/>
    <col min="2846" max="2846" width="22" bestFit="1" customWidth="1"/>
    <col min="3073" max="3073" width="9.28515625" bestFit="1" customWidth="1"/>
    <col min="3074" max="3074" width="47.5703125" bestFit="1" customWidth="1"/>
    <col min="3075" max="3075" width="12.7109375" bestFit="1" customWidth="1"/>
    <col min="3076" max="3076" width="7.5703125" bestFit="1" customWidth="1"/>
    <col min="3081" max="3081" width="15.7109375" bestFit="1" customWidth="1"/>
    <col min="3082" max="3082" width="24.7109375" bestFit="1" customWidth="1"/>
    <col min="3083" max="3083" width="10.5703125" bestFit="1" customWidth="1"/>
    <col min="3084" max="3084" width="29.42578125" bestFit="1" customWidth="1"/>
    <col min="3085" max="3085" width="8.28515625" bestFit="1" customWidth="1"/>
    <col min="3086" max="3086" width="28.140625" bestFit="1" customWidth="1"/>
    <col min="3087" max="3087" width="41.5703125" bestFit="1" customWidth="1"/>
    <col min="3088" max="3088" width="23" bestFit="1" customWidth="1"/>
    <col min="3089" max="3089" width="30.42578125" bestFit="1" customWidth="1"/>
    <col min="3090" max="3090" width="45.85546875" bestFit="1" customWidth="1"/>
    <col min="3091" max="3091" width="45.85546875" customWidth="1"/>
    <col min="3093" max="3093" width="23.5703125" bestFit="1" customWidth="1"/>
    <col min="3094" max="3094" width="56.5703125" bestFit="1" customWidth="1"/>
    <col min="3101" max="3101" width="13.85546875" bestFit="1" customWidth="1"/>
    <col min="3102" max="3102" width="22" bestFit="1" customWidth="1"/>
    <col min="3329" max="3329" width="9.28515625" bestFit="1" customWidth="1"/>
    <col min="3330" max="3330" width="47.5703125" bestFit="1" customWidth="1"/>
    <col min="3331" max="3331" width="12.7109375" bestFit="1" customWidth="1"/>
    <col min="3332" max="3332" width="7.5703125" bestFit="1" customWidth="1"/>
    <col min="3337" max="3337" width="15.7109375" bestFit="1" customWidth="1"/>
    <col min="3338" max="3338" width="24.7109375" bestFit="1" customWidth="1"/>
    <col min="3339" max="3339" width="10.5703125" bestFit="1" customWidth="1"/>
    <col min="3340" max="3340" width="29.42578125" bestFit="1" customWidth="1"/>
    <col min="3341" max="3341" width="8.28515625" bestFit="1" customWidth="1"/>
    <col min="3342" max="3342" width="28.140625" bestFit="1" customWidth="1"/>
    <col min="3343" max="3343" width="41.5703125" bestFit="1" customWidth="1"/>
    <col min="3344" max="3344" width="23" bestFit="1" customWidth="1"/>
    <col min="3345" max="3345" width="30.42578125" bestFit="1" customWidth="1"/>
    <col min="3346" max="3346" width="45.85546875" bestFit="1" customWidth="1"/>
    <col min="3347" max="3347" width="45.85546875" customWidth="1"/>
    <col min="3349" max="3349" width="23.5703125" bestFit="1" customWidth="1"/>
    <col min="3350" max="3350" width="56.5703125" bestFit="1" customWidth="1"/>
    <col min="3357" max="3357" width="13.85546875" bestFit="1" customWidth="1"/>
    <col min="3358" max="3358" width="22" bestFit="1" customWidth="1"/>
    <col min="3585" max="3585" width="9.28515625" bestFit="1" customWidth="1"/>
    <col min="3586" max="3586" width="47.5703125" bestFit="1" customWidth="1"/>
    <col min="3587" max="3587" width="12.7109375" bestFit="1" customWidth="1"/>
    <col min="3588" max="3588" width="7.5703125" bestFit="1" customWidth="1"/>
    <col min="3593" max="3593" width="15.7109375" bestFit="1" customWidth="1"/>
    <col min="3594" max="3594" width="24.7109375" bestFit="1" customWidth="1"/>
    <col min="3595" max="3595" width="10.5703125" bestFit="1" customWidth="1"/>
    <col min="3596" max="3596" width="29.42578125" bestFit="1" customWidth="1"/>
    <col min="3597" max="3597" width="8.28515625" bestFit="1" customWidth="1"/>
    <col min="3598" max="3598" width="28.140625" bestFit="1" customWidth="1"/>
    <col min="3599" max="3599" width="41.5703125" bestFit="1" customWidth="1"/>
    <col min="3600" max="3600" width="23" bestFit="1" customWidth="1"/>
    <col min="3601" max="3601" width="30.42578125" bestFit="1" customWidth="1"/>
    <col min="3602" max="3602" width="45.85546875" bestFit="1" customWidth="1"/>
    <col min="3603" max="3603" width="45.85546875" customWidth="1"/>
    <col min="3605" max="3605" width="23.5703125" bestFit="1" customWidth="1"/>
    <col min="3606" max="3606" width="56.5703125" bestFit="1" customWidth="1"/>
    <col min="3613" max="3613" width="13.85546875" bestFit="1" customWidth="1"/>
    <col min="3614" max="3614" width="22" bestFit="1" customWidth="1"/>
    <col min="3841" max="3841" width="9.28515625" bestFit="1" customWidth="1"/>
    <col min="3842" max="3842" width="47.5703125" bestFit="1" customWidth="1"/>
    <col min="3843" max="3843" width="12.7109375" bestFit="1" customWidth="1"/>
    <col min="3844" max="3844" width="7.5703125" bestFit="1" customWidth="1"/>
    <col min="3849" max="3849" width="15.7109375" bestFit="1" customWidth="1"/>
    <col min="3850" max="3850" width="24.7109375" bestFit="1" customWidth="1"/>
    <col min="3851" max="3851" width="10.5703125" bestFit="1" customWidth="1"/>
    <col min="3852" max="3852" width="29.42578125" bestFit="1" customWidth="1"/>
    <col min="3853" max="3853" width="8.28515625" bestFit="1" customWidth="1"/>
    <col min="3854" max="3854" width="28.140625" bestFit="1" customWidth="1"/>
    <col min="3855" max="3855" width="41.5703125" bestFit="1" customWidth="1"/>
    <col min="3856" max="3856" width="23" bestFit="1" customWidth="1"/>
    <col min="3857" max="3857" width="30.42578125" bestFit="1" customWidth="1"/>
    <col min="3858" max="3858" width="45.85546875" bestFit="1" customWidth="1"/>
    <col min="3859" max="3859" width="45.85546875" customWidth="1"/>
    <col min="3861" max="3861" width="23.5703125" bestFit="1" customWidth="1"/>
    <col min="3862" max="3862" width="56.5703125" bestFit="1" customWidth="1"/>
    <col min="3869" max="3869" width="13.85546875" bestFit="1" customWidth="1"/>
    <col min="3870" max="3870" width="22" bestFit="1" customWidth="1"/>
    <col min="4097" max="4097" width="9.28515625" bestFit="1" customWidth="1"/>
    <col min="4098" max="4098" width="47.5703125" bestFit="1" customWidth="1"/>
    <col min="4099" max="4099" width="12.7109375" bestFit="1" customWidth="1"/>
    <col min="4100" max="4100" width="7.5703125" bestFit="1" customWidth="1"/>
    <col min="4105" max="4105" width="15.7109375" bestFit="1" customWidth="1"/>
    <col min="4106" max="4106" width="24.7109375" bestFit="1" customWidth="1"/>
    <col min="4107" max="4107" width="10.5703125" bestFit="1" customWidth="1"/>
    <col min="4108" max="4108" width="29.42578125" bestFit="1" customWidth="1"/>
    <col min="4109" max="4109" width="8.28515625" bestFit="1" customWidth="1"/>
    <col min="4110" max="4110" width="28.140625" bestFit="1" customWidth="1"/>
    <col min="4111" max="4111" width="41.5703125" bestFit="1" customWidth="1"/>
    <col min="4112" max="4112" width="23" bestFit="1" customWidth="1"/>
    <col min="4113" max="4113" width="30.42578125" bestFit="1" customWidth="1"/>
    <col min="4114" max="4114" width="45.85546875" bestFit="1" customWidth="1"/>
    <col min="4115" max="4115" width="45.85546875" customWidth="1"/>
    <col min="4117" max="4117" width="23.5703125" bestFit="1" customWidth="1"/>
    <col min="4118" max="4118" width="56.5703125" bestFit="1" customWidth="1"/>
    <col min="4125" max="4125" width="13.85546875" bestFit="1" customWidth="1"/>
    <col min="4126" max="4126" width="22" bestFit="1" customWidth="1"/>
    <col min="4353" max="4353" width="9.28515625" bestFit="1" customWidth="1"/>
    <col min="4354" max="4354" width="47.5703125" bestFit="1" customWidth="1"/>
    <col min="4355" max="4355" width="12.7109375" bestFit="1" customWidth="1"/>
    <col min="4356" max="4356" width="7.5703125" bestFit="1" customWidth="1"/>
    <col min="4361" max="4361" width="15.7109375" bestFit="1" customWidth="1"/>
    <col min="4362" max="4362" width="24.7109375" bestFit="1" customWidth="1"/>
    <col min="4363" max="4363" width="10.5703125" bestFit="1" customWidth="1"/>
    <col min="4364" max="4364" width="29.42578125" bestFit="1" customWidth="1"/>
    <col min="4365" max="4365" width="8.28515625" bestFit="1" customWidth="1"/>
    <col min="4366" max="4366" width="28.140625" bestFit="1" customWidth="1"/>
    <col min="4367" max="4367" width="41.5703125" bestFit="1" customWidth="1"/>
    <col min="4368" max="4368" width="23" bestFit="1" customWidth="1"/>
    <col min="4369" max="4369" width="30.42578125" bestFit="1" customWidth="1"/>
    <col min="4370" max="4370" width="45.85546875" bestFit="1" customWidth="1"/>
    <col min="4371" max="4371" width="45.85546875" customWidth="1"/>
    <col min="4373" max="4373" width="23.5703125" bestFit="1" customWidth="1"/>
    <col min="4374" max="4374" width="56.5703125" bestFit="1" customWidth="1"/>
    <col min="4381" max="4381" width="13.85546875" bestFit="1" customWidth="1"/>
    <col min="4382" max="4382" width="22" bestFit="1" customWidth="1"/>
    <col min="4609" max="4609" width="9.28515625" bestFit="1" customWidth="1"/>
    <col min="4610" max="4610" width="47.5703125" bestFit="1" customWidth="1"/>
    <col min="4611" max="4611" width="12.7109375" bestFit="1" customWidth="1"/>
    <col min="4612" max="4612" width="7.5703125" bestFit="1" customWidth="1"/>
    <col min="4617" max="4617" width="15.7109375" bestFit="1" customWidth="1"/>
    <col min="4618" max="4618" width="24.7109375" bestFit="1" customWidth="1"/>
    <col min="4619" max="4619" width="10.5703125" bestFit="1" customWidth="1"/>
    <col min="4620" max="4620" width="29.42578125" bestFit="1" customWidth="1"/>
    <col min="4621" max="4621" width="8.28515625" bestFit="1" customWidth="1"/>
    <col min="4622" max="4622" width="28.140625" bestFit="1" customWidth="1"/>
    <col min="4623" max="4623" width="41.5703125" bestFit="1" customWidth="1"/>
    <col min="4624" max="4624" width="23" bestFit="1" customWidth="1"/>
    <col min="4625" max="4625" width="30.42578125" bestFit="1" customWidth="1"/>
    <col min="4626" max="4626" width="45.85546875" bestFit="1" customWidth="1"/>
    <col min="4627" max="4627" width="45.85546875" customWidth="1"/>
    <col min="4629" max="4629" width="23.5703125" bestFit="1" customWidth="1"/>
    <col min="4630" max="4630" width="56.5703125" bestFit="1" customWidth="1"/>
    <col min="4637" max="4637" width="13.85546875" bestFit="1" customWidth="1"/>
    <col min="4638" max="4638" width="22" bestFit="1" customWidth="1"/>
    <col min="4865" max="4865" width="9.28515625" bestFit="1" customWidth="1"/>
    <col min="4866" max="4866" width="47.5703125" bestFit="1" customWidth="1"/>
    <col min="4867" max="4867" width="12.7109375" bestFit="1" customWidth="1"/>
    <col min="4868" max="4868" width="7.5703125" bestFit="1" customWidth="1"/>
    <col min="4873" max="4873" width="15.7109375" bestFit="1" customWidth="1"/>
    <col min="4874" max="4874" width="24.7109375" bestFit="1" customWidth="1"/>
    <col min="4875" max="4875" width="10.5703125" bestFit="1" customWidth="1"/>
    <col min="4876" max="4876" width="29.42578125" bestFit="1" customWidth="1"/>
    <col min="4877" max="4877" width="8.28515625" bestFit="1" customWidth="1"/>
    <col min="4878" max="4878" width="28.140625" bestFit="1" customWidth="1"/>
    <col min="4879" max="4879" width="41.5703125" bestFit="1" customWidth="1"/>
    <col min="4880" max="4880" width="23" bestFit="1" customWidth="1"/>
    <col min="4881" max="4881" width="30.42578125" bestFit="1" customWidth="1"/>
    <col min="4882" max="4882" width="45.85546875" bestFit="1" customWidth="1"/>
    <col min="4883" max="4883" width="45.85546875" customWidth="1"/>
    <col min="4885" max="4885" width="23.5703125" bestFit="1" customWidth="1"/>
    <col min="4886" max="4886" width="56.5703125" bestFit="1" customWidth="1"/>
    <col min="4893" max="4893" width="13.85546875" bestFit="1" customWidth="1"/>
    <col min="4894" max="4894" width="22" bestFit="1" customWidth="1"/>
    <col min="5121" max="5121" width="9.28515625" bestFit="1" customWidth="1"/>
    <col min="5122" max="5122" width="47.5703125" bestFit="1" customWidth="1"/>
    <col min="5123" max="5123" width="12.7109375" bestFit="1" customWidth="1"/>
    <col min="5124" max="5124" width="7.5703125" bestFit="1" customWidth="1"/>
    <col min="5129" max="5129" width="15.7109375" bestFit="1" customWidth="1"/>
    <col min="5130" max="5130" width="24.7109375" bestFit="1" customWidth="1"/>
    <col min="5131" max="5131" width="10.5703125" bestFit="1" customWidth="1"/>
    <col min="5132" max="5132" width="29.42578125" bestFit="1" customWidth="1"/>
    <col min="5133" max="5133" width="8.28515625" bestFit="1" customWidth="1"/>
    <col min="5134" max="5134" width="28.140625" bestFit="1" customWidth="1"/>
    <col min="5135" max="5135" width="41.5703125" bestFit="1" customWidth="1"/>
    <col min="5136" max="5136" width="23" bestFit="1" customWidth="1"/>
    <col min="5137" max="5137" width="30.42578125" bestFit="1" customWidth="1"/>
    <col min="5138" max="5138" width="45.85546875" bestFit="1" customWidth="1"/>
    <col min="5139" max="5139" width="45.85546875" customWidth="1"/>
    <col min="5141" max="5141" width="23.5703125" bestFit="1" customWidth="1"/>
    <col min="5142" max="5142" width="56.5703125" bestFit="1" customWidth="1"/>
    <col min="5149" max="5149" width="13.85546875" bestFit="1" customWidth="1"/>
    <col min="5150" max="5150" width="22" bestFit="1" customWidth="1"/>
    <col min="5377" max="5377" width="9.28515625" bestFit="1" customWidth="1"/>
    <col min="5378" max="5378" width="47.5703125" bestFit="1" customWidth="1"/>
    <col min="5379" max="5379" width="12.7109375" bestFit="1" customWidth="1"/>
    <col min="5380" max="5380" width="7.5703125" bestFit="1" customWidth="1"/>
    <col min="5385" max="5385" width="15.7109375" bestFit="1" customWidth="1"/>
    <col min="5386" max="5386" width="24.7109375" bestFit="1" customWidth="1"/>
    <col min="5387" max="5387" width="10.5703125" bestFit="1" customWidth="1"/>
    <col min="5388" max="5388" width="29.42578125" bestFit="1" customWidth="1"/>
    <col min="5389" max="5389" width="8.28515625" bestFit="1" customWidth="1"/>
    <col min="5390" max="5390" width="28.140625" bestFit="1" customWidth="1"/>
    <col min="5391" max="5391" width="41.5703125" bestFit="1" customWidth="1"/>
    <col min="5392" max="5392" width="23" bestFit="1" customWidth="1"/>
    <col min="5393" max="5393" width="30.42578125" bestFit="1" customWidth="1"/>
    <col min="5394" max="5394" width="45.85546875" bestFit="1" customWidth="1"/>
    <col min="5395" max="5395" width="45.85546875" customWidth="1"/>
    <col min="5397" max="5397" width="23.5703125" bestFit="1" customWidth="1"/>
    <col min="5398" max="5398" width="56.5703125" bestFit="1" customWidth="1"/>
    <col min="5405" max="5405" width="13.85546875" bestFit="1" customWidth="1"/>
    <col min="5406" max="5406" width="22" bestFit="1" customWidth="1"/>
    <col min="5633" max="5633" width="9.28515625" bestFit="1" customWidth="1"/>
    <col min="5634" max="5634" width="47.5703125" bestFit="1" customWidth="1"/>
    <col min="5635" max="5635" width="12.7109375" bestFit="1" customWidth="1"/>
    <col min="5636" max="5636" width="7.5703125" bestFit="1" customWidth="1"/>
    <col min="5641" max="5641" width="15.7109375" bestFit="1" customWidth="1"/>
    <col min="5642" max="5642" width="24.7109375" bestFit="1" customWidth="1"/>
    <col min="5643" max="5643" width="10.5703125" bestFit="1" customWidth="1"/>
    <col min="5644" max="5644" width="29.42578125" bestFit="1" customWidth="1"/>
    <col min="5645" max="5645" width="8.28515625" bestFit="1" customWidth="1"/>
    <col min="5646" max="5646" width="28.140625" bestFit="1" customWidth="1"/>
    <col min="5647" max="5647" width="41.5703125" bestFit="1" customWidth="1"/>
    <col min="5648" max="5648" width="23" bestFit="1" customWidth="1"/>
    <col min="5649" max="5649" width="30.42578125" bestFit="1" customWidth="1"/>
    <col min="5650" max="5650" width="45.85546875" bestFit="1" customWidth="1"/>
    <col min="5651" max="5651" width="45.85546875" customWidth="1"/>
    <col min="5653" max="5653" width="23.5703125" bestFit="1" customWidth="1"/>
    <col min="5654" max="5654" width="56.5703125" bestFit="1" customWidth="1"/>
    <col min="5661" max="5661" width="13.85546875" bestFit="1" customWidth="1"/>
    <col min="5662" max="5662" width="22" bestFit="1" customWidth="1"/>
    <col min="5889" max="5889" width="9.28515625" bestFit="1" customWidth="1"/>
    <col min="5890" max="5890" width="47.5703125" bestFit="1" customWidth="1"/>
    <col min="5891" max="5891" width="12.7109375" bestFit="1" customWidth="1"/>
    <col min="5892" max="5892" width="7.5703125" bestFit="1" customWidth="1"/>
    <col min="5897" max="5897" width="15.7109375" bestFit="1" customWidth="1"/>
    <col min="5898" max="5898" width="24.7109375" bestFit="1" customWidth="1"/>
    <col min="5899" max="5899" width="10.5703125" bestFit="1" customWidth="1"/>
    <col min="5900" max="5900" width="29.42578125" bestFit="1" customWidth="1"/>
    <col min="5901" max="5901" width="8.28515625" bestFit="1" customWidth="1"/>
    <col min="5902" max="5902" width="28.140625" bestFit="1" customWidth="1"/>
    <col min="5903" max="5903" width="41.5703125" bestFit="1" customWidth="1"/>
    <col min="5904" max="5904" width="23" bestFit="1" customWidth="1"/>
    <col min="5905" max="5905" width="30.42578125" bestFit="1" customWidth="1"/>
    <col min="5906" max="5906" width="45.85546875" bestFit="1" customWidth="1"/>
    <col min="5907" max="5907" width="45.85546875" customWidth="1"/>
    <col min="5909" max="5909" width="23.5703125" bestFit="1" customWidth="1"/>
    <col min="5910" max="5910" width="56.5703125" bestFit="1" customWidth="1"/>
    <col min="5917" max="5917" width="13.85546875" bestFit="1" customWidth="1"/>
    <col min="5918" max="5918" width="22" bestFit="1" customWidth="1"/>
    <col min="6145" max="6145" width="9.28515625" bestFit="1" customWidth="1"/>
    <col min="6146" max="6146" width="47.5703125" bestFit="1" customWidth="1"/>
    <col min="6147" max="6147" width="12.7109375" bestFit="1" customWidth="1"/>
    <col min="6148" max="6148" width="7.5703125" bestFit="1" customWidth="1"/>
    <col min="6153" max="6153" width="15.7109375" bestFit="1" customWidth="1"/>
    <col min="6154" max="6154" width="24.7109375" bestFit="1" customWidth="1"/>
    <col min="6155" max="6155" width="10.5703125" bestFit="1" customWidth="1"/>
    <col min="6156" max="6156" width="29.42578125" bestFit="1" customWidth="1"/>
    <col min="6157" max="6157" width="8.28515625" bestFit="1" customWidth="1"/>
    <col min="6158" max="6158" width="28.140625" bestFit="1" customWidth="1"/>
    <col min="6159" max="6159" width="41.5703125" bestFit="1" customWidth="1"/>
    <col min="6160" max="6160" width="23" bestFit="1" customWidth="1"/>
    <col min="6161" max="6161" width="30.42578125" bestFit="1" customWidth="1"/>
    <col min="6162" max="6162" width="45.85546875" bestFit="1" customWidth="1"/>
    <col min="6163" max="6163" width="45.85546875" customWidth="1"/>
    <col min="6165" max="6165" width="23.5703125" bestFit="1" customWidth="1"/>
    <col min="6166" max="6166" width="56.5703125" bestFit="1" customWidth="1"/>
    <col min="6173" max="6173" width="13.85546875" bestFit="1" customWidth="1"/>
    <col min="6174" max="6174" width="22" bestFit="1" customWidth="1"/>
    <col min="6401" max="6401" width="9.28515625" bestFit="1" customWidth="1"/>
    <col min="6402" max="6402" width="47.5703125" bestFit="1" customWidth="1"/>
    <col min="6403" max="6403" width="12.7109375" bestFit="1" customWidth="1"/>
    <col min="6404" max="6404" width="7.5703125" bestFit="1" customWidth="1"/>
    <col min="6409" max="6409" width="15.7109375" bestFit="1" customWidth="1"/>
    <col min="6410" max="6410" width="24.7109375" bestFit="1" customWidth="1"/>
    <col min="6411" max="6411" width="10.5703125" bestFit="1" customWidth="1"/>
    <col min="6412" max="6412" width="29.42578125" bestFit="1" customWidth="1"/>
    <col min="6413" max="6413" width="8.28515625" bestFit="1" customWidth="1"/>
    <col min="6414" max="6414" width="28.140625" bestFit="1" customWidth="1"/>
    <col min="6415" max="6415" width="41.5703125" bestFit="1" customWidth="1"/>
    <col min="6416" max="6416" width="23" bestFit="1" customWidth="1"/>
    <col min="6417" max="6417" width="30.42578125" bestFit="1" customWidth="1"/>
    <col min="6418" max="6418" width="45.85546875" bestFit="1" customWidth="1"/>
    <col min="6419" max="6419" width="45.85546875" customWidth="1"/>
    <col min="6421" max="6421" width="23.5703125" bestFit="1" customWidth="1"/>
    <col min="6422" max="6422" width="56.5703125" bestFit="1" customWidth="1"/>
    <col min="6429" max="6429" width="13.85546875" bestFit="1" customWidth="1"/>
    <col min="6430" max="6430" width="22" bestFit="1" customWidth="1"/>
    <col min="6657" max="6657" width="9.28515625" bestFit="1" customWidth="1"/>
    <col min="6658" max="6658" width="47.5703125" bestFit="1" customWidth="1"/>
    <col min="6659" max="6659" width="12.7109375" bestFit="1" customWidth="1"/>
    <col min="6660" max="6660" width="7.5703125" bestFit="1" customWidth="1"/>
    <col min="6665" max="6665" width="15.7109375" bestFit="1" customWidth="1"/>
    <col min="6666" max="6666" width="24.7109375" bestFit="1" customWidth="1"/>
    <col min="6667" max="6667" width="10.5703125" bestFit="1" customWidth="1"/>
    <col min="6668" max="6668" width="29.42578125" bestFit="1" customWidth="1"/>
    <col min="6669" max="6669" width="8.28515625" bestFit="1" customWidth="1"/>
    <col min="6670" max="6670" width="28.140625" bestFit="1" customWidth="1"/>
    <col min="6671" max="6671" width="41.5703125" bestFit="1" customWidth="1"/>
    <col min="6672" max="6672" width="23" bestFit="1" customWidth="1"/>
    <col min="6673" max="6673" width="30.42578125" bestFit="1" customWidth="1"/>
    <col min="6674" max="6674" width="45.85546875" bestFit="1" customWidth="1"/>
    <col min="6675" max="6675" width="45.85546875" customWidth="1"/>
    <col min="6677" max="6677" width="23.5703125" bestFit="1" customWidth="1"/>
    <col min="6678" max="6678" width="56.5703125" bestFit="1" customWidth="1"/>
    <col min="6685" max="6685" width="13.85546875" bestFit="1" customWidth="1"/>
    <col min="6686" max="6686" width="22" bestFit="1" customWidth="1"/>
    <col min="6913" max="6913" width="9.28515625" bestFit="1" customWidth="1"/>
    <col min="6914" max="6914" width="47.5703125" bestFit="1" customWidth="1"/>
    <col min="6915" max="6915" width="12.7109375" bestFit="1" customWidth="1"/>
    <col min="6916" max="6916" width="7.5703125" bestFit="1" customWidth="1"/>
    <col min="6921" max="6921" width="15.7109375" bestFit="1" customWidth="1"/>
    <col min="6922" max="6922" width="24.7109375" bestFit="1" customWidth="1"/>
    <col min="6923" max="6923" width="10.5703125" bestFit="1" customWidth="1"/>
    <col min="6924" max="6924" width="29.42578125" bestFit="1" customWidth="1"/>
    <col min="6925" max="6925" width="8.28515625" bestFit="1" customWidth="1"/>
    <col min="6926" max="6926" width="28.140625" bestFit="1" customWidth="1"/>
    <col min="6927" max="6927" width="41.5703125" bestFit="1" customWidth="1"/>
    <col min="6928" max="6928" width="23" bestFit="1" customWidth="1"/>
    <col min="6929" max="6929" width="30.42578125" bestFit="1" customWidth="1"/>
    <col min="6930" max="6930" width="45.85546875" bestFit="1" customWidth="1"/>
    <col min="6931" max="6931" width="45.85546875" customWidth="1"/>
    <col min="6933" max="6933" width="23.5703125" bestFit="1" customWidth="1"/>
    <col min="6934" max="6934" width="56.5703125" bestFit="1" customWidth="1"/>
    <col min="6941" max="6941" width="13.85546875" bestFit="1" customWidth="1"/>
    <col min="6942" max="6942" width="22" bestFit="1" customWidth="1"/>
    <col min="7169" max="7169" width="9.28515625" bestFit="1" customWidth="1"/>
    <col min="7170" max="7170" width="47.5703125" bestFit="1" customWidth="1"/>
    <col min="7171" max="7171" width="12.7109375" bestFit="1" customWidth="1"/>
    <col min="7172" max="7172" width="7.5703125" bestFit="1" customWidth="1"/>
    <col min="7177" max="7177" width="15.7109375" bestFit="1" customWidth="1"/>
    <col min="7178" max="7178" width="24.7109375" bestFit="1" customWidth="1"/>
    <col min="7179" max="7179" width="10.5703125" bestFit="1" customWidth="1"/>
    <col min="7180" max="7180" width="29.42578125" bestFit="1" customWidth="1"/>
    <col min="7181" max="7181" width="8.28515625" bestFit="1" customWidth="1"/>
    <col min="7182" max="7182" width="28.140625" bestFit="1" customWidth="1"/>
    <col min="7183" max="7183" width="41.5703125" bestFit="1" customWidth="1"/>
    <col min="7184" max="7184" width="23" bestFit="1" customWidth="1"/>
    <col min="7185" max="7185" width="30.42578125" bestFit="1" customWidth="1"/>
    <col min="7186" max="7186" width="45.85546875" bestFit="1" customWidth="1"/>
    <col min="7187" max="7187" width="45.85546875" customWidth="1"/>
    <col min="7189" max="7189" width="23.5703125" bestFit="1" customWidth="1"/>
    <col min="7190" max="7190" width="56.5703125" bestFit="1" customWidth="1"/>
    <col min="7197" max="7197" width="13.85546875" bestFit="1" customWidth="1"/>
    <col min="7198" max="7198" width="22" bestFit="1" customWidth="1"/>
    <col min="7425" max="7425" width="9.28515625" bestFit="1" customWidth="1"/>
    <col min="7426" max="7426" width="47.5703125" bestFit="1" customWidth="1"/>
    <col min="7427" max="7427" width="12.7109375" bestFit="1" customWidth="1"/>
    <col min="7428" max="7428" width="7.5703125" bestFit="1" customWidth="1"/>
    <col min="7433" max="7433" width="15.7109375" bestFit="1" customWidth="1"/>
    <col min="7434" max="7434" width="24.7109375" bestFit="1" customWidth="1"/>
    <col min="7435" max="7435" width="10.5703125" bestFit="1" customWidth="1"/>
    <col min="7436" max="7436" width="29.42578125" bestFit="1" customWidth="1"/>
    <col min="7437" max="7437" width="8.28515625" bestFit="1" customWidth="1"/>
    <col min="7438" max="7438" width="28.140625" bestFit="1" customWidth="1"/>
    <col min="7439" max="7439" width="41.5703125" bestFit="1" customWidth="1"/>
    <col min="7440" max="7440" width="23" bestFit="1" customWidth="1"/>
    <col min="7441" max="7441" width="30.42578125" bestFit="1" customWidth="1"/>
    <col min="7442" max="7442" width="45.85546875" bestFit="1" customWidth="1"/>
    <col min="7443" max="7443" width="45.85546875" customWidth="1"/>
    <col min="7445" max="7445" width="23.5703125" bestFit="1" customWidth="1"/>
    <col min="7446" max="7446" width="56.5703125" bestFit="1" customWidth="1"/>
    <col min="7453" max="7453" width="13.85546875" bestFit="1" customWidth="1"/>
    <col min="7454" max="7454" width="22" bestFit="1" customWidth="1"/>
    <col min="7681" max="7681" width="9.28515625" bestFit="1" customWidth="1"/>
    <col min="7682" max="7682" width="47.5703125" bestFit="1" customWidth="1"/>
    <col min="7683" max="7683" width="12.7109375" bestFit="1" customWidth="1"/>
    <col min="7684" max="7684" width="7.5703125" bestFit="1" customWidth="1"/>
    <col min="7689" max="7689" width="15.7109375" bestFit="1" customWidth="1"/>
    <col min="7690" max="7690" width="24.7109375" bestFit="1" customWidth="1"/>
    <col min="7691" max="7691" width="10.5703125" bestFit="1" customWidth="1"/>
    <col min="7692" max="7692" width="29.42578125" bestFit="1" customWidth="1"/>
    <col min="7693" max="7693" width="8.28515625" bestFit="1" customWidth="1"/>
    <col min="7694" max="7694" width="28.140625" bestFit="1" customWidth="1"/>
    <col min="7695" max="7695" width="41.5703125" bestFit="1" customWidth="1"/>
    <col min="7696" max="7696" width="23" bestFit="1" customWidth="1"/>
    <col min="7697" max="7697" width="30.42578125" bestFit="1" customWidth="1"/>
    <col min="7698" max="7698" width="45.85546875" bestFit="1" customWidth="1"/>
    <col min="7699" max="7699" width="45.85546875" customWidth="1"/>
    <col min="7701" max="7701" width="23.5703125" bestFit="1" customWidth="1"/>
    <col min="7702" max="7702" width="56.5703125" bestFit="1" customWidth="1"/>
    <col min="7709" max="7709" width="13.85546875" bestFit="1" customWidth="1"/>
    <col min="7710" max="7710" width="22" bestFit="1" customWidth="1"/>
    <col min="7937" max="7937" width="9.28515625" bestFit="1" customWidth="1"/>
    <col min="7938" max="7938" width="47.5703125" bestFit="1" customWidth="1"/>
    <col min="7939" max="7939" width="12.7109375" bestFit="1" customWidth="1"/>
    <col min="7940" max="7940" width="7.5703125" bestFit="1" customWidth="1"/>
    <col min="7945" max="7945" width="15.7109375" bestFit="1" customWidth="1"/>
    <col min="7946" max="7946" width="24.7109375" bestFit="1" customWidth="1"/>
    <col min="7947" max="7947" width="10.5703125" bestFit="1" customWidth="1"/>
    <col min="7948" max="7948" width="29.42578125" bestFit="1" customWidth="1"/>
    <col min="7949" max="7949" width="8.28515625" bestFit="1" customWidth="1"/>
    <col min="7950" max="7950" width="28.140625" bestFit="1" customWidth="1"/>
    <col min="7951" max="7951" width="41.5703125" bestFit="1" customWidth="1"/>
    <col min="7952" max="7952" width="23" bestFit="1" customWidth="1"/>
    <col min="7953" max="7953" width="30.42578125" bestFit="1" customWidth="1"/>
    <col min="7954" max="7954" width="45.85546875" bestFit="1" customWidth="1"/>
    <col min="7955" max="7955" width="45.85546875" customWidth="1"/>
    <col min="7957" max="7957" width="23.5703125" bestFit="1" customWidth="1"/>
    <col min="7958" max="7958" width="56.5703125" bestFit="1" customWidth="1"/>
    <col min="7965" max="7965" width="13.85546875" bestFit="1" customWidth="1"/>
    <col min="7966" max="7966" width="22" bestFit="1" customWidth="1"/>
    <col min="8193" max="8193" width="9.28515625" bestFit="1" customWidth="1"/>
    <col min="8194" max="8194" width="47.5703125" bestFit="1" customWidth="1"/>
    <col min="8195" max="8195" width="12.7109375" bestFit="1" customWidth="1"/>
    <col min="8196" max="8196" width="7.5703125" bestFit="1" customWidth="1"/>
    <col min="8201" max="8201" width="15.7109375" bestFit="1" customWidth="1"/>
    <col min="8202" max="8202" width="24.7109375" bestFit="1" customWidth="1"/>
    <col min="8203" max="8203" width="10.5703125" bestFit="1" customWidth="1"/>
    <col min="8204" max="8204" width="29.42578125" bestFit="1" customWidth="1"/>
    <col min="8205" max="8205" width="8.28515625" bestFit="1" customWidth="1"/>
    <col min="8206" max="8206" width="28.140625" bestFit="1" customWidth="1"/>
    <col min="8207" max="8207" width="41.5703125" bestFit="1" customWidth="1"/>
    <col min="8208" max="8208" width="23" bestFit="1" customWidth="1"/>
    <col min="8209" max="8209" width="30.42578125" bestFit="1" customWidth="1"/>
    <col min="8210" max="8210" width="45.85546875" bestFit="1" customWidth="1"/>
    <col min="8211" max="8211" width="45.85546875" customWidth="1"/>
    <col min="8213" max="8213" width="23.5703125" bestFit="1" customWidth="1"/>
    <col min="8214" max="8214" width="56.5703125" bestFit="1" customWidth="1"/>
    <col min="8221" max="8221" width="13.85546875" bestFit="1" customWidth="1"/>
    <col min="8222" max="8222" width="22" bestFit="1" customWidth="1"/>
    <col min="8449" max="8449" width="9.28515625" bestFit="1" customWidth="1"/>
    <col min="8450" max="8450" width="47.5703125" bestFit="1" customWidth="1"/>
    <col min="8451" max="8451" width="12.7109375" bestFit="1" customWidth="1"/>
    <col min="8452" max="8452" width="7.5703125" bestFit="1" customWidth="1"/>
    <col min="8457" max="8457" width="15.7109375" bestFit="1" customWidth="1"/>
    <col min="8458" max="8458" width="24.7109375" bestFit="1" customWidth="1"/>
    <col min="8459" max="8459" width="10.5703125" bestFit="1" customWidth="1"/>
    <col min="8460" max="8460" width="29.42578125" bestFit="1" customWidth="1"/>
    <col min="8461" max="8461" width="8.28515625" bestFit="1" customWidth="1"/>
    <col min="8462" max="8462" width="28.140625" bestFit="1" customWidth="1"/>
    <col min="8463" max="8463" width="41.5703125" bestFit="1" customWidth="1"/>
    <col min="8464" max="8464" width="23" bestFit="1" customWidth="1"/>
    <col min="8465" max="8465" width="30.42578125" bestFit="1" customWidth="1"/>
    <col min="8466" max="8466" width="45.85546875" bestFit="1" customWidth="1"/>
    <col min="8467" max="8467" width="45.85546875" customWidth="1"/>
    <col min="8469" max="8469" width="23.5703125" bestFit="1" customWidth="1"/>
    <col min="8470" max="8470" width="56.5703125" bestFit="1" customWidth="1"/>
    <col min="8477" max="8477" width="13.85546875" bestFit="1" customWidth="1"/>
    <col min="8478" max="8478" width="22" bestFit="1" customWidth="1"/>
    <col min="8705" max="8705" width="9.28515625" bestFit="1" customWidth="1"/>
    <col min="8706" max="8706" width="47.5703125" bestFit="1" customWidth="1"/>
    <col min="8707" max="8707" width="12.7109375" bestFit="1" customWidth="1"/>
    <col min="8708" max="8708" width="7.5703125" bestFit="1" customWidth="1"/>
    <col min="8713" max="8713" width="15.7109375" bestFit="1" customWidth="1"/>
    <col min="8714" max="8714" width="24.7109375" bestFit="1" customWidth="1"/>
    <col min="8715" max="8715" width="10.5703125" bestFit="1" customWidth="1"/>
    <col min="8716" max="8716" width="29.42578125" bestFit="1" customWidth="1"/>
    <col min="8717" max="8717" width="8.28515625" bestFit="1" customWidth="1"/>
    <col min="8718" max="8718" width="28.140625" bestFit="1" customWidth="1"/>
    <col min="8719" max="8719" width="41.5703125" bestFit="1" customWidth="1"/>
    <col min="8720" max="8720" width="23" bestFit="1" customWidth="1"/>
    <col min="8721" max="8721" width="30.42578125" bestFit="1" customWidth="1"/>
    <col min="8722" max="8722" width="45.85546875" bestFit="1" customWidth="1"/>
    <col min="8723" max="8723" width="45.85546875" customWidth="1"/>
    <col min="8725" max="8725" width="23.5703125" bestFit="1" customWidth="1"/>
    <col min="8726" max="8726" width="56.5703125" bestFit="1" customWidth="1"/>
    <col min="8733" max="8733" width="13.85546875" bestFit="1" customWidth="1"/>
    <col min="8734" max="8734" width="22" bestFit="1" customWidth="1"/>
    <col min="8961" max="8961" width="9.28515625" bestFit="1" customWidth="1"/>
    <col min="8962" max="8962" width="47.5703125" bestFit="1" customWidth="1"/>
    <col min="8963" max="8963" width="12.7109375" bestFit="1" customWidth="1"/>
    <col min="8964" max="8964" width="7.5703125" bestFit="1" customWidth="1"/>
    <col min="8969" max="8969" width="15.7109375" bestFit="1" customWidth="1"/>
    <col min="8970" max="8970" width="24.7109375" bestFit="1" customWidth="1"/>
    <col min="8971" max="8971" width="10.5703125" bestFit="1" customWidth="1"/>
    <col min="8972" max="8972" width="29.42578125" bestFit="1" customWidth="1"/>
    <col min="8973" max="8973" width="8.28515625" bestFit="1" customWidth="1"/>
    <col min="8974" max="8974" width="28.140625" bestFit="1" customWidth="1"/>
    <col min="8975" max="8975" width="41.5703125" bestFit="1" customWidth="1"/>
    <col min="8976" max="8976" width="23" bestFit="1" customWidth="1"/>
    <col min="8977" max="8977" width="30.42578125" bestFit="1" customWidth="1"/>
    <col min="8978" max="8978" width="45.85546875" bestFit="1" customWidth="1"/>
    <col min="8979" max="8979" width="45.85546875" customWidth="1"/>
    <col min="8981" max="8981" width="23.5703125" bestFit="1" customWidth="1"/>
    <col min="8982" max="8982" width="56.5703125" bestFit="1" customWidth="1"/>
    <col min="8989" max="8989" width="13.85546875" bestFit="1" customWidth="1"/>
    <col min="8990" max="8990" width="22" bestFit="1" customWidth="1"/>
    <col min="9217" max="9217" width="9.28515625" bestFit="1" customWidth="1"/>
    <col min="9218" max="9218" width="47.5703125" bestFit="1" customWidth="1"/>
    <col min="9219" max="9219" width="12.7109375" bestFit="1" customWidth="1"/>
    <col min="9220" max="9220" width="7.5703125" bestFit="1" customWidth="1"/>
    <col min="9225" max="9225" width="15.7109375" bestFit="1" customWidth="1"/>
    <col min="9226" max="9226" width="24.7109375" bestFit="1" customWidth="1"/>
    <col min="9227" max="9227" width="10.5703125" bestFit="1" customWidth="1"/>
    <col min="9228" max="9228" width="29.42578125" bestFit="1" customWidth="1"/>
    <col min="9229" max="9229" width="8.28515625" bestFit="1" customWidth="1"/>
    <col min="9230" max="9230" width="28.140625" bestFit="1" customWidth="1"/>
    <col min="9231" max="9231" width="41.5703125" bestFit="1" customWidth="1"/>
    <col min="9232" max="9232" width="23" bestFit="1" customWidth="1"/>
    <col min="9233" max="9233" width="30.42578125" bestFit="1" customWidth="1"/>
    <col min="9234" max="9234" width="45.85546875" bestFit="1" customWidth="1"/>
    <col min="9235" max="9235" width="45.85546875" customWidth="1"/>
    <col min="9237" max="9237" width="23.5703125" bestFit="1" customWidth="1"/>
    <col min="9238" max="9238" width="56.5703125" bestFit="1" customWidth="1"/>
    <col min="9245" max="9245" width="13.85546875" bestFit="1" customWidth="1"/>
    <col min="9246" max="9246" width="22" bestFit="1" customWidth="1"/>
    <col min="9473" max="9473" width="9.28515625" bestFit="1" customWidth="1"/>
    <col min="9474" max="9474" width="47.5703125" bestFit="1" customWidth="1"/>
    <col min="9475" max="9475" width="12.7109375" bestFit="1" customWidth="1"/>
    <col min="9476" max="9476" width="7.5703125" bestFit="1" customWidth="1"/>
    <col min="9481" max="9481" width="15.7109375" bestFit="1" customWidth="1"/>
    <col min="9482" max="9482" width="24.7109375" bestFit="1" customWidth="1"/>
    <col min="9483" max="9483" width="10.5703125" bestFit="1" customWidth="1"/>
    <col min="9484" max="9484" width="29.42578125" bestFit="1" customWidth="1"/>
    <col min="9485" max="9485" width="8.28515625" bestFit="1" customWidth="1"/>
    <col min="9486" max="9486" width="28.140625" bestFit="1" customWidth="1"/>
    <col min="9487" max="9487" width="41.5703125" bestFit="1" customWidth="1"/>
    <col min="9488" max="9488" width="23" bestFit="1" customWidth="1"/>
    <col min="9489" max="9489" width="30.42578125" bestFit="1" customWidth="1"/>
    <col min="9490" max="9490" width="45.85546875" bestFit="1" customWidth="1"/>
    <col min="9491" max="9491" width="45.85546875" customWidth="1"/>
    <col min="9493" max="9493" width="23.5703125" bestFit="1" customWidth="1"/>
    <col min="9494" max="9494" width="56.5703125" bestFit="1" customWidth="1"/>
    <col min="9501" max="9501" width="13.85546875" bestFit="1" customWidth="1"/>
    <col min="9502" max="9502" width="22" bestFit="1" customWidth="1"/>
    <col min="9729" max="9729" width="9.28515625" bestFit="1" customWidth="1"/>
    <col min="9730" max="9730" width="47.5703125" bestFit="1" customWidth="1"/>
    <col min="9731" max="9731" width="12.7109375" bestFit="1" customWidth="1"/>
    <col min="9732" max="9732" width="7.5703125" bestFit="1" customWidth="1"/>
    <col min="9737" max="9737" width="15.7109375" bestFit="1" customWidth="1"/>
    <col min="9738" max="9738" width="24.7109375" bestFit="1" customWidth="1"/>
    <col min="9739" max="9739" width="10.5703125" bestFit="1" customWidth="1"/>
    <col min="9740" max="9740" width="29.42578125" bestFit="1" customWidth="1"/>
    <col min="9741" max="9741" width="8.28515625" bestFit="1" customWidth="1"/>
    <col min="9742" max="9742" width="28.140625" bestFit="1" customWidth="1"/>
    <col min="9743" max="9743" width="41.5703125" bestFit="1" customWidth="1"/>
    <col min="9744" max="9744" width="23" bestFit="1" customWidth="1"/>
    <col min="9745" max="9745" width="30.42578125" bestFit="1" customWidth="1"/>
    <col min="9746" max="9746" width="45.85546875" bestFit="1" customWidth="1"/>
    <col min="9747" max="9747" width="45.85546875" customWidth="1"/>
    <col min="9749" max="9749" width="23.5703125" bestFit="1" customWidth="1"/>
    <col min="9750" max="9750" width="56.5703125" bestFit="1" customWidth="1"/>
    <col min="9757" max="9757" width="13.85546875" bestFit="1" customWidth="1"/>
    <col min="9758" max="9758" width="22" bestFit="1" customWidth="1"/>
    <col min="9985" max="9985" width="9.28515625" bestFit="1" customWidth="1"/>
    <col min="9986" max="9986" width="47.5703125" bestFit="1" customWidth="1"/>
    <col min="9987" max="9987" width="12.7109375" bestFit="1" customWidth="1"/>
    <col min="9988" max="9988" width="7.5703125" bestFit="1" customWidth="1"/>
    <col min="9993" max="9993" width="15.7109375" bestFit="1" customWidth="1"/>
    <col min="9994" max="9994" width="24.7109375" bestFit="1" customWidth="1"/>
    <col min="9995" max="9995" width="10.5703125" bestFit="1" customWidth="1"/>
    <col min="9996" max="9996" width="29.42578125" bestFit="1" customWidth="1"/>
    <col min="9997" max="9997" width="8.28515625" bestFit="1" customWidth="1"/>
    <col min="9998" max="9998" width="28.140625" bestFit="1" customWidth="1"/>
    <col min="9999" max="9999" width="41.5703125" bestFit="1" customWidth="1"/>
    <col min="10000" max="10000" width="23" bestFit="1" customWidth="1"/>
    <col min="10001" max="10001" width="30.42578125" bestFit="1" customWidth="1"/>
    <col min="10002" max="10002" width="45.85546875" bestFit="1" customWidth="1"/>
    <col min="10003" max="10003" width="45.85546875" customWidth="1"/>
    <col min="10005" max="10005" width="23.5703125" bestFit="1" customWidth="1"/>
    <col min="10006" max="10006" width="56.5703125" bestFit="1" customWidth="1"/>
    <col min="10013" max="10013" width="13.85546875" bestFit="1" customWidth="1"/>
    <col min="10014" max="10014" width="22" bestFit="1" customWidth="1"/>
    <col min="10241" max="10241" width="9.28515625" bestFit="1" customWidth="1"/>
    <col min="10242" max="10242" width="47.5703125" bestFit="1" customWidth="1"/>
    <col min="10243" max="10243" width="12.7109375" bestFit="1" customWidth="1"/>
    <col min="10244" max="10244" width="7.5703125" bestFit="1" customWidth="1"/>
    <col min="10249" max="10249" width="15.7109375" bestFit="1" customWidth="1"/>
    <col min="10250" max="10250" width="24.7109375" bestFit="1" customWidth="1"/>
    <col min="10251" max="10251" width="10.5703125" bestFit="1" customWidth="1"/>
    <col min="10252" max="10252" width="29.42578125" bestFit="1" customWidth="1"/>
    <col min="10253" max="10253" width="8.28515625" bestFit="1" customWidth="1"/>
    <col min="10254" max="10254" width="28.140625" bestFit="1" customWidth="1"/>
    <col min="10255" max="10255" width="41.5703125" bestFit="1" customWidth="1"/>
    <col min="10256" max="10256" width="23" bestFit="1" customWidth="1"/>
    <col min="10257" max="10257" width="30.42578125" bestFit="1" customWidth="1"/>
    <col min="10258" max="10258" width="45.85546875" bestFit="1" customWidth="1"/>
    <col min="10259" max="10259" width="45.85546875" customWidth="1"/>
    <col min="10261" max="10261" width="23.5703125" bestFit="1" customWidth="1"/>
    <col min="10262" max="10262" width="56.5703125" bestFit="1" customWidth="1"/>
    <col min="10269" max="10269" width="13.85546875" bestFit="1" customWidth="1"/>
    <col min="10270" max="10270" width="22" bestFit="1" customWidth="1"/>
    <col min="10497" max="10497" width="9.28515625" bestFit="1" customWidth="1"/>
    <col min="10498" max="10498" width="47.5703125" bestFit="1" customWidth="1"/>
    <col min="10499" max="10499" width="12.7109375" bestFit="1" customWidth="1"/>
    <col min="10500" max="10500" width="7.5703125" bestFit="1" customWidth="1"/>
    <col min="10505" max="10505" width="15.7109375" bestFit="1" customWidth="1"/>
    <col min="10506" max="10506" width="24.7109375" bestFit="1" customWidth="1"/>
    <col min="10507" max="10507" width="10.5703125" bestFit="1" customWidth="1"/>
    <col min="10508" max="10508" width="29.42578125" bestFit="1" customWidth="1"/>
    <col min="10509" max="10509" width="8.28515625" bestFit="1" customWidth="1"/>
    <col min="10510" max="10510" width="28.140625" bestFit="1" customWidth="1"/>
    <col min="10511" max="10511" width="41.5703125" bestFit="1" customWidth="1"/>
    <col min="10512" max="10512" width="23" bestFit="1" customWidth="1"/>
    <col min="10513" max="10513" width="30.42578125" bestFit="1" customWidth="1"/>
    <col min="10514" max="10514" width="45.85546875" bestFit="1" customWidth="1"/>
    <col min="10515" max="10515" width="45.85546875" customWidth="1"/>
    <col min="10517" max="10517" width="23.5703125" bestFit="1" customWidth="1"/>
    <col min="10518" max="10518" width="56.5703125" bestFit="1" customWidth="1"/>
    <col min="10525" max="10525" width="13.85546875" bestFit="1" customWidth="1"/>
    <col min="10526" max="10526" width="22" bestFit="1" customWidth="1"/>
    <col min="10753" max="10753" width="9.28515625" bestFit="1" customWidth="1"/>
    <col min="10754" max="10754" width="47.5703125" bestFit="1" customWidth="1"/>
    <col min="10755" max="10755" width="12.7109375" bestFit="1" customWidth="1"/>
    <col min="10756" max="10756" width="7.5703125" bestFit="1" customWidth="1"/>
    <col min="10761" max="10761" width="15.7109375" bestFit="1" customWidth="1"/>
    <col min="10762" max="10762" width="24.7109375" bestFit="1" customWidth="1"/>
    <col min="10763" max="10763" width="10.5703125" bestFit="1" customWidth="1"/>
    <col min="10764" max="10764" width="29.42578125" bestFit="1" customWidth="1"/>
    <col min="10765" max="10765" width="8.28515625" bestFit="1" customWidth="1"/>
    <col min="10766" max="10766" width="28.140625" bestFit="1" customWidth="1"/>
    <col min="10767" max="10767" width="41.5703125" bestFit="1" customWidth="1"/>
    <col min="10768" max="10768" width="23" bestFit="1" customWidth="1"/>
    <col min="10769" max="10769" width="30.42578125" bestFit="1" customWidth="1"/>
    <col min="10770" max="10770" width="45.85546875" bestFit="1" customWidth="1"/>
    <col min="10771" max="10771" width="45.85546875" customWidth="1"/>
    <col min="10773" max="10773" width="23.5703125" bestFit="1" customWidth="1"/>
    <col min="10774" max="10774" width="56.5703125" bestFit="1" customWidth="1"/>
    <col min="10781" max="10781" width="13.85546875" bestFit="1" customWidth="1"/>
    <col min="10782" max="10782" width="22" bestFit="1" customWidth="1"/>
    <col min="11009" max="11009" width="9.28515625" bestFit="1" customWidth="1"/>
    <col min="11010" max="11010" width="47.5703125" bestFit="1" customWidth="1"/>
    <col min="11011" max="11011" width="12.7109375" bestFit="1" customWidth="1"/>
    <col min="11012" max="11012" width="7.5703125" bestFit="1" customWidth="1"/>
    <col min="11017" max="11017" width="15.7109375" bestFit="1" customWidth="1"/>
    <col min="11018" max="11018" width="24.7109375" bestFit="1" customWidth="1"/>
    <col min="11019" max="11019" width="10.5703125" bestFit="1" customWidth="1"/>
    <col min="11020" max="11020" width="29.42578125" bestFit="1" customWidth="1"/>
    <col min="11021" max="11021" width="8.28515625" bestFit="1" customWidth="1"/>
    <col min="11022" max="11022" width="28.140625" bestFit="1" customWidth="1"/>
    <col min="11023" max="11023" width="41.5703125" bestFit="1" customWidth="1"/>
    <col min="11024" max="11024" width="23" bestFit="1" customWidth="1"/>
    <col min="11025" max="11025" width="30.42578125" bestFit="1" customWidth="1"/>
    <col min="11026" max="11026" width="45.85546875" bestFit="1" customWidth="1"/>
    <col min="11027" max="11027" width="45.85546875" customWidth="1"/>
    <col min="11029" max="11029" width="23.5703125" bestFit="1" customWidth="1"/>
    <col min="11030" max="11030" width="56.5703125" bestFit="1" customWidth="1"/>
    <col min="11037" max="11037" width="13.85546875" bestFit="1" customWidth="1"/>
    <col min="11038" max="11038" width="22" bestFit="1" customWidth="1"/>
    <col min="11265" max="11265" width="9.28515625" bestFit="1" customWidth="1"/>
    <col min="11266" max="11266" width="47.5703125" bestFit="1" customWidth="1"/>
    <col min="11267" max="11267" width="12.7109375" bestFit="1" customWidth="1"/>
    <col min="11268" max="11268" width="7.5703125" bestFit="1" customWidth="1"/>
    <col min="11273" max="11273" width="15.7109375" bestFit="1" customWidth="1"/>
    <col min="11274" max="11274" width="24.7109375" bestFit="1" customWidth="1"/>
    <col min="11275" max="11275" width="10.5703125" bestFit="1" customWidth="1"/>
    <col min="11276" max="11276" width="29.42578125" bestFit="1" customWidth="1"/>
    <col min="11277" max="11277" width="8.28515625" bestFit="1" customWidth="1"/>
    <col min="11278" max="11278" width="28.140625" bestFit="1" customWidth="1"/>
    <col min="11279" max="11279" width="41.5703125" bestFit="1" customWidth="1"/>
    <col min="11280" max="11280" width="23" bestFit="1" customWidth="1"/>
    <col min="11281" max="11281" width="30.42578125" bestFit="1" customWidth="1"/>
    <col min="11282" max="11282" width="45.85546875" bestFit="1" customWidth="1"/>
    <col min="11283" max="11283" width="45.85546875" customWidth="1"/>
    <col min="11285" max="11285" width="23.5703125" bestFit="1" customWidth="1"/>
    <col min="11286" max="11286" width="56.5703125" bestFit="1" customWidth="1"/>
    <col min="11293" max="11293" width="13.85546875" bestFit="1" customWidth="1"/>
    <col min="11294" max="11294" width="22" bestFit="1" customWidth="1"/>
    <col min="11521" max="11521" width="9.28515625" bestFit="1" customWidth="1"/>
    <col min="11522" max="11522" width="47.5703125" bestFit="1" customWidth="1"/>
    <col min="11523" max="11523" width="12.7109375" bestFit="1" customWidth="1"/>
    <col min="11524" max="11524" width="7.5703125" bestFit="1" customWidth="1"/>
    <col min="11529" max="11529" width="15.7109375" bestFit="1" customWidth="1"/>
    <col min="11530" max="11530" width="24.7109375" bestFit="1" customWidth="1"/>
    <col min="11531" max="11531" width="10.5703125" bestFit="1" customWidth="1"/>
    <col min="11532" max="11532" width="29.42578125" bestFit="1" customWidth="1"/>
    <col min="11533" max="11533" width="8.28515625" bestFit="1" customWidth="1"/>
    <col min="11534" max="11534" width="28.140625" bestFit="1" customWidth="1"/>
    <col min="11535" max="11535" width="41.5703125" bestFit="1" customWidth="1"/>
    <col min="11536" max="11536" width="23" bestFit="1" customWidth="1"/>
    <col min="11537" max="11537" width="30.42578125" bestFit="1" customWidth="1"/>
    <col min="11538" max="11538" width="45.85546875" bestFit="1" customWidth="1"/>
    <col min="11539" max="11539" width="45.85546875" customWidth="1"/>
    <col min="11541" max="11541" width="23.5703125" bestFit="1" customWidth="1"/>
    <col min="11542" max="11542" width="56.5703125" bestFit="1" customWidth="1"/>
    <col min="11549" max="11549" width="13.85546875" bestFit="1" customWidth="1"/>
    <col min="11550" max="11550" width="22" bestFit="1" customWidth="1"/>
    <col min="11777" max="11777" width="9.28515625" bestFit="1" customWidth="1"/>
    <col min="11778" max="11778" width="47.5703125" bestFit="1" customWidth="1"/>
    <col min="11779" max="11779" width="12.7109375" bestFit="1" customWidth="1"/>
    <col min="11780" max="11780" width="7.5703125" bestFit="1" customWidth="1"/>
    <col min="11785" max="11785" width="15.7109375" bestFit="1" customWidth="1"/>
    <col min="11786" max="11786" width="24.7109375" bestFit="1" customWidth="1"/>
    <col min="11787" max="11787" width="10.5703125" bestFit="1" customWidth="1"/>
    <col min="11788" max="11788" width="29.42578125" bestFit="1" customWidth="1"/>
    <col min="11789" max="11789" width="8.28515625" bestFit="1" customWidth="1"/>
    <col min="11790" max="11790" width="28.140625" bestFit="1" customWidth="1"/>
    <col min="11791" max="11791" width="41.5703125" bestFit="1" customWidth="1"/>
    <col min="11792" max="11792" width="23" bestFit="1" customWidth="1"/>
    <col min="11793" max="11793" width="30.42578125" bestFit="1" customWidth="1"/>
    <col min="11794" max="11794" width="45.85546875" bestFit="1" customWidth="1"/>
    <col min="11795" max="11795" width="45.85546875" customWidth="1"/>
    <col min="11797" max="11797" width="23.5703125" bestFit="1" customWidth="1"/>
    <col min="11798" max="11798" width="56.5703125" bestFit="1" customWidth="1"/>
    <col min="11805" max="11805" width="13.85546875" bestFit="1" customWidth="1"/>
    <col min="11806" max="11806" width="22" bestFit="1" customWidth="1"/>
    <col min="12033" max="12033" width="9.28515625" bestFit="1" customWidth="1"/>
    <col min="12034" max="12034" width="47.5703125" bestFit="1" customWidth="1"/>
    <col min="12035" max="12035" width="12.7109375" bestFit="1" customWidth="1"/>
    <col min="12036" max="12036" width="7.5703125" bestFit="1" customWidth="1"/>
    <col min="12041" max="12041" width="15.7109375" bestFit="1" customWidth="1"/>
    <col min="12042" max="12042" width="24.7109375" bestFit="1" customWidth="1"/>
    <col min="12043" max="12043" width="10.5703125" bestFit="1" customWidth="1"/>
    <col min="12044" max="12044" width="29.42578125" bestFit="1" customWidth="1"/>
    <col min="12045" max="12045" width="8.28515625" bestFit="1" customWidth="1"/>
    <col min="12046" max="12046" width="28.140625" bestFit="1" customWidth="1"/>
    <col min="12047" max="12047" width="41.5703125" bestFit="1" customWidth="1"/>
    <col min="12048" max="12048" width="23" bestFit="1" customWidth="1"/>
    <col min="12049" max="12049" width="30.42578125" bestFit="1" customWidth="1"/>
    <col min="12050" max="12050" width="45.85546875" bestFit="1" customWidth="1"/>
    <col min="12051" max="12051" width="45.85546875" customWidth="1"/>
    <col min="12053" max="12053" width="23.5703125" bestFit="1" customWidth="1"/>
    <col min="12054" max="12054" width="56.5703125" bestFit="1" customWidth="1"/>
    <col min="12061" max="12061" width="13.85546875" bestFit="1" customWidth="1"/>
    <col min="12062" max="12062" width="22" bestFit="1" customWidth="1"/>
    <col min="12289" max="12289" width="9.28515625" bestFit="1" customWidth="1"/>
    <col min="12290" max="12290" width="47.5703125" bestFit="1" customWidth="1"/>
    <col min="12291" max="12291" width="12.7109375" bestFit="1" customWidth="1"/>
    <col min="12292" max="12292" width="7.5703125" bestFit="1" customWidth="1"/>
    <col min="12297" max="12297" width="15.7109375" bestFit="1" customWidth="1"/>
    <col min="12298" max="12298" width="24.7109375" bestFit="1" customWidth="1"/>
    <col min="12299" max="12299" width="10.5703125" bestFit="1" customWidth="1"/>
    <col min="12300" max="12300" width="29.42578125" bestFit="1" customWidth="1"/>
    <col min="12301" max="12301" width="8.28515625" bestFit="1" customWidth="1"/>
    <col min="12302" max="12302" width="28.140625" bestFit="1" customWidth="1"/>
    <col min="12303" max="12303" width="41.5703125" bestFit="1" customWidth="1"/>
    <col min="12304" max="12304" width="23" bestFit="1" customWidth="1"/>
    <col min="12305" max="12305" width="30.42578125" bestFit="1" customWidth="1"/>
    <col min="12306" max="12306" width="45.85546875" bestFit="1" customWidth="1"/>
    <col min="12307" max="12307" width="45.85546875" customWidth="1"/>
    <col min="12309" max="12309" width="23.5703125" bestFit="1" customWidth="1"/>
    <col min="12310" max="12310" width="56.5703125" bestFit="1" customWidth="1"/>
    <col min="12317" max="12317" width="13.85546875" bestFit="1" customWidth="1"/>
    <col min="12318" max="12318" width="22" bestFit="1" customWidth="1"/>
    <col min="12545" max="12545" width="9.28515625" bestFit="1" customWidth="1"/>
    <col min="12546" max="12546" width="47.5703125" bestFit="1" customWidth="1"/>
    <col min="12547" max="12547" width="12.7109375" bestFit="1" customWidth="1"/>
    <col min="12548" max="12548" width="7.5703125" bestFit="1" customWidth="1"/>
    <col min="12553" max="12553" width="15.7109375" bestFit="1" customWidth="1"/>
    <col min="12554" max="12554" width="24.7109375" bestFit="1" customWidth="1"/>
    <col min="12555" max="12555" width="10.5703125" bestFit="1" customWidth="1"/>
    <col min="12556" max="12556" width="29.42578125" bestFit="1" customWidth="1"/>
    <col min="12557" max="12557" width="8.28515625" bestFit="1" customWidth="1"/>
    <col min="12558" max="12558" width="28.140625" bestFit="1" customWidth="1"/>
    <col min="12559" max="12559" width="41.5703125" bestFit="1" customWidth="1"/>
    <col min="12560" max="12560" width="23" bestFit="1" customWidth="1"/>
    <col min="12561" max="12561" width="30.42578125" bestFit="1" customWidth="1"/>
    <col min="12562" max="12562" width="45.85546875" bestFit="1" customWidth="1"/>
    <col min="12563" max="12563" width="45.85546875" customWidth="1"/>
    <col min="12565" max="12565" width="23.5703125" bestFit="1" customWidth="1"/>
    <col min="12566" max="12566" width="56.5703125" bestFit="1" customWidth="1"/>
    <col min="12573" max="12573" width="13.85546875" bestFit="1" customWidth="1"/>
    <col min="12574" max="12574" width="22" bestFit="1" customWidth="1"/>
    <col min="12801" max="12801" width="9.28515625" bestFit="1" customWidth="1"/>
    <col min="12802" max="12802" width="47.5703125" bestFit="1" customWidth="1"/>
    <col min="12803" max="12803" width="12.7109375" bestFit="1" customWidth="1"/>
    <col min="12804" max="12804" width="7.5703125" bestFit="1" customWidth="1"/>
    <col min="12809" max="12809" width="15.7109375" bestFit="1" customWidth="1"/>
    <col min="12810" max="12810" width="24.7109375" bestFit="1" customWidth="1"/>
    <col min="12811" max="12811" width="10.5703125" bestFit="1" customWidth="1"/>
    <col min="12812" max="12812" width="29.42578125" bestFit="1" customWidth="1"/>
    <col min="12813" max="12813" width="8.28515625" bestFit="1" customWidth="1"/>
    <col min="12814" max="12814" width="28.140625" bestFit="1" customWidth="1"/>
    <col min="12815" max="12815" width="41.5703125" bestFit="1" customWidth="1"/>
    <col min="12816" max="12816" width="23" bestFit="1" customWidth="1"/>
    <col min="12817" max="12817" width="30.42578125" bestFit="1" customWidth="1"/>
    <col min="12818" max="12818" width="45.85546875" bestFit="1" customWidth="1"/>
    <col min="12819" max="12819" width="45.85546875" customWidth="1"/>
    <col min="12821" max="12821" width="23.5703125" bestFit="1" customWidth="1"/>
    <col min="12822" max="12822" width="56.5703125" bestFit="1" customWidth="1"/>
    <col min="12829" max="12829" width="13.85546875" bestFit="1" customWidth="1"/>
    <col min="12830" max="12830" width="22" bestFit="1" customWidth="1"/>
    <col min="13057" max="13057" width="9.28515625" bestFit="1" customWidth="1"/>
    <col min="13058" max="13058" width="47.5703125" bestFit="1" customWidth="1"/>
    <col min="13059" max="13059" width="12.7109375" bestFit="1" customWidth="1"/>
    <col min="13060" max="13060" width="7.5703125" bestFit="1" customWidth="1"/>
    <col min="13065" max="13065" width="15.7109375" bestFit="1" customWidth="1"/>
    <col min="13066" max="13066" width="24.7109375" bestFit="1" customWidth="1"/>
    <col min="13067" max="13067" width="10.5703125" bestFit="1" customWidth="1"/>
    <col min="13068" max="13068" width="29.42578125" bestFit="1" customWidth="1"/>
    <col min="13069" max="13069" width="8.28515625" bestFit="1" customWidth="1"/>
    <col min="13070" max="13070" width="28.140625" bestFit="1" customWidth="1"/>
    <col min="13071" max="13071" width="41.5703125" bestFit="1" customWidth="1"/>
    <col min="13072" max="13072" width="23" bestFit="1" customWidth="1"/>
    <col min="13073" max="13073" width="30.42578125" bestFit="1" customWidth="1"/>
    <col min="13074" max="13074" width="45.85546875" bestFit="1" customWidth="1"/>
    <col min="13075" max="13075" width="45.85546875" customWidth="1"/>
    <col min="13077" max="13077" width="23.5703125" bestFit="1" customWidth="1"/>
    <col min="13078" max="13078" width="56.5703125" bestFit="1" customWidth="1"/>
    <col min="13085" max="13085" width="13.85546875" bestFit="1" customWidth="1"/>
    <col min="13086" max="13086" width="22" bestFit="1" customWidth="1"/>
    <col min="13313" max="13313" width="9.28515625" bestFit="1" customWidth="1"/>
    <col min="13314" max="13314" width="47.5703125" bestFit="1" customWidth="1"/>
    <col min="13315" max="13315" width="12.7109375" bestFit="1" customWidth="1"/>
    <col min="13316" max="13316" width="7.5703125" bestFit="1" customWidth="1"/>
    <col min="13321" max="13321" width="15.7109375" bestFit="1" customWidth="1"/>
    <col min="13322" max="13322" width="24.7109375" bestFit="1" customWidth="1"/>
    <col min="13323" max="13323" width="10.5703125" bestFit="1" customWidth="1"/>
    <col min="13324" max="13324" width="29.42578125" bestFit="1" customWidth="1"/>
    <col min="13325" max="13325" width="8.28515625" bestFit="1" customWidth="1"/>
    <col min="13326" max="13326" width="28.140625" bestFit="1" customWidth="1"/>
    <col min="13327" max="13327" width="41.5703125" bestFit="1" customWidth="1"/>
    <col min="13328" max="13328" width="23" bestFit="1" customWidth="1"/>
    <col min="13329" max="13329" width="30.42578125" bestFit="1" customWidth="1"/>
    <col min="13330" max="13330" width="45.85546875" bestFit="1" customWidth="1"/>
    <col min="13331" max="13331" width="45.85546875" customWidth="1"/>
    <col min="13333" max="13333" width="23.5703125" bestFit="1" customWidth="1"/>
    <col min="13334" max="13334" width="56.5703125" bestFit="1" customWidth="1"/>
    <col min="13341" max="13341" width="13.85546875" bestFit="1" customWidth="1"/>
    <col min="13342" max="13342" width="22" bestFit="1" customWidth="1"/>
    <col min="13569" max="13569" width="9.28515625" bestFit="1" customWidth="1"/>
    <col min="13570" max="13570" width="47.5703125" bestFit="1" customWidth="1"/>
    <col min="13571" max="13571" width="12.7109375" bestFit="1" customWidth="1"/>
    <col min="13572" max="13572" width="7.5703125" bestFit="1" customWidth="1"/>
    <col min="13577" max="13577" width="15.7109375" bestFit="1" customWidth="1"/>
    <col min="13578" max="13578" width="24.7109375" bestFit="1" customWidth="1"/>
    <col min="13579" max="13579" width="10.5703125" bestFit="1" customWidth="1"/>
    <col min="13580" max="13580" width="29.42578125" bestFit="1" customWidth="1"/>
    <col min="13581" max="13581" width="8.28515625" bestFit="1" customWidth="1"/>
    <col min="13582" max="13582" width="28.140625" bestFit="1" customWidth="1"/>
    <col min="13583" max="13583" width="41.5703125" bestFit="1" customWidth="1"/>
    <col min="13584" max="13584" width="23" bestFit="1" customWidth="1"/>
    <col min="13585" max="13585" width="30.42578125" bestFit="1" customWidth="1"/>
    <col min="13586" max="13586" width="45.85546875" bestFit="1" customWidth="1"/>
    <col min="13587" max="13587" width="45.85546875" customWidth="1"/>
    <col min="13589" max="13589" width="23.5703125" bestFit="1" customWidth="1"/>
    <col min="13590" max="13590" width="56.5703125" bestFit="1" customWidth="1"/>
    <col min="13597" max="13597" width="13.85546875" bestFit="1" customWidth="1"/>
    <col min="13598" max="13598" width="22" bestFit="1" customWidth="1"/>
    <col min="13825" max="13825" width="9.28515625" bestFit="1" customWidth="1"/>
    <col min="13826" max="13826" width="47.5703125" bestFit="1" customWidth="1"/>
    <col min="13827" max="13827" width="12.7109375" bestFit="1" customWidth="1"/>
    <col min="13828" max="13828" width="7.5703125" bestFit="1" customWidth="1"/>
    <col min="13833" max="13833" width="15.7109375" bestFit="1" customWidth="1"/>
    <col min="13834" max="13834" width="24.7109375" bestFit="1" customWidth="1"/>
    <col min="13835" max="13835" width="10.5703125" bestFit="1" customWidth="1"/>
    <col min="13836" max="13836" width="29.42578125" bestFit="1" customWidth="1"/>
    <col min="13837" max="13837" width="8.28515625" bestFit="1" customWidth="1"/>
    <col min="13838" max="13838" width="28.140625" bestFit="1" customWidth="1"/>
    <col min="13839" max="13839" width="41.5703125" bestFit="1" customWidth="1"/>
    <col min="13840" max="13840" width="23" bestFit="1" customWidth="1"/>
    <col min="13841" max="13841" width="30.42578125" bestFit="1" customWidth="1"/>
    <col min="13842" max="13842" width="45.85546875" bestFit="1" customWidth="1"/>
    <col min="13843" max="13843" width="45.85546875" customWidth="1"/>
    <col min="13845" max="13845" width="23.5703125" bestFit="1" customWidth="1"/>
    <col min="13846" max="13846" width="56.5703125" bestFit="1" customWidth="1"/>
    <col min="13853" max="13853" width="13.85546875" bestFit="1" customWidth="1"/>
    <col min="13854" max="13854" width="22" bestFit="1" customWidth="1"/>
    <col min="14081" max="14081" width="9.28515625" bestFit="1" customWidth="1"/>
    <col min="14082" max="14082" width="47.5703125" bestFit="1" customWidth="1"/>
    <col min="14083" max="14083" width="12.7109375" bestFit="1" customWidth="1"/>
    <col min="14084" max="14084" width="7.5703125" bestFit="1" customWidth="1"/>
    <col min="14089" max="14089" width="15.7109375" bestFit="1" customWidth="1"/>
    <col min="14090" max="14090" width="24.7109375" bestFit="1" customWidth="1"/>
    <col min="14091" max="14091" width="10.5703125" bestFit="1" customWidth="1"/>
    <col min="14092" max="14092" width="29.42578125" bestFit="1" customWidth="1"/>
    <col min="14093" max="14093" width="8.28515625" bestFit="1" customWidth="1"/>
    <col min="14094" max="14094" width="28.140625" bestFit="1" customWidth="1"/>
    <col min="14095" max="14095" width="41.5703125" bestFit="1" customWidth="1"/>
    <col min="14096" max="14096" width="23" bestFit="1" customWidth="1"/>
    <col min="14097" max="14097" width="30.42578125" bestFit="1" customWidth="1"/>
    <col min="14098" max="14098" width="45.85546875" bestFit="1" customWidth="1"/>
    <col min="14099" max="14099" width="45.85546875" customWidth="1"/>
    <col min="14101" max="14101" width="23.5703125" bestFit="1" customWidth="1"/>
    <col min="14102" max="14102" width="56.5703125" bestFit="1" customWidth="1"/>
    <col min="14109" max="14109" width="13.85546875" bestFit="1" customWidth="1"/>
    <col min="14110" max="14110" width="22" bestFit="1" customWidth="1"/>
    <col min="14337" max="14337" width="9.28515625" bestFit="1" customWidth="1"/>
    <col min="14338" max="14338" width="47.5703125" bestFit="1" customWidth="1"/>
    <col min="14339" max="14339" width="12.7109375" bestFit="1" customWidth="1"/>
    <col min="14340" max="14340" width="7.5703125" bestFit="1" customWidth="1"/>
    <col min="14345" max="14345" width="15.7109375" bestFit="1" customWidth="1"/>
    <col min="14346" max="14346" width="24.7109375" bestFit="1" customWidth="1"/>
    <col min="14347" max="14347" width="10.5703125" bestFit="1" customWidth="1"/>
    <col min="14348" max="14348" width="29.42578125" bestFit="1" customWidth="1"/>
    <col min="14349" max="14349" width="8.28515625" bestFit="1" customWidth="1"/>
    <col min="14350" max="14350" width="28.140625" bestFit="1" customWidth="1"/>
    <col min="14351" max="14351" width="41.5703125" bestFit="1" customWidth="1"/>
    <col min="14352" max="14352" width="23" bestFit="1" customWidth="1"/>
    <col min="14353" max="14353" width="30.42578125" bestFit="1" customWidth="1"/>
    <col min="14354" max="14354" width="45.85546875" bestFit="1" customWidth="1"/>
    <col min="14355" max="14355" width="45.85546875" customWidth="1"/>
    <col min="14357" max="14357" width="23.5703125" bestFit="1" customWidth="1"/>
    <col min="14358" max="14358" width="56.5703125" bestFit="1" customWidth="1"/>
    <col min="14365" max="14365" width="13.85546875" bestFit="1" customWidth="1"/>
    <col min="14366" max="14366" width="22" bestFit="1" customWidth="1"/>
    <col min="14593" max="14593" width="9.28515625" bestFit="1" customWidth="1"/>
    <col min="14594" max="14594" width="47.5703125" bestFit="1" customWidth="1"/>
    <col min="14595" max="14595" width="12.7109375" bestFit="1" customWidth="1"/>
    <col min="14596" max="14596" width="7.5703125" bestFit="1" customWidth="1"/>
    <col min="14601" max="14601" width="15.7109375" bestFit="1" customWidth="1"/>
    <col min="14602" max="14602" width="24.7109375" bestFit="1" customWidth="1"/>
    <col min="14603" max="14603" width="10.5703125" bestFit="1" customWidth="1"/>
    <col min="14604" max="14604" width="29.42578125" bestFit="1" customWidth="1"/>
    <col min="14605" max="14605" width="8.28515625" bestFit="1" customWidth="1"/>
    <col min="14606" max="14606" width="28.140625" bestFit="1" customWidth="1"/>
    <col min="14607" max="14607" width="41.5703125" bestFit="1" customWidth="1"/>
    <col min="14608" max="14608" width="23" bestFit="1" customWidth="1"/>
    <col min="14609" max="14609" width="30.42578125" bestFit="1" customWidth="1"/>
    <col min="14610" max="14610" width="45.85546875" bestFit="1" customWidth="1"/>
    <col min="14611" max="14611" width="45.85546875" customWidth="1"/>
    <col min="14613" max="14613" width="23.5703125" bestFit="1" customWidth="1"/>
    <col min="14614" max="14614" width="56.5703125" bestFit="1" customWidth="1"/>
    <col min="14621" max="14621" width="13.85546875" bestFit="1" customWidth="1"/>
    <col min="14622" max="14622" width="22" bestFit="1" customWidth="1"/>
    <col min="14849" max="14849" width="9.28515625" bestFit="1" customWidth="1"/>
    <col min="14850" max="14850" width="47.5703125" bestFit="1" customWidth="1"/>
    <col min="14851" max="14851" width="12.7109375" bestFit="1" customWidth="1"/>
    <col min="14852" max="14852" width="7.5703125" bestFit="1" customWidth="1"/>
    <col min="14857" max="14857" width="15.7109375" bestFit="1" customWidth="1"/>
    <col min="14858" max="14858" width="24.7109375" bestFit="1" customWidth="1"/>
    <col min="14859" max="14859" width="10.5703125" bestFit="1" customWidth="1"/>
    <col min="14860" max="14860" width="29.42578125" bestFit="1" customWidth="1"/>
    <col min="14861" max="14861" width="8.28515625" bestFit="1" customWidth="1"/>
    <col min="14862" max="14862" width="28.140625" bestFit="1" customWidth="1"/>
    <col min="14863" max="14863" width="41.5703125" bestFit="1" customWidth="1"/>
    <col min="14864" max="14864" width="23" bestFit="1" customWidth="1"/>
    <col min="14865" max="14865" width="30.42578125" bestFit="1" customWidth="1"/>
    <col min="14866" max="14866" width="45.85546875" bestFit="1" customWidth="1"/>
    <col min="14867" max="14867" width="45.85546875" customWidth="1"/>
    <col min="14869" max="14869" width="23.5703125" bestFit="1" customWidth="1"/>
    <col min="14870" max="14870" width="56.5703125" bestFit="1" customWidth="1"/>
    <col min="14877" max="14877" width="13.85546875" bestFit="1" customWidth="1"/>
    <col min="14878" max="14878" width="22" bestFit="1" customWidth="1"/>
    <col min="15105" max="15105" width="9.28515625" bestFit="1" customWidth="1"/>
    <col min="15106" max="15106" width="47.5703125" bestFit="1" customWidth="1"/>
    <col min="15107" max="15107" width="12.7109375" bestFit="1" customWidth="1"/>
    <col min="15108" max="15108" width="7.5703125" bestFit="1" customWidth="1"/>
    <col min="15113" max="15113" width="15.7109375" bestFit="1" customWidth="1"/>
    <col min="15114" max="15114" width="24.7109375" bestFit="1" customWidth="1"/>
    <col min="15115" max="15115" width="10.5703125" bestFit="1" customWidth="1"/>
    <col min="15116" max="15116" width="29.42578125" bestFit="1" customWidth="1"/>
    <col min="15117" max="15117" width="8.28515625" bestFit="1" customWidth="1"/>
    <col min="15118" max="15118" width="28.140625" bestFit="1" customWidth="1"/>
    <col min="15119" max="15119" width="41.5703125" bestFit="1" customWidth="1"/>
    <col min="15120" max="15120" width="23" bestFit="1" customWidth="1"/>
    <col min="15121" max="15121" width="30.42578125" bestFit="1" customWidth="1"/>
    <col min="15122" max="15122" width="45.85546875" bestFit="1" customWidth="1"/>
    <col min="15123" max="15123" width="45.85546875" customWidth="1"/>
    <col min="15125" max="15125" width="23.5703125" bestFit="1" customWidth="1"/>
    <col min="15126" max="15126" width="56.5703125" bestFit="1" customWidth="1"/>
    <col min="15133" max="15133" width="13.85546875" bestFit="1" customWidth="1"/>
    <col min="15134" max="15134" width="22" bestFit="1" customWidth="1"/>
    <col min="15361" max="15361" width="9.28515625" bestFit="1" customWidth="1"/>
    <col min="15362" max="15362" width="47.5703125" bestFit="1" customWidth="1"/>
    <col min="15363" max="15363" width="12.7109375" bestFit="1" customWidth="1"/>
    <col min="15364" max="15364" width="7.5703125" bestFit="1" customWidth="1"/>
    <col min="15369" max="15369" width="15.7109375" bestFit="1" customWidth="1"/>
    <col min="15370" max="15370" width="24.7109375" bestFit="1" customWidth="1"/>
    <col min="15371" max="15371" width="10.5703125" bestFit="1" customWidth="1"/>
    <col min="15372" max="15372" width="29.42578125" bestFit="1" customWidth="1"/>
    <col min="15373" max="15373" width="8.28515625" bestFit="1" customWidth="1"/>
    <col min="15374" max="15374" width="28.140625" bestFit="1" customWidth="1"/>
    <col min="15375" max="15375" width="41.5703125" bestFit="1" customWidth="1"/>
    <col min="15376" max="15376" width="23" bestFit="1" customWidth="1"/>
    <col min="15377" max="15377" width="30.42578125" bestFit="1" customWidth="1"/>
    <col min="15378" max="15378" width="45.85546875" bestFit="1" customWidth="1"/>
    <col min="15379" max="15379" width="45.85546875" customWidth="1"/>
    <col min="15381" max="15381" width="23.5703125" bestFit="1" customWidth="1"/>
    <col min="15382" max="15382" width="56.5703125" bestFit="1" customWidth="1"/>
    <col min="15389" max="15389" width="13.85546875" bestFit="1" customWidth="1"/>
    <col min="15390" max="15390" width="22" bestFit="1" customWidth="1"/>
    <col min="15617" max="15617" width="9.28515625" bestFit="1" customWidth="1"/>
    <col min="15618" max="15618" width="47.5703125" bestFit="1" customWidth="1"/>
    <col min="15619" max="15619" width="12.7109375" bestFit="1" customWidth="1"/>
    <col min="15620" max="15620" width="7.5703125" bestFit="1" customWidth="1"/>
    <col min="15625" max="15625" width="15.7109375" bestFit="1" customWidth="1"/>
    <col min="15626" max="15626" width="24.7109375" bestFit="1" customWidth="1"/>
    <col min="15627" max="15627" width="10.5703125" bestFit="1" customWidth="1"/>
    <col min="15628" max="15628" width="29.42578125" bestFit="1" customWidth="1"/>
    <col min="15629" max="15629" width="8.28515625" bestFit="1" customWidth="1"/>
    <col min="15630" max="15630" width="28.140625" bestFit="1" customWidth="1"/>
    <col min="15631" max="15631" width="41.5703125" bestFit="1" customWidth="1"/>
    <col min="15632" max="15632" width="23" bestFit="1" customWidth="1"/>
    <col min="15633" max="15633" width="30.42578125" bestFit="1" customWidth="1"/>
    <col min="15634" max="15634" width="45.85546875" bestFit="1" customWidth="1"/>
    <col min="15635" max="15635" width="45.85546875" customWidth="1"/>
    <col min="15637" max="15637" width="23.5703125" bestFit="1" customWidth="1"/>
    <col min="15638" max="15638" width="56.5703125" bestFit="1" customWidth="1"/>
    <col min="15645" max="15645" width="13.85546875" bestFit="1" customWidth="1"/>
    <col min="15646" max="15646" width="22" bestFit="1" customWidth="1"/>
    <col min="15873" max="15873" width="9.28515625" bestFit="1" customWidth="1"/>
    <col min="15874" max="15874" width="47.5703125" bestFit="1" customWidth="1"/>
    <col min="15875" max="15875" width="12.7109375" bestFit="1" customWidth="1"/>
    <col min="15876" max="15876" width="7.5703125" bestFit="1" customWidth="1"/>
    <col min="15881" max="15881" width="15.7109375" bestFit="1" customWidth="1"/>
    <col min="15882" max="15882" width="24.7109375" bestFit="1" customWidth="1"/>
    <col min="15883" max="15883" width="10.5703125" bestFit="1" customWidth="1"/>
    <col min="15884" max="15884" width="29.42578125" bestFit="1" customWidth="1"/>
    <col min="15885" max="15885" width="8.28515625" bestFit="1" customWidth="1"/>
    <col min="15886" max="15886" width="28.140625" bestFit="1" customWidth="1"/>
    <col min="15887" max="15887" width="41.5703125" bestFit="1" customWidth="1"/>
    <col min="15888" max="15888" width="23" bestFit="1" customWidth="1"/>
    <col min="15889" max="15889" width="30.42578125" bestFit="1" customWidth="1"/>
    <col min="15890" max="15890" width="45.85546875" bestFit="1" customWidth="1"/>
    <col min="15891" max="15891" width="45.85546875" customWidth="1"/>
    <col min="15893" max="15893" width="23.5703125" bestFit="1" customWidth="1"/>
    <col min="15894" max="15894" width="56.5703125" bestFit="1" customWidth="1"/>
    <col min="15901" max="15901" width="13.85546875" bestFit="1" customWidth="1"/>
    <col min="15902" max="15902" width="22" bestFit="1" customWidth="1"/>
    <col min="16129" max="16129" width="9.28515625" bestFit="1" customWidth="1"/>
    <col min="16130" max="16130" width="47.5703125" bestFit="1" customWidth="1"/>
    <col min="16131" max="16131" width="12.7109375" bestFit="1" customWidth="1"/>
    <col min="16132" max="16132" width="7.5703125" bestFit="1" customWidth="1"/>
    <col min="16137" max="16137" width="15.7109375" bestFit="1" customWidth="1"/>
    <col min="16138" max="16138" width="24.7109375" bestFit="1" customWidth="1"/>
    <col min="16139" max="16139" width="10.5703125" bestFit="1" customWidth="1"/>
    <col min="16140" max="16140" width="29.42578125" bestFit="1" customWidth="1"/>
    <col min="16141" max="16141" width="8.28515625" bestFit="1" customWidth="1"/>
    <col min="16142" max="16142" width="28.140625" bestFit="1" customWidth="1"/>
    <col min="16143" max="16143" width="41.5703125" bestFit="1" customWidth="1"/>
    <col min="16144" max="16144" width="23" bestFit="1" customWidth="1"/>
    <col min="16145" max="16145" width="30.42578125" bestFit="1" customWidth="1"/>
    <col min="16146" max="16146" width="45.85546875" bestFit="1" customWidth="1"/>
    <col min="16147" max="16147" width="45.85546875" customWidth="1"/>
    <col min="16149" max="16149" width="23.5703125" bestFit="1" customWidth="1"/>
    <col min="16150" max="16150" width="56.5703125" bestFit="1" customWidth="1"/>
    <col min="16157" max="16157" width="13.85546875" bestFit="1" customWidth="1"/>
    <col min="16158" max="16158" width="22" bestFit="1" customWidth="1"/>
  </cols>
  <sheetData>
    <row r="1" spans="1:32" ht="15.75" thickBot="1" x14ac:dyDescent="0.3">
      <c r="A1" s="3" t="s">
        <v>5</v>
      </c>
      <c r="B1" s="3" t="s">
        <v>6</v>
      </c>
      <c r="C1" s="4" t="s">
        <v>7</v>
      </c>
      <c r="D1" s="4" t="s">
        <v>8</v>
      </c>
      <c r="E1" s="4" t="s">
        <v>9</v>
      </c>
      <c r="F1" s="4" t="s">
        <v>10</v>
      </c>
      <c r="G1" s="5" t="s">
        <v>121</v>
      </c>
      <c r="H1" s="5"/>
      <c r="I1" s="5" t="s">
        <v>318</v>
      </c>
      <c r="J1" s="1" t="s">
        <v>340</v>
      </c>
      <c r="K1" s="1" t="s">
        <v>342</v>
      </c>
      <c r="L1" s="1" t="s">
        <v>343</v>
      </c>
      <c r="M1" s="1" t="s">
        <v>344</v>
      </c>
      <c r="N1" s="1" t="s">
        <v>345</v>
      </c>
      <c r="O1" s="1" t="s">
        <v>347</v>
      </c>
      <c r="P1" s="5" t="s">
        <v>348</v>
      </c>
      <c r="Q1" s="1" t="s">
        <v>350</v>
      </c>
      <c r="R1" s="5" t="s">
        <v>352</v>
      </c>
      <c r="S1" s="5"/>
      <c r="U1" s="21" t="s">
        <v>444</v>
      </c>
      <c r="V1" s="21" t="s">
        <v>442</v>
      </c>
      <c r="X1" s="22" t="s">
        <v>449</v>
      </c>
      <c r="Y1" s="22" t="s">
        <v>2</v>
      </c>
      <c r="Z1" s="22" t="s">
        <v>3</v>
      </c>
      <c r="AB1" s="22" t="s">
        <v>452</v>
      </c>
      <c r="AC1" s="7" t="s">
        <v>375</v>
      </c>
      <c r="AD1" s="7" t="s">
        <v>34</v>
      </c>
      <c r="AF1" t="s">
        <v>450</v>
      </c>
    </row>
    <row r="2" spans="1:32" x14ac:dyDescent="0.25">
      <c r="A2" s="6" t="s">
        <v>11</v>
      </c>
      <c r="B2" s="6" t="s">
        <v>12</v>
      </c>
      <c r="C2" s="6" t="s">
        <v>13</v>
      </c>
      <c r="D2" s="5" t="s">
        <v>14</v>
      </c>
      <c r="E2" s="6" t="s">
        <v>15</v>
      </c>
      <c r="F2" s="5" t="s">
        <v>16</v>
      </c>
      <c r="G2" s="5" t="s">
        <v>52</v>
      </c>
      <c r="H2" s="5"/>
      <c r="I2" s="1" t="s">
        <v>56</v>
      </c>
      <c r="J2" s="1" t="s">
        <v>61</v>
      </c>
      <c r="K2" s="1" t="s">
        <v>69</v>
      </c>
      <c r="L2" s="1" t="s">
        <v>72</v>
      </c>
      <c r="M2" s="5" t="s">
        <v>76</v>
      </c>
      <c r="N2" s="1" t="s">
        <v>82</v>
      </c>
      <c r="O2" s="1" t="s">
        <v>85</v>
      </c>
      <c r="P2" s="1" t="s">
        <v>89</v>
      </c>
      <c r="Q2" s="1" t="s">
        <v>104</v>
      </c>
      <c r="R2" s="1" t="s">
        <v>353</v>
      </c>
      <c r="S2" s="1" t="s">
        <v>94</v>
      </c>
      <c r="U2" s="23" t="s">
        <v>386</v>
      </c>
      <c r="V2" s="23" t="s">
        <v>123</v>
      </c>
      <c r="X2">
        <v>1</v>
      </c>
      <c r="Y2">
        <v>1</v>
      </c>
      <c r="Z2">
        <v>2010</v>
      </c>
      <c r="AB2" s="8" t="s">
        <v>376</v>
      </c>
      <c r="AC2" s="8" t="s">
        <v>376</v>
      </c>
      <c r="AD2" s="10" t="s">
        <v>386</v>
      </c>
      <c r="AF2" t="s">
        <v>451</v>
      </c>
    </row>
    <row r="3" spans="1:32" x14ac:dyDescent="0.25">
      <c r="A3" s="6" t="s">
        <v>17</v>
      </c>
      <c r="B3" s="6" t="s">
        <v>18</v>
      </c>
      <c r="C3" s="6" t="s">
        <v>19</v>
      </c>
      <c r="D3" s="5" t="s">
        <v>20</v>
      </c>
      <c r="E3" s="6" t="s">
        <v>21</v>
      </c>
      <c r="F3" s="5" t="s">
        <v>22</v>
      </c>
      <c r="G3" s="5" t="s">
        <v>53</v>
      </c>
      <c r="H3" s="5"/>
      <c r="I3" s="1" t="s">
        <v>57</v>
      </c>
      <c r="J3" s="1" t="s">
        <v>62</v>
      </c>
      <c r="K3" s="1" t="s">
        <v>70</v>
      </c>
      <c r="L3" s="1" t="s">
        <v>73</v>
      </c>
      <c r="M3" s="5" t="s">
        <v>77</v>
      </c>
      <c r="N3" s="1" t="s">
        <v>83</v>
      </c>
      <c r="O3" s="1" t="s">
        <v>86</v>
      </c>
      <c r="P3" s="1" t="s">
        <v>90</v>
      </c>
      <c r="Q3" s="1" t="s">
        <v>105</v>
      </c>
      <c r="R3" s="1" t="s">
        <v>354</v>
      </c>
      <c r="S3" s="1" t="s">
        <v>95</v>
      </c>
      <c r="U3" s="23" t="s">
        <v>386</v>
      </c>
      <c r="V3" s="23" t="s">
        <v>124</v>
      </c>
      <c r="X3">
        <v>2</v>
      </c>
      <c r="Y3">
        <v>2</v>
      </c>
      <c r="Z3">
        <v>2011</v>
      </c>
      <c r="AB3" s="9" t="s">
        <v>395</v>
      </c>
      <c r="AC3" s="8" t="s">
        <v>376</v>
      </c>
      <c r="AD3" s="10" t="s">
        <v>381</v>
      </c>
      <c r="AF3" t="s">
        <v>448</v>
      </c>
    </row>
    <row r="4" spans="1:32" ht="30" x14ac:dyDescent="0.25">
      <c r="A4" s="6" t="s">
        <v>23</v>
      </c>
      <c r="B4" s="6" t="s">
        <v>24</v>
      </c>
      <c r="C4" s="6" t="s">
        <v>24</v>
      </c>
      <c r="D4" s="5"/>
      <c r="E4" s="6" t="s">
        <v>25</v>
      </c>
      <c r="F4" s="5"/>
      <c r="G4" s="5" t="s">
        <v>54</v>
      </c>
      <c r="H4" s="5"/>
      <c r="I4" s="1" t="s">
        <v>58</v>
      </c>
      <c r="J4" s="1" t="s">
        <v>63</v>
      </c>
      <c r="K4" s="1" t="s">
        <v>71</v>
      </c>
      <c r="L4" s="1" t="s">
        <v>74</v>
      </c>
      <c r="M4" s="5" t="s">
        <v>78</v>
      </c>
      <c r="N4" s="1" t="s">
        <v>84</v>
      </c>
      <c r="O4" s="1" t="s">
        <v>87</v>
      </c>
      <c r="P4" s="1" t="s">
        <v>91</v>
      </c>
      <c r="Q4" s="1" t="s">
        <v>106</v>
      </c>
      <c r="R4" s="1" t="s">
        <v>355</v>
      </c>
      <c r="S4" s="1" t="s">
        <v>96</v>
      </c>
      <c r="U4" s="23" t="s">
        <v>386</v>
      </c>
      <c r="V4" s="23" t="s">
        <v>125</v>
      </c>
      <c r="X4">
        <v>3</v>
      </c>
      <c r="Y4">
        <v>3</v>
      </c>
      <c r="Z4">
        <v>2012</v>
      </c>
      <c r="AC4" s="8" t="s">
        <v>376</v>
      </c>
      <c r="AD4" s="10" t="s">
        <v>385</v>
      </c>
      <c r="AF4" t="s">
        <v>447</v>
      </c>
    </row>
    <row r="5" spans="1:32" x14ac:dyDescent="0.25">
      <c r="A5" s="6" t="s">
        <v>26</v>
      </c>
      <c r="B5" s="6"/>
      <c r="C5" s="6"/>
      <c r="D5" s="5"/>
      <c r="E5" s="6" t="s">
        <v>27</v>
      </c>
      <c r="F5" s="5"/>
      <c r="G5" s="5"/>
      <c r="H5" s="5"/>
      <c r="I5" s="1" t="s">
        <v>59</v>
      </c>
      <c r="J5" s="1" t="s">
        <v>64</v>
      </c>
      <c r="K5" s="1"/>
      <c r="L5" s="1" t="s">
        <v>75</v>
      </c>
      <c r="M5" s="5" t="s">
        <v>79</v>
      </c>
      <c r="N5" s="1" t="s">
        <v>24</v>
      </c>
      <c r="O5" s="1" t="s">
        <v>88</v>
      </c>
      <c r="P5" s="1" t="s">
        <v>92</v>
      </c>
      <c r="Q5" s="1" t="s">
        <v>107</v>
      </c>
      <c r="R5" s="1" t="s">
        <v>356</v>
      </c>
      <c r="S5" s="1" t="s">
        <v>97</v>
      </c>
      <c r="U5" s="23" t="s">
        <v>386</v>
      </c>
      <c r="V5" s="23" t="s">
        <v>126</v>
      </c>
      <c r="X5">
        <v>4</v>
      </c>
      <c r="Y5">
        <v>4</v>
      </c>
      <c r="Z5">
        <v>2013</v>
      </c>
      <c r="AC5" s="8" t="s">
        <v>376</v>
      </c>
      <c r="AD5" s="10" t="s">
        <v>379</v>
      </c>
    </row>
    <row r="6" spans="1:32" x14ac:dyDescent="0.25">
      <c r="A6" s="6" t="s">
        <v>28</v>
      </c>
      <c r="B6" s="6"/>
      <c r="C6" s="6"/>
      <c r="D6" s="5"/>
      <c r="E6" s="6" t="s">
        <v>29</v>
      </c>
      <c r="F6" s="5"/>
      <c r="G6" s="5"/>
      <c r="H6" s="5"/>
      <c r="I6" s="1" t="s">
        <v>317</v>
      </c>
      <c r="J6" s="1" t="s">
        <v>65</v>
      </c>
      <c r="K6" s="1"/>
      <c r="L6" s="1"/>
      <c r="M6" s="5" t="s">
        <v>80</v>
      </c>
      <c r="N6" s="5"/>
      <c r="O6" s="5"/>
      <c r="P6" s="1" t="s">
        <v>93</v>
      </c>
      <c r="Q6" s="1" t="s">
        <v>108</v>
      </c>
      <c r="R6" s="1" t="s">
        <v>357</v>
      </c>
      <c r="S6" s="1" t="s">
        <v>98</v>
      </c>
      <c r="U6" s="23" t="s">
        <v>386</v>
      </c>
      <c r="V6" s="23" t="s">
        <v>127</v>
      </c>
      <c r="X6">
        <v>5</v>
      </c>
      <c r="Y6">
        <v>5</v>
      </c>
      <c r="AC6" s="8" t="s">
        <v>376</v>
      </c>
      <c r="AD6" s="10" t="s">
        <v>394</v>
      </c>
    </row>
    <row r="7" spans="1:32" x14ac:dyDescent="0.25">
      <c r="A7" s="6" t="s">
        <v>30</v>
      </c>
      <c r="B7" s="6"/>
      <c r="C7" s="6"/>
      <c r="D7" s="5"/>
      <c r="E7" s="6" t="s">
        <v>31</v>
      </c>
      <c r="F7" s="5"/>
      <c r="G7" s="5"/>
      <c r="H7" s="5"/>
      <c r="I7" s="1" t="s">
        <v>60</v>
      </c>
      <c r="J7" s="1" t="s">
        <v>702</v>
      </c>
      <c r="K7" s="1"/>
      <c r="L7" s="1"/>
      <c r="M7" s="5" t="s">
        <v>81</v>
      </c>
      <c r="N7" s="5"/>
      <c r="O7" s="5"/>
      <c r="P7" s="1" t="s">
        <v>24</v>
      </c>
      <c r="Q7" s="1" t="s">
        <v>109</v>
      </c>
      <c r="R7" s="1" t="s">
        <v>358</v>
      </c>
      <c r="S7" s="1" t="s">
        <v>99</v>
      </c>
      <c r="U7" s="23" t="s">
        <v>386</v>
      </c>
      <c r="V7" s="23" t="s">
        <v>128</v>
      </c>
      <c r="X7">
        <v>6</v>
      </c>
      <c r="Y7">
        <v>6</v>
      </c>
      <c r="AC7" s="8" t="s">
        <v>376</v>
      </c>
      <c r="AD7" s="10" t="s">
        <v>392</v>
      </c>
    </row>
    <row r="8" spans="1:32" x14ac:dyDescent="0.25">
      <c r="A8" s="6" t="s">
        <v>32</v>
      </c>
      <c r="B8" s="6"/>
      <c r="C8" s="6"/>
      <c r="D8" s="5"/>
      <c r="E8" s="6" t="s">
        <v>24</v>
      </c>
      <c r="F8" s="5"/>
      <c r="G8" s="5"/>
      <c r="H8" s="5"/>
      <c r="I8" s="1"/>
      <c r="J8" s="1" t="s">
        <v>60</v>
      </c>
      <c r="K8" s="1"/>
      <c r="L8" s="1"/>
      <c r="M8" s="5"/>
      <c r="N8" s="5"/>
      <c r="O8" s="5"/>
      <c r="P8" s="5"/>
      <c r="Q8" s="1" t="s">
        <v>110</v>
      </c>
      <c r="R8" s="1" t="s">
        <v>359</v>
      </c>
      <c r="S8" s="1" t="s">
        <v>100</v>
      </c>
      <c r="U8" s="23" t="s">
        <v>386</v>
      </c>
      <c r="V8" s="23" t="s">
        <v>129</v>
      </c>
      <c r="X8">
        <v>7</v>
      </c>
      <c r="Y8">
        <v>7</v>
      </c>
      <c r="AC8" s="8" t="s">
        <v>376</v>
      </c>
      <c r="AD8" s="10" t="s">
        <v>389</v>
      </c>
    </row>
    <row r="9" spans="1:32" x14ac:dyDescent="0.25">
      <c r="A9" s="5"/>
      <c r="B9" s="5"/>
      <c r="C9" s="5"/>
      <c r="D9" s="5"/>
      <c r="E9" s="5"/>
      <c r="F9" s="5"/>
      <c r="G9" s="5"/>
      <c r="H9" s="5"/>
      <c r="I9" s="5"/>
      <c r="J9" s="5"/>
      <c r="K9" s="5"/>
      <c r="L9" s="5"/>
      <c r="M9" s="5"/>
      <c r="N9" s="5"/>
      <c r="O9" s="5"/>
      <c r="P9" s="5"/>
      <c r="Q9" s="1" t="s">
        <v>111</v>
      </c>
      <c r="R9" s="1" t="s">
        <v>360</v>
      </c>
      <c r="S9" s="1" t="s">
        <v>101</v>
      </c>
      <c r="U9" s="23" t="s">
        <v>386</v>
      </c>
      <c r="V9" s="23" t="s">
        <v>130</v>
      </c>
      <c r="X9">
        <v>8</v>
      </c>
      <c r="Y9">
        <v>8</v>
      </c>
      <c r="AC9" s="8" t="s">
        <v>376</v>
      </c>
      <c r="AD9" s="10" t="s">
        <v>384</v>
      </c>
    </row>
    <row r="10" spans="1:32" x14ac:dyDescent="0.25">
      <c r="A10" s="5"/>
      <c r="B10" s="5"/>
      <c r="C10" s="5"/>
      <c r="D10" s="5"/>
      <c r="E10" s="5"/>
      <c r="F10" s="5"/>
      <c r="G10" s="5"/>
      <c r="H10" s="5"/>
      <c r="I10" s="5"/>
      <c r="J10" s="5"/>
      <c r="K10" s="5"/>
      <c r="L10" s="5"/>
      <c r="M10" s="5"/>
      <c r="N10" s="5"/>
      <c r="O10" s="5"/>
      <c r="P10" s="5"/>
      <c r="Q10" s="1" t="s">
        <v>24</v>
      </c>
      <c r="R10" s="1" t="s">
        <v>361</v>
      </c>
      <c r="S10" s="1" t="s">
        <v>102</v>
      </c>
      <c r="U10" s="23" t="s">
        <v>386</v>
      </c>
      <c r="V10" s="23" t="s">
        <v>131</v>
      </c>
      <c r="X10">
        <v>9</v>
      </c>
      <c r="Y10">
        <v>9</v>
      </c>
      <c r="AC10" s="8" t="s">
        <v>376</v>
      </c>
      <c r="AD10" s="10" t="s">
        <v>383</v>
      </c>
    </row>
    <row r="11" spans="1:32" x14ac:dyDescent="0.25">
      <c r="A11" s="5"/>
      <c r="B11" s="5"/>
      <c r="C11" s="5"/>
      <c r="D11" s="5"/>
      <c r="E11" s="5"/>
      <c r="F11" s="5"/>
      <c r="G11" s="5"/>
      <c r="H11" s="5"/>
      <c r="I11" s="5"/>
      <c r="J11" s="5"/>
      <c r="K11" s="5"/>
      <c r="L11" s="5"/>
      <c r="M11" s="5"/>
      <c r="N11" s="5"/>
      <c r="O11" s="5"/>
      <c r="P11" s="5"/>
      <c r="Q11" s="1" t="s">
        <v>112</v>
      </c>
      <c r="R11" s="1" t="s">
        <v>362</v>
      </c>
      <c r="S11" s="1" t="s">
        <v>103</v>
      </c>
      <c r="U11" s="23" t="s">
        <v>386</v>
      </c>
      <c r="V11" s="23" t="s">
        <v>132</v>
      </c>
      <c r="X11">
        <v>10</v>
      </c>
      <c r="Y11">
        <v>10</v>
      </c>
      <c r="AC11" s="8" t="s">
        <v>376</v>
      </c>
      <c r="AD11" s="10" t="s">
        <v>388</v>
      </c>
    </row>
    <row r="12" spans="1:32" x14ac:dyDescent="0.25">
      <c r="A12" s="5"/>
      <c r="B12" s="5"/>
      <c r="C12" s="5"/>
      <c r="D12" s="5"/>
      <c r="E12" s="5"/>
      <c r="F12" s="5"/>
      <c r="G12" s="5"/>
      <c r="H12" s="5"/>
      <c r="I12" s="5"/>
      <c r="J12" s="5"/>
      <c r="K12" s="5"/>
      <c r="L12" s="5"/>
      <c r="M12" s="5"/>
      <c r="N12" s="5"/>
      <c r="O12" s="5"/>
      <c r="P12" s="5"/>
      <c r="Q12" s="5"/>
      <c r="R12" s="1" t="s">
        <v>363</v>
      </c>
      <c r="S12" s="1"/>
      <c r="U12" s="23" t="s">
        <v>386</v>
      </c>
      <c r="V12" s="23" t="s">
        <v>133</v>
      </c>
      <c r="X12">
        <v>11</v>
      </c>
      <c r="Y12">
        <v>11</v>
      </c>
      <c r="AC12" s="8" t="s">
        <v>376</v>
      </c>
      <c r="AD12" s="10" t="s">
        <v>377</v>
      </c>
    </row>
    <row r="13" spans="1:32" x14ac:dyDescent="0.25">
      <c r="A13" s="5"/>
      <c r="B13" s="5"/>
      <c r="C13" s="5"/>
      <c r="D13" s="5"/>
      <c r="E13" s="5"/>
      <c r="F13" s="5"/>
      <c r="G13" s="5"/>
      <c r="H13" s="5"/>
      <c r="I13" s="5"/>
      <c r="J13" s="5"/>
      <c r="K13" s="5"/>
      <c r="L13" s="5"/>
      <c r="M13" s="5"/>
      <c r="N13" s="5"/>
      <c r="O13" s="5"/>
      <c r="P13" s="5"/>
      <c r="Q13" s="5"/>
      <c r="R13" s="1" t="s">
        <v>364</v>
      </c>
      <c r="S13" s="1"/>
      <c r="U13" s="23" t="s">
        <v>386</v>
      </c>
      <c r="V13" s="23" t="s">
        <v>134</v>
      </c>
      <c r="X13">
        <v>12</v>
      </c>
      <c r="Y13">
        <v>12</v>
      </c>
      <c r="AC13" s="8" t="s">
        <v>376</v>
      </c>
      <c r="AD13" s="10" t="s">
        <v>393</v>
      </c>
    </row>
    <row r="14" spans="1:32" x14ac:dyDescent="0.25">
      <c r="A14" s="5"/>
      <c r="B14" s="5"/>
      <c r="C14" s="5"/>
      <c r="D14" s="5"/>
      <c r="E14" s="5"/>
      <c r="F14" s="5"/>
      <c r="G14" s="5"/>
      <c r="H14" s="5"/>
      <c r="I14" s="5"/>
      <c r="J14" s="5"/>
      <c r="K14" s="5"/>
      <c r="L14" s="5"/>
      <c r="M14" s="5"/>
      <c r="N14" s="5"/>
      <c r="O14" s="5"/>
      <c r="P14" s="5"/>
      <c r="Q14" s="5"/>
      <c r="R14" s="1" t="s">
        <v>365</v>
      </c>
      <c r="S14" s="1"/>
      <c r="U14" s="23" t="s">
        <v>386</v>
      </c>
      <c r="V14" s="23" t="s">
        <v>135</v>
      </c>
      <c r="X14">
        <v>13</v>
      </c>
      <c r="AC14" s="8" t="s">
        <v>376</v>
      </c>
      <c r="AD14" s="10" t="s">
        <v>390</v>
      </c>
    </row>
    <row r="15" spans="1:32" x14ac:dyDescent="0.25">
      <c r="A15" s="5"/>
      <c r="B15" s="5"/>
      <c r="C15" s="5"/>
      <c r="D15" s="5"/>
      <c r="E15" s="5"/>
      <c r="F15" s="5"/>
      <c r="G15" s="5"/>
      <c r="H15" s="5"/>
      <c r="I15" s="5"/>
      <c r="J15" s="5"/>
      <c r="K15" s="5"/>
      <c r="L15" s="5"/>
      <c r="M15" s="5"/>
      <c r="N15" s="5"/>
      <c r="O15" s="5"/>
      <c r="P15" s="5"/>
      <c r="Q15" s="5"/>
      <c r="R15" s="1" t="s">
        <v>366</v>
      </c>
      <c r="S15" s="1"/>
      <c r="U15" s="23" t="s">
        <v>381</v>
      </c>
      <c r="V15" s="23" t="s">
        <v>136</v>
      </c>
      <c r="X15">
        <v>14</v>
      </c>
      <c r="AC15" s="8" t="s">
        <v>376</v>
      </c>
      <c r="AD15" s="10" t="s">
        <v>387</v>
      </c>
    </row>
    <row r="16" spans="1:32" x14ac:dyDescent="0.25">
      <c r="A16" s="5"/>
      <c r="B16" s="5"/>
      <c r="C16" s="5"/>
      <c r="D16" s="5"/>
      <c r="E16" s="5"/>
      <c r="F16" s="5"/>
      <c r="G16" s="5"/>
      <c r="H16" s="5"/>
      <c r="I16" s="5"/>
      <c r="J16" s="5"/>
      <c r="K16" s="5"/>
      <c r="L16" s="5"/>
      <c r="M16" s="5"/>
      <c r="N16" s="5"/>
      <c r="O16" s="5"/>
      <c r="P16" s="5"/>
      <c r="Q16" s="5"/>
      <c r="R16" s="1" t="s">
        <v>367</v>
      </c>
      <c r="S16" s="1"/>
      <c r="U16" s="23" t="s">
        <v>381</v>
      </c>
      <c r="V16" s="23" t="s">
        <v>137</v>
      </c>
      <c r="X16">
        <v>15</v>
      </c>
      <c r="AC16" s="8" t="s">
        <v>376</v>
      </c>
      <c r="AD16" s="10" t="s">
        <v>391</v>
      </c>
    </row>
    <row r="17" spans="1:30" x14ac:dyDescent="0.25">
      <c r="A17" s="5"/>
      <c r="B17" s="5"/>
      <c r="C17" s="5"/>
      <c r="D17" s="5"/>
      <c r="E17" s="5"/>
      <c r="F17" s="5"/>
      <c r="G17" s="5"/>
      <c r="H17" s="5"/>
      <c r="I17" s="5"/>
      <c r="J17" s="5"/>
      <c r="K17" s="5"/>
      <c r="L17" s="5"/>
      <c r="M17" s="5"/>
      <c r="N17" s="5"/>
      <c r="O17" s="5"/>
      <c r="P17" s="5"/>
      <c r="Q17" s="5"/>
      <c r="R17" s="1" t="s">
        <v>368</v>
      </c>
      <c r="S17" s="1"/>
      <c r="U17" s="23" t="s">
        <v>381</v>
      </c>
      <c r="V17" s="23" t="s">
        <v>138</v>
      </c>
      <c r="X17">
        <v>16</v>
      </c>
      <c r="AC17" s="8" t="s">
        <v>376</v>
      </c>
      <c r="AD17" s="10" t="s">
        <v>380</v>
      </c>
    </row>
    <row r="18" spans="1:30" x14ac:dyDescent="0.25">
      <c r="A18" s="5"/>
      <c r="B18" s="5"/>
      <c r="C18" s="5"/>
      <c r="D18" s="5"/>
      <c r="E18" s="5"/>
      <c r="F18" s="5"/>
      <c r="G18" s="5"/>
      <c r="H18" s="5"/>
      <c r="I18" s="5"/>
      <c r="J18" s="5"/>
      <c r="K18" s="5"/>
      <c r="L18" s="5"/>
      <c r="M18" s="5"/>
      <c r="N18" s="5"/>
      <c r="O18" s="5"/>
      <c r="P18" s="5"/>
      <c r="Q18" s="5"/>
      <c r="R18" s="1" t="s">
        <v>369</v>
      </c>
      <c r="S18" s="1"/>
      <c r="U18" s="23" t="s">
        <v>381</v>
      </c>
      <c r="V18" s="23" t="s">
        <v>139</v>
      </c>
      <c r="X18">
        <v>17</v>
      </c>
      <c r="AC18" s="8" t="s">
        <v>376</v>
      </c>
      <c r="AD18" s="10" t="s">
        <v>382</v>
      </c>
    </row>
    <row r="19" spans="1:30" x14ac:dyDescent="0.25">
      <c r="A19" s="5"/>
      <c r="B19" s="5"/>
      <c r="C19" s="5"/>
      <c r="D19" s="5"/>
      <c r="E19" s="5"/>
      <c r="F19" s="5"/>
      <c r="G19" s="5"/>
      <c r="H19" s="5"/>
      <c r="I19" s="5"/>
      <c r="J19" s="5"/>
      <c r="K19" s="5"/>
      <c r="L19" s="5"/>
      <c r="M19" s="5"/>
      <c r="N19" s="5"/>
      <c r="O19" s="5"/>
      <c r="P19" s="5"/>
      <c r="Q19" s="5"/>
      <c r="R19" s="1" t="s">
        <v>370</v>
      </c>
      <c r="S19" s="1"/>
      <c r="U19" s="23" t="s">
        <v>381</v>
      </c>
      <c r="V19" s="23" t="s">
        <v>140</v>
      </c>
      <c r="X19">
        <v>18</v>
      </c>
      <c r="AC19" s="8" t="s">
        <v>376</v>
      </c>
      <c r="AD19" s="10" t="s">
        <v>378</v>
      </c>
    </row>
    <row r="20" spans="1:30" x14ac:dyDescent="0.25">
      <c r="A20" s="5"/>
      <c r="B20" s="5"/>
      <c r="C20" s="5"/>
      <c r="D20" s="5"/>
      <c r="E20" s="5"/>
      <c r="F20" s="5"/>
      <c r="G20" s="5"/>
      <c r="H20" s="5"/>
      <c r="I20" s="5"/>
      <c r="J20" s="5"/>
      <c r="K20" s="5"/>
      <c r="L20" s="5"/>
      <c r="M20" s="5"/>
      <c r="N20" s="5"/>
      <c r="O20" s="5"/>
      <c r="P20" s="5"/>
      <c r="Q20" s="5"/>
      <c r="R20" s="1" t="s">
        <v>371</v>
      </c>
      <c r="S20" s="1"/>
      <c r="U20" s="23" t="s">
        <v>381</v>
      </c>
      <c r="V20" s="23" t="s">
        <v>141</v>
      </c>
      <c r="X20">
        <v>19</v>
      </c>
      <c r="AC20" s="9" t="s">
        <v>395</v>
      </c>
      <c r="AD20" s="11" t="s">
        <v>396</v>
      </c>
    </row>
    <row r="21" spans="1:30" x14ac:dyDescent="0.25">
      <c r="A21" s="5"/>
      <c r="B21" s="5"/>
      <c r="C21" s="5"/>
      <c r="D21" s="5"/>
      <c r="E21" s="5"/>
      <c r="F21" s="5"/>
      <c r="G21" s="5"/>
      <c r="H21" s="5"/>
      <c r="I21" s="5"/>
      <c r="J21" s="5"/>
      <c r="K21" s="5"/>
      <c r="L21" s="5"/>
      <c r="M21" s="5"/>
      <c r="N21" s="5"/>
      <c r="O21" s="5"/>
      <c r="P21" s="5"/>
      <c r="Q21" s="5"/>
      <c r="R21" s="1" t="s">
        <v>372</v>
      </c>
      <c r="S21" s="1"/>
      <c r="U21" s="23" t="s">
        <v>385</v>
      </c>
      <c r="V21" s="23" t="s">
        <v>142</v>
      </c>
      <c r="X21">
        <v>20</v>
      </c>
      <c r="AC21" s="9" t="s">
        <v>395</v>
      </c>
      <c r="AD21" s="11" t="s">
        <v>397</v>
      </c>
    </row>
    <row r="22" spans="1:30" x14ac:dyDescent="0.25">
      <c r="A22" s="5"/>
      <c r="B22" s="5"/>
      <c r="C22" s="5"/>
      <c r="D22" s="5"/>
      <c r="E22" s="5"/>
      <c r="F22" s="5"/>
      <c r="G22" s="5"/>
      <c r="H22" s="5"/>
      <c r="I22" s="5"/>
      <c r="J22" s="5"/>
      <c r="K22" s="5"/>
      <c r="L22" s="5"/>
      <c r="M22" s="5"/>
      <c r="N22" s="5"/>
      <c r="O22" s="5"/>
      <c r="P22" s="5"/>
      <c r="Q22" s="5"/>
      <c r="R22" s="1" t="s">
        <v>373</v>
      </c>
      <c r="S22" s="1"/>
      <c r="U22" s="23" t="s">
        <v>385</v>
      </c>
      <c r="V22" s="23" t="s">
        <v>143</v>
      </c>
      <c r="X22">
        <v>21</v>
      </c>
      <c r="AC22" s="9" t="s">
        <v>395</v>
      </c>
      <c r="AD22" s="11" t="s">
        <v>398</v>
      </c>
    </row>
    <row r="23" spans="1:30" x14ac:dyDescent="0.25">
      <c r="A23" s="5"/>
      <c r="B23" s="5"/>
      <c r="C23" s="5"/>
      <c r="D23" s="5"/>
      <c r="E23" s="5"/>
      <c r="F23" s="5"/>
      <c r="G23" s="5"/>
      <c r="H23" s="5"/>
      <c r="I23" s="5"/>
      <c r="J23" s="5"/>
      <c r="K23" s="5"/>
      <c r="L23" s="5"/>
      <c r="M23" s="5"/>
      <c r="N23" s="5"/>
      <c r="O23" s="5"/>
      <c r="P23" s="5"/>
      <c r="Q23" s="5"/>
      <c r="R23" s="1" t="s">
        <v>374</v>
      </c>
      <c r="S23" s="1"/>
      <c r="U23" s="23" t="s">
        <v>385</v>
      </c>
      <c r="V23" s="23" t="s">
        <v>144</v>
      </c>
      <c r="X23">
        <v>22</v>
      </c>
      <c r="AC23" s="9" t="s">
        <v>395</v>
      </c>
      <c r="AD23" s="11" t="s">
        <v>399</v>
      </c>
    </row>
    <row r="24" spans="1:30" x14ac:dyDescent="0.25">
      <c r="A24" s="5"/>
      <c r="B24" s="5"/>
      <c r="C24" s="5"/>
      <c r="D24" s="5"/>
      <c r="E24" s="5"/>
      <c r="F24" s="5"/>
      <c r="G24" s="5"/>
      <c r="H24" s="5"/>
      <c r="I24" s="5"/>
      <c r="J24" s="5"/>
      <c r="K24" s="5"/>
      <c r="L24" s="5"/>
      <c r="M24" s="5"/>
      <c r="N24" s="5"/>
      <c r="O24" s="5"/>
      <c r="P24" s="5"/>
      <c r="Q24" s="5"/>
      <c r="R24" s="5" t="s">
        <v>24</v>
      </c>
      <c r="S24" s="5"/>
      <c r="U24" s="23" t="s">
        <v>385</v>
      </c>
      <c r="V24" s="23" t="s">
        <v>145</v>
      </c>
      <c r="X24">
        <v>23</v>
      </c>
      <c r="AC24" s="9" t="s">
        <v>395</v>
      </c>
      <c r="AD24" s="11" t="s">
        <v>400</v>
      </c>
    </row>
    <row r="25" spans="1:30" x14ac:dyDescent="0.25">
      <c r="U25" s="23" t="s">
        <v>385</v>
      </c>
      <c r="V25" s="23" t="s">
        <v>146</v>
      </c>
      <c r="X25">
        <v>24</v>
      </c>
      <c r="AC25" s="9" t="s">
        <v>395</v>
      </c>
      <c r="AD25" s="11" t="s">
        <v>401</v>
      </c>
    </row>
    <row r="26" spans="1:30" x14ac:dyDescent="0.25">
      <c r="U26" s="23" t="s">
        <v>385</v>
      </c>
      <c r="V26" s="23" t="s">
        <v>147</v>
      </c>
      <c r="X26">
        <v>25</v>
      </c>
      <c r="AC26" s="9" t="s">
        <v>395</v>
      </c>
      <c r="AD26" s="11" t="s">
        <v>402</v>
      </c>
    </row>
    <row r="27" spans="1:30" x14ac:dyDescent="0.25">
      <c r="U27" s="23" t="s">
        <v>385</v>
      </c>
      <c r="V27" s="23" t="s">
        <v>148</v>
      </c>
      <c r="X27">
        <v>26</v>
      </c>
      <c r="AC27" s="9" t="s">
        <v>395</v>
      </c>
      <c r="AD27" s="11" t="s">
        <v>403</v>
      </c>
    </row>
    <row r="28" spans="1:30" x14ac:dyDescent="0.25">
      <c r="U28" s="23" t="s">
        <v>385</v>
      </c>
      <c r="V28" s="23" t="s">
        <v>149</v>
      </c>
      <c r="X28">
        <v>27</v>
      </c>
      <c r="AC28" s="9" t="s">
        <v>395</v>
      </c>
      <c r="AD28" s="11" t="s">
        <v>404</v>
      </c>
    </row>
    <row r="29" spans="1:30" x14ac:dyDescent="0.25">
      <c r="U29" s="23" t="s">
        <v>385</v>
      </c>
      <c r="V29" s="23" t="s">
        <v>150</v>
      </c>
      <c r="X29">
        <v>28</v>
      </c>
      <c r="AC29" s="9" t="s">
        <v>395</v>
      </c>
      <c r="AD29" s="11" t="s">
        <v>405</v>
      </c>
    </row>
    <row r="30" spans="1:30" x14ac:dyDescent="0.25">
      <c r="U30" s="23" t="s">
        <v>385</v>
      </c>
      <c r="V30" s="23" t="s">
        <v>151</v>
      </c>
      <c r="X30">
        <v>29</v>
      </c>
      <c r="AC30" s="9" t="s">
        <v>395</v>
      </c>
      <c r="AD30" s="11" t="s">
        <v>406</v>
      </c>
    </row>
    <row r="31" spans="1:30" x14ac:dyDescent="0.25">
      <c r="U31" s="23" t="s">
        <v>385</v>
      </c>
      <c r="V31" s="23" t="s">
        <v>152</v>
      </c>
      <c r="X31">
        <v>30</v>
      </c>
      <c r="AC31" s="9" t="s">
        <v>395</v>
      </c>
      <c r="AD31" s="11" t="s">
        <v>407</v>
      </c>
    </row>
    <row r="32" spans="1:30" x14ac:dyDescent="0.25">
      <c r="U32" s="23" t="s">
        <v>385</v>
      </c>
      <c r="V32" s="23" t="s">
        <v>153</v>
      </c>
      <c r="X32">
        <v>31</v>
      </c>
      <c r="AC32" s="9" t="s">
        <v>395</v>
      </c>
      <c r="AD32" s="11" t="s">
        <v>408</v>
      </c>
    </row>
    <row r="33" spans="21:30" x14ac:dyDescent="0.25">
      <c r="U33" s="23" t="s">
        <v>385</v>
      </c>
      <c r="V33" s="23" t="s">
        <v>154</v>
      </c>
      <c r="AC33" s="9" t="s">
        <v>395</v>
      </c>
      <c r="AD33" s="11" t="s">
        <v>409</v>
      </c>
    </row>
    <row r="34" spans="21:30" x14ac:dyDescent="0.25">
      <c r="U34" s="23" t="s">
        <v>385</v>
      </c>
      <c r="V34" s="23" t="s">
        <v>155</v>
      </c>
      <c r="AC34" s="9" t="s">
        <v>395</v>
      </c>
      <c r="AD34" s="11" t="s">
        <v>410</v>
      </c>
    </row>
    <row r="35" spans="21:30" x14ac:dyDescent="0.25">
      <c r="U35" s="23" t="s">
        <v>385</v>
      </c>
      <c r="V35" s="23" t="s">
        <v>156</v>
      </c>
      <c r="AC35" s="9" t="s">
        <v>395</v>
      </c>
      <c r="AD35" s="11" t="s">
        <v>411</v>
      </c>
    </row>
    <row r="36" spans="21:30" x14ac:dyDescent="0.25">
      <c r="U36" s="23" t="s">
        <v>385</v>
      </c>
      <c r="V36" s="23" t="s">
        <v>157</v>
      </c>
      <c r="AC36" s="9" t="s">
        <v>395</v>
      </c>
      <c r="AD36" s="11" t="s">
        <v>412</v>
      </c>
    </row>
    <row r="37" spans="21:30" x14ac:dyDescent="0.25">
      <c r="U37" s="23" t="s">
        <v>385</v>
      </c>
      <c r="V37" s="23" t="s">
        <v>158</v>
      </c>
      <c r="AC37" s="9" t="s">
        <v>395</v>
      </c>
      <c r="AD37" s="11" t="s">
        <v>413</v>
      </c>
    </row>
    <row r="38" spans="21:30" x14ac:dyDescent="0.25">
      <c r="U38" s="23" t="s">
        <v>385</v>
      </c>
      <c r="V38" s="23" t="s">
        <v>159</v>
      </c>
      <c r="AC38" s="9" t="s">
        <v>395</v>
      </c>
      <c r="AD38" s="11" t="s">
        <v>414</v>
      </c>
    </row>
    <row r="39" spans="21:30" x14ac:dyDescent="0.25">
      <c r="U39" s="23" t="s">
        <v>385</v>
      </c>
      <c r="V39" s="23" t="s">
        <v>160</v>
      </c>
      <c r="AC39" s="9" t="s">
        <v>395</v>
      </c>
      <c r="AD39" s="11" t="s">
        <v>415</v>
      </c>
    </row>
    <row r="40" spans="21:30" x14ac:dyDescent="0.25">
      <c r="U40" s="23" t="s">
        <v>385</v>
      </c>
      <c r="V40" s="23" t="s">
        <v>161</v>
      </c>
      <c r="AC40" s="9" t="s">
        <v>395</v>
      </c>
      <c r="AD40" s="11" t="s">
        <v>416</v>
      </c>
    </row>
    <row r="41" spans="21:30" x14ac:dyDescent="0.25">
      <c r="U41" s="23" t="s">
        <v>385</v>
      </c>
      <c r="V41" s="23" t="s">
        <v>162</v>
      </c>
      <c r="AC41" s="9" t="s">
        <v>395</v>
      </c>
      <c r="AD41" s="11" t="s">
        <v>417</v>
      </c>
    </row>
    <row r="42" spans="21:30" x14ac:dyDescent="0.25">
      <c r="U42" s="23" t="s">
        <v>385</v>
      </c>
      <c r="V42" s="23" t="s">
        <v>163</v>
      </c>
      <c r="AC42" s="9" t="s">
        <v>395</v>
      </c>
      <c r="AD42" s="11" t="s">
        <v>418</v>
      </c>
    </row>
    <row r="43" spans="21:30" x14ac:dyDescent="0.25">
      <c r="U43" s="23" t="s">
        <v>385</v>
      </c>
      <c r="V43" s="23" t="s">
        <v>164</v>
      </c>
      <c r="AC43" s="9" t="s">
        <v>395</v>
      </c>
      <c r="AD43" s="11" t="s">
        <v>419</v>
      </c>
    </row>
    <row r="44" spans="21:30" x14ac:dyDescent="0.25">
      <c r="U44" s="23" t="s">
        <v>385</v>
      </c>
      <c r="V44" s="23" t="s">
        <v>165</v>
      </c>
      <c r="AC44" s="9" t="s">
        <v>395</v>
      </c>
      <c r="AD44" s="11" t="s">
        <v>420</v>
      </c>
    </row>
    <row r="45" spans="21:30" x14ac:dyDescent="0.25">
      <c r="U45" s="23" t="s">
        <v>385</v>
      </c>
      <c r="V45" s="23" t="s">
        <v>166</v>
      </c>
      <c r="AC45" s="9" t="s">
        <v>395</v>
      </c>
      <c r="AD45" s="11" t="s">
        <v>421</v>
      </c>
    </row>
    <row r="46" spans="21:30" x14ac:dyDescent="0.25">
      <c r="U46" s="23" t="s">
        <v>385</v>
      </c>
      <c r="V46" s="23" t="s">
        <v>167</v>
      </c>
      <c r="AC46" s="9" t="s">
        <v>395</v>
      </c>
      <c r="AD46" s="11" t="s">
        <v>422</v>
      </c>
    </row>
    <row r="47" spans="21:30" x14ac:dyDescent="0.25">
      <c r="U47" s="23" t="s">
        <v>385</v>
      </c>
      <c r="V47" s="23" t="s">
        <v>168</v>
      </c>
      <c r="AC47" s="9" t="s">
        <v>395</v>
      </c>
      <c r="AD47" s="11" t="s">
        <v>423</v>
      </c>
    </row>
    <row r="48" spans="21:30" x14ac:dyDescent="0.25">
      <c r="U48" s="23" t="s">
        <v>385</v>
      </c>
      <c r="V48" s="23" t="s">
        <v>169</v>
      </c>
      <c r="AC48" s="9" t="s">
        <v>395</v>
      </c>
      <c r="AD48" s="11" t="s">
        <v>424</v>
      </c>
    </row>
    <row r="49" spans="21:30" x14ac:dyDescent="0.25">
      <c r="U49" s="23" t="s">
        <v>385</v>
      </c>
      <c r="V49" s="23" t="s">
        <v>170</v>
      </c>
      <c r="AC49" s="9" t="s">
        <v>395</v>
      </c>
      <c r="AD49" s="11" t="s">
        <v>425</v>
      </c>
    </row>
    <row r="50" spans="21:30" x14ac:dyDescent="0.25">
      <c r="U50" s="23" t="s">
        <v>385</v>
      </c>
      <c r="V50" s="23" t="s">
        <v>171</v>
      </c>
      <c r="AC50" s="9" t="s">
        <v>395</v>
      </c>
      <c r="AD50" s="11" t="s">
        <v>426</v>
      </c>
    </row>
    <row r="51" spans="21:30" x14ac:dyDescent="0.25">
      <c r="U51" s="23" t="s">
        <v>385</v>
      </c>
      <c r="V51" s="23" t="s">
        <v>172</v>
      </c>
      <c r="AC51" s="9" t="s">
        <v>395</v>
      </c>
      <c r="AD51" s="11" t="s">
        <v>427</v>
      </c>
    </row>
    <row r="52" spans="21:30" x14ac:dyDescent="0.25">
      <c r="U52" s="23" t="s">
        <v>385</v>
      </c>
      <c r="V52" s="23" t="s">
        <v>173</v>
      </c>
      <c r="AC52" s="9" t="s">
        <v>395</v>
      </c>
      <c r="AD52" s="11" t="s">
        <v>428</v>
      </c>
    </row>
    <row r="53" spans="21:30" x14ac:dyDescent="0.25">
      <c r="U53" s="23" t="s">
        <v>385</v>
      </c>
      <c r="V53" s="23" t="s">
        <v>174</v>
      </c>
      <c r="AC53" s="9" t="s">
        <v>395</v>
      </c>
      <c r="AD53" s="11" t="s">
        <v>429</v>
      </c>
    </row>
    <row r="54" spans="21:30" x14ac:dyDescent="0.25">
      <c r="U54" s="23" t="s">
        <v>385</v>
      </c>
      <c r="V54" s="23" t="s">
        <v>175</v>
      </c>
      <c r="AC54" s="9" t="s">
        <v>395</v>
      </c>
      <c r="AD54" s="11" t="s">
        <v>430</v>
      </c>
    </row>
    <row r="55" spans="21:30" x14ac:dyDescent="0.25">
      <c r="U55" s="23" t="s">
        <v>385</v>
      </c>
      <c r="V55" s="23" t="s">
        <v>176</v>
      </c>
      <c r="AC55" s="9" t="s">
        <v>395</v>
      </c>
      <c r="AD55" s="11" t="s">
        <v>431</v>
      </c>
    </row>
    <row r="56" spans="21:30" x14ac:dyDescent="0.25">
      <c r="U56" s="23" t="s">
        <v>385</v>
      </c>
      <c r="V56" s="23" t="s">
        <v>177</v>
      </c>
      <c r="AC56" s="9" t="s">
        <v>395</v>
      </c>
      <c r="AD56" s="11" t="s">
        <v>432</v>
      </c>
    </row>
    <row r="57" spans="21:30" x14ac:dyDescent="0.25">
      <c r="U57" s="23" t="s">
        <v>385</v>
      </c>
      <c r="V57" s="23" t="s">
        <v>178</v>
      </c>
      <c r="AC57" s="9" t="s">
        <v>395</v>
      </c>
      <c r="AD57" s="11" t="s">
        <v>433</v>
      </c>
    </row>
    <row r="58" spans="21:30" x14ac:dyDescent="0.25">
      <c r="U58" s="23" t="s">
        <v>385</v>
      </c>
      <c r="V58" s="23" t="s">
        <v>179</v>
      </c>
      <c r="AC58" s="9" t="s">
        <v>395</v>
      </c>
      <c r="AD58" s="11" t="s">
        <v>434</v>
      </c>
    </row>
    <row r="59" spans="21:30" x14ac:dyDescent="0.25">
      <c r="U59" s="23" t="s">
        <v>385</v>
      </c>
      <c r="V59" s="23" t="s">
        <v>180</v>
      </c>
      <c r="AC59" s="9" t="s">
        <v>395</v>
      </c>
      <c r="AD59" s="11" t="s">
        <v>435</v>
      </c>
    </row>
    <row r="60" spans="21:30" x14ac:dyDescent="0.25">
      <c r="U60" s="23" t="s">
        <v>385</v>
      </c>
      <c r="V60" s="23" t="s">
        <v>181</v>
      </c>
      <c r="AC60" s="9" t="s">
        <v>395</v>
      </c>
      <c r="AD60" s="11" t="s">
        <v>436</v>
      </c>
    </row>
    <row r="61" spans="21:30" x14ac:dyDescent="0.25">
      <c r="U61" s="23" t="s">
        <v>385</v>
      </c>
      <c r="V61" s="23" t="s">
        <v>182</v>
      </c>
      <c r="AC61" s="9" t="s">
        <v>395</v>
      </c>
      <c r="AD61" s="11" t="s">
        <v>437</v>
      </c>
    </row>
    <row r="62" spans="21:30" x14ac:dyDescent="0.25">
      <c r="U62" s="23" t="s">
        <v>385</v>
      </c>
      <c r="V62" s="23" t="s">
        <v>183</v>
      </c>
      <c r="AC62" s="9" t="s">
        <v>395</v>
      </c>
      <c r="AD62" s="11" t="s">
        <v>438</v>
      </c>
    </row>
    <row r="63" spans="21:30" x14ac:dyDescent="0.25">
      <c r="U63" s="23" t="s">
        <v>385</v>
      </c>
      <c r="V63" s="23" t="s">
        <v>184</v>
      </c>
      <c r="AC63" s="9" t="s">
        <v>395</v>
      </c>
      <c r="AD63" s="11" t="s">
        <v>439</v>
      </c>
    </row>
    <row r="64" spans="21:30" x14ac:dyDescent="0.25">
      <c r="U64" s="23" t="s">
        <v>385</v>
      </c>
      <c r="V64" s="23" t="s">
        <v>185</v>
      </c>
      <c r="AC64" s="9" t="s">
        <v>395</v>
      </c>
      <c r="AD64" s="11" t="s">
        <v>440</v>
      </c>
    </row>
    <row r="65" spans="21:30" x14ac:dyDescent="0.25">
      <c r="U65" s="23" t="s">
        <v>385</v>
      </c>
      <c r="V65" s="23" t="s">
        <v>186</v>
      </c>
      <c r="AC65" s="9" t="s">
        <v>395</v>
      </c>
      <c r="AD65" s="11" t="s">
        <v>441</v>
      </c>
    </row>
    <row r="66" spans="21:30" x14ac:dyDescent="0.25">
      <c r="U66" s="23" t="s">
        <v>385</v>
      </c>
      <c r="V66" s="23" t="s">
        <v>187</v>
      </c>
    </row>
    <row r="67" spans="21:30" x14ac:dyDescent="0.25">
      <c r="U67" s="23" t="s">
        <v>385</v>
      </c>
      <c r="V67" s="23" t="s">
        <v>188</v>
      </c>
    </row>
    <row r="68" spans="21:30" x14ac:dyDescent="0.25">
      <c r="U68" s="23" t="s">
        <v>385</v>
      </c>
      <c r="V68" s="23" t="s">
        <v>189</v>
      </c>
    </row>
    <row r="69" spans="21:30" x14ac:dyDescent="0.25">
      <c r="U69" s="23" t="s">
        <v>385</v>
      </c>
      <c r="V69" s="23" t="s">
        <v>190</v>
      </c>
    </row>
    <row r="70" spans="21:30" x14ac:dyDescent="0.25">
      <c r="U70" s="23" t="s">
        <v>385</v>
      </c>
      <c r="V70" s="23" t="s">
        <v>191</v>
      </c>
    </row>
    <row r="71" spans="21:30" x14ac:dyDescent="0.25">
      <c r="U71" s="23" t="s">
        <v>385</v>
      </c>
      <c r="V71" s="23" t="s">
        <v>192</v>
      </c>
    </row>
    <row r="72" spans="21:30" x14ac:dyDescent="0.25">
      <c r="U72" s="23" t="s">
        <v>385</v>
      </c>
      <c r="V72" s="23" t="s">
        <v>193</v>
      </c>
    </row>
    <row r="73" spans="21:30" x14ac:dyDescent="0.25">
      <c r="U73" s="23" t="s">
        <v>385</v>
      </c>
      <c r="V73" s="23" t="s">
        <v>194</v>
      </c>
    </row>
    <row r="74" spans="21:30" x14ac:dyDescent="0.25">
      <c r="U74" s="23" t="s">
        <v>379</v>
      </c>
      <c r="V74" s="23" t="s">
        <v>195</v>
      </c>
    </row>
    <row r="75" spans="21:30" x14ac:dyDescent="0.25">
      <c r="U75" s="23" t="s">
        <v>394</v>
      </c>
      <c r="V75" s="23" t="s">
        <v>196</v>
      </c>
    </row>
    <row r="76" spans="21:30" x14ac:dyDescent="0.25">
      <c r="U76" s="23" t="s">
        <v>406</v>
      </c>
      <c r="V76" s="23" t="s">
        <v>197</v>
      </c>
    </row>
    <row r="77" spans="21:30" x14ac:dyDescent="0.25">
      <c r="U77" s="23" t="s">
        <v>406</v>
      </c>
      <c r="V77" s="23" t="s">
        <v>198</v>
      </c>
    </row>
    <row r="78" spans="21:30" x14ac:dyDescent="0.25">
      <c r="U78" s="23" t="s">
        <v>406</v>
      </c>
      <c r="V78" s="23" t="s">
        <v>199</v>
      </c>
    </row>
    <row r="79" spans="21:30" x14ac:dyDescent="0.25">
      <c r="U79" s="23" t="s">
        <v>406</v>
      </c>
      <c r="V79" s="23" t="s">
        <v>200</v>
      </c>
    </row>
    <row r="80" spans="21:30" x14ac:dyDescent="0.25">
      <c r="U80" s="23" t="s">
        <v>406</v>
      </c>
      <c r="V80" s="23" t="s">
        <v>201</v>
      </c>
    </row>
    <row r="81" spans="21:22" x14ac:dyDescent="0.25">
      <c r="U81" s="23" t="s">
        <v>406</v>
      </c>
      <c r="V81" s="23" t="s">
        <v>202</v>
      </c>
    </row>
    <row r="82" spans="21:22" x14ac:dyDescent="0.25">
      <c r="U82" s="23" t="s">
        <v>406</v>
      </c>
      <c r="V82" s="23" t="s">
        <v>203</v>
      </c>
    </row>
    <row r="83" spans="21:22" x14ac:dyDescent="0.25">
      <c r="U83" s="23" t="s">
        <v>406</v>
      </c>
      <c r="V83" s="23" t="s">
        <v>204</v>
      </c>
    </row>
    <row r="84" spans="21:22" x14ac:dyDescent="0.25">
      <c r="U84" s="23" t="s">
        <v>389</v>
      </c>
      <c r="V84" s="23" t="s">
        <v>126</v>
      </c>
    </row>
    <row r="85" spans="21:22" x14ac:dyDescent="0.25">
      <c r="U85" s="23" t="s">
        <v>389</v>
      </c>
      <c r="V85" s="23" t="s">
        <v>205</v>
      </c>
    </row>
    <row r="86" spans="21:22" x14ac:dyDescent="0.25">
      <c r="U86" s="23" t="s">
        <v>389</v>
      </c>
      <c r="V86" s="23" t="s">
        <v>206</v>
      </c>
    </row>
    <row r="87" spans="21:22" x14ac:dyDescent="0.25">
      <c r="U87" s="23" t="s">
        <v>389</v>
      </c>
      <c r="V87" s="23" t="s">
        <v>207</v>
      </c>
    </row>
    <row r="88" spans="21:22" x14ac:dyDescent="0.25">
      <c r="U88" s="23" t="s">
        <v>389</v>
      </c>
      <c r="V88" s="23" t="s">
        <v>208</v>
      </c>
    </row>
    <row r="89" spans="21:22" x14ac:dyDescent="0.25">
      <c r="U89" s="23" t="s">
        <v>389</v>
      </c>
      <c r="V89" s="23" t="s">
        <v>209</v>
      </c>
    </row>
    <row r="90" spans="21:22" x14ac:dyDescent="0.25">
      <c r="U90" s="23" t="s">
        <v>389</v>
      </c>
      <c r="V90" s="23" t="s">
        <v>210</v>
      </c>
    </row>
    <row r="91" spans="21:22" x14ac:dyDescent="0.25">
      <c r="U91" s="23" t="s">
        <v>389</v>
      </c>
      <c r="V91" s="23" t="s">
        <v>211</v>
      </c>
    </row>
    <row r="92" spans="21:22" x14ac:dyDescent="0.25">
      <c r="U92" s="23" t="s">
        <v>389</v>
      </c>
      <c r="V92" s="23" t="s">
        <v>443</v>
      </c>
    </row>
    <row r="93" spans="21:22" x14ac:dyDescent="0.25">
      <c r="U93" s="23" t="s">
        <v>414</v>
      </c>
      <c r="V93" s="23" t="s">
        <v>212</v>
      </c>
    </row>
    <row r="94" spans="21:22" x14ac:dyDescent="0.25">
      <c r="U94" s="23" t="s">
        <v>414</v>
      </c>
      <c r="V94" s="23" t="s">
        <v>213</v>
      </c>
    </row>
    <row r="95" spans="21:22" x14ac:dyDescent="0.25">
      <c r="U95" s="23" t="s">
        <v>414</v>
      </c>
      <c r="V95" s="23" t="s">
        <v>214</v>
      </c>
    </row>
    <row r="96" spans="21:22" x14ac:dyDescent="0.25">
      <c r="U96" s="23" t="s">
        <v>384</v>
      </c>
      <c r="V96" s="23" t="s">
        <v>215</v>
      </c>
    </row>
    <row r="97" spans="21:22" x14ac:dyDescent="0.25">
      <c r="U97" s="23" t="s">
        <v>384</v>
      </c>
      <c r="V97" s="23" t="s">
        <v>216</v>
      </c>
    </row>
    <row r="98" spans="21:22" x14ac:dyDescent="0.25">
      <c r="U98" s="23" t="s">
        <v>384</v>
      </c>
      <c r="V98" s="23" t="s">
        <v>217</v>
      </c>
    </row>
    <row r="99" spans="21:22" x14ac:dyDescent="0.25">
      <c r="U99" s="23" t="s">
        <v>383</v>
      </c>
      <c r="V99" s="23" t="s">
        <v>218</v>
      </c>
    </row>
    <row r="100" spans="21:22" x14ac:dyDescent="0.25">
      <c r="U100" s="23" t="s">
        <v>383</v>
      </c>
      <c r="V100" s="23" t="s">
        <v>219</v>
      </c>
    </row>
    <row r="101" spans="21:22" x14ac:dyDescent="0.25">
      <c r="U101" s="23" t="s">
        <v>383</v>
      </c>
      <c r="V101" s="23" t="s">
        <v>220</v>
      </c>
    </row>
    <row r="102" spans="21:22" x14ac:dyDescent="0.25">
      <c r="U102" s="23" t="s">
        <v>388</v>
      </c>
      <c r="V102" s="23" t="s">
        <v>221</v>
      </c>
    </row>
    <row r="103" spans="21:22" x14ac:dyDescent="0.25">
      <c r="U103" s="23" t="s">
        <v>388</v>
      </c>
      <c r="V103" s="23" t="s">
        <v>222</v>
      </c>
    </row>
    <row r="104" spans="21:22" x14ac:dyDescent="0.25">
      <c r="U104" s="23" t="s">
        <v>388</v>
      </c>
      <c r="V104" s="23" t="s">
        <v>223</v>
      </c>
    </row>
    <row r="105" spans="21:22" x14ac:dyDescent="0.25">
      <c r="U105" s="23" t="s">
        <v>388</v>
      </c>
      <c r="V105" s="23" t="s">
        <v>224</v>
      </c>
    </row>
    <row r="106" spans="21:22" x14ac:dyDescent="0.25">
      <c r="U106" s="23" t="s">
        <v>388</v>
      </c>
      <c r="V106" s="23" t="s">
        <v>225</v>
      </c>
    </row>
    <row r="107" spans="21:22" x14ac:dyDescent="0.25">
      <c r="U107" s="23" t="s">
        <v>388</v>
      </c>
      <c r="V107" s="23" t="s">
        <v>226</v>
      </c>
    </row>
    <row r="108" spans="21:22" x14ac:dyDescent="0.25">
      <c r="U108" s="23" t="s">
        <v>388</v>
      </c>
      <c r="V108" s="23" t="s">
        <v>227</v>
      </c>
    </row>
    <row r="109" spans="21:22" x14ac:dyDescent="0.25">
      <c r="U109" s="23" t="s">
        <v>388</v>
      </c>
      <c r="V109" s="23" t="s">
        <v>126</v>
      </c>
    </row>
    <row r="110" spans="21:22" x14ac:dyDescent="0.25">
      <c r="U110" s="23" t="s">
        <v>388</v>
      </c>
      <c r="V110" s="23" t="s">
        <v>228</v>
      </c>
    </row>
    <row r="111" spans="21:22" x14ac:dyDescent="0.25">
      <c r="U111" s="23" t="s">
        <v>388</v>
      </c>
      <c r="V111" s="23" t="s">
        <v>229</v>
      </c>
    </row>
    <row r="112" spans="21:22" x14ac:dyDescent="0.25">
      <c r="U112" s="23" t="s">
        <v>388</v>
      </c>
      <c r="V112" s="23" t="s">
        <v>230</v>
      </c>
    </row>
    <row r="113" spans="21:22" x14ac:dyDescent="0.25">
      <c r="U113" s="23" t="s">
        <v>388</v>
      </c>
      <c r="V113" s="23" t="s">
        <v>231</v>
      </c>
    </row>
    <row r="114" spans="21:22" x14ac:dyDescent="0.25">
      <c r="U114" s="23" t="s">
        <v>388</v>
      </c>
      <c r="V114" s="23" t="s">
        <v>232</v>
      </c>
    </row>
    <row r="115" spans="21:22" x14ac:dyDescent="0.25">
      <c r="U115" s="23" t="s">
        <v>388</v>
      </c>
      <c r="V115" s="23" t="s">
        <v>233</v>
      </c>
    </row>
    <row r="116" spans="21:22" x14ac:dyDescent="0.25">
      <c r="U116" s="23" t="s">
        <v>388</v>
      </c>
      <c r="V116" s="23" t="s">
        <v>234</v>
      </c>
    </row>
    <row r="117" spans="21:22" x14ac:dyDescent="0.25">
      <c r="U117" s="23" t="s">
        <v>388</v>
      </c>
      <c r="V117" s="23" t="s">
        <v>235</v>
      </c>
    </row>
    <row r="118" spans="21:22" x14ac:dyDescent="0.25">
      <c r="U118" s="23" t="s">
        <v>388</v>
      </c>
      <c r="V118" s="23" t="s">
        <v>236</v>
      </c>
    </row>
    <row r="119" spans="21:22" x14ac:dyDescent="0.25">
      <c r="U119" s="23" t="s">
        <v>388</v>
      </c>
      <c r="V119" s="23" t="s">
        <v>237</v>
      </c>
    </row>
    <row r="120" spans="21:22" x14ac:dyDescent="0.25">
      <c r="U120" s="23" t="s">
        <v>388</v>
      </c>
      <c r="V120" s="23" t="s">
        <v>238</v>
      </c>
    </row>
    <row r="121" spans="21:22" x14ac:dyDescent="0.25">
      <c r="U121" s="23" t="s">
        <v>388</v>
      </c>
      <c r="V121" s="23" t="s">
        <v>239</v>
      </c>
    </row>
    <row r="122" spans="21:22" x14ac:dyDescent="0.25">
      <c r="U122" s="23" t="s">
        <v>388</v>
      </c>
      <c r="V122" s="23" t="s">
        <v>240</v>
      </c>
    </row>
    <row r="123" spans="21:22" x14ac:dyDescent="0.25">
      <c r="U123" s="23" t="s">
        <v>388</v>
      </c>
      <c r="V123" s="23" t="s">
        <v>241</v>
      </c>
    </row>
    <row r="124" spans="21:22" x14ac:dyDescent="0.25">
      <c r="U124" s="23" t="s">
        <v>388</v>
      </c>
      <c r="V124" s="23" t="s">
        <v>242</v>
      </c>
    </row>
    <row r="125" spans="21:22" x14ac:dyDescent="0.25">
      <c r="U125" s="23" t="s">
        <v>388</v>
      </c>
      <c r="V125" s="23" t="s">
        <v>243</v>
      </c>
    </row>
    <row r="126" spans="21:22" x14ac:dyDescent="0.25">
      <c r="U126" s="23" t="s">
        <v>404</v>
      </c>
      <c r="V126" s="23" t="s">
        <v>244</v>
      </c>
    </row>
    <row r="127" spans="21:22" x14ac:dyDescent="0.25">
      <c r="U127" s="23" t="s">
        <v>404</v>
      </c>
      <c r="V127" s="23" t="s">
        <v>245</v>
      </c>
    </row>
    <row r="128" spans="21:22" x14ac:dyDescent="0.25">
      <c r="U128" s="23" t="s">
        <v>404</v>
      </c>
      <c r="V128" s="23" t="s">
        <v>246</v>
      </c>
    </row>
    <row r="129" spans="21:22" x14ac:dyDescent="0.25">
      <c r="U129" s="23" t="s">
        <v>404</v>
      </c>
      <c r="V129" s="23" t="s">
        <v>247</v>
      </c>
    </row>
    <row r="130" spans="21:22" x14ac:dyDescent="0.25">
      <c r="U130" s="23" t="s">
        <v>377</v>
      </c>
      <c r="V130" s="23" t="s">
        <v>248</v>
      </c>
    </row>
    <row r="131" spans="21:22" x14ac:dyDescent="0.25">
      <c r="U131" s="23" t="s">
        <v>377</v>
      </c>
      <c r="V131" s="23" t="s">
        <v>249</v>
      </c>
    </row>
    <row r="132" spans="21:22" x14ac:dyDescent="0.25">
      <c r="U132" s="23" t="s">
        <v>377</v>
      </c>
      <c r="V132" s="23" t="s">
        <v>250</v>
      </c>
    </row>
    <row r="133" spans="21:22" x14ac:dyDescent="0.25">
      <c r="U133" s="23" t="s">
        <v>377</v>
      </c>
      <c r="V133" s="23" t="s">
        <v>251</v>
      </c>
    </row>
    <row r="134" spans="21:22" x14ac:dyDescent="0.25">
      <c r="U134" s="23" t="s">
        <v>377</v>
      </c>
      <c r="V134" s="23" t="s">
        <v>252</v>
      </c>
    </row>
    <row r="135" spans="21:22" x14ac:dyDescent="0.25">
      <c r="U135" s="23" t="s">
        <v>377</v>
      </c>
      <c r="V135" s="23" t="s">
        <v>253</v>
      </c>
    </row>
    <row r="136" spans="21:22" x14ac:dyDescent="0.25">
      <c r="U136" s="23" t="s">
        <v>377</v>
      </c>
      <c r="V136" s="23" t="s">
        <v>254</v>
      </c>
    </row>
    <row r="137" spans="21:22" x14ac:dyDescent="0.25">
      <c r="U137" s="23" t="s">
        <v>377</v>
      </c>
      <c r="V137" s="23" t="s">
        <v>255</v>
      </c>
    </row>
    <row r="138" spans="21:22" x14ac:dyDescent="0.25">
      <c r="U138" s="23" t="s">
        <v>377</v>
      </c>
      <c r="V138" s="23" t="s">
        <v>256</v>
      </c>
    </row>
    <row r="139" spans="21:22" x14ac:dyDescent="0.25">
      <c r="U139" s="23" t="s">
        <v>377</v>
      </c>
      <c r="V139" s="23" t="s">
        <v>257</v>
      </c>
    </row>
    <row r="140" spans="21:22" x14ac:dyDescent="0.25">
      <c r="U140" s="23" t="s">
        <v>377</v>
      </c>
      <c r="V140" s="23" t="s">
        <v>258</v>
      </c>
    </row>
    <row r="141" spans="21:22" x14ac:dyDescent="0.25">
      <c r="U141" s="23" t="s">
        <v>377</v>
      </c>
      <c r="V141" s="23" t="s">
        <v>259</v>
      </c>
    </row>
    <row r="142" spans="21:22" x14ac:dyDescent="0.25">
      <c r="U142" s="23" t="s">
        <v>377</v>
      </c>
      <c r="V142" s="23" t="s">
        <v>260</v>
      </c>
    </row>
    <row r="143" spans="21:22" x14ac:dyDescent="0.25">
      <c r="U143" s="23" t="s">
        <v>377</v>
      </c>
      <c r="V143" s="23" t="s">
        <v>261</v>
      </c>
    </row>
    <row r="144" spans="21:22" x14ac:dyDescent="0.25">
      <c r="U144" s="23" t="s">
        <v>377</v>
      </c>
      <c r="V144" s="23" t="s">
        <v>262</v>
      </c>
    </row>
    <row r="145" spans="21:22" x14ac:dyDescent="0.25">
      <c r="U145" s="24" t="s">
        <v>377</v>
      </c>
      <c r="V145" s="24" t="s">
        <v>263</v>
      </c>
    </row>
    <row r="146" spans="21:22" x14ac:dyDescent="0.25">
      <c r="U146" s="23" t="s">
        <v>377</v>
      </c>
      <c r="V146" s="23" t="s">
        <v>264</v>
      </c>
    </row>
    <row r="147" spans="21:22" x14ac:dyDescent="0.25">
      <c r="U147" s="23" t="s">
        <v>377</v>
      </c>
      <c r="V147" s="23" t="s">
        <v>265</v>
      </c>
    </row>
    <row r="148" spans="21:22" x14ac:dyDescent="0.25">
      <c r="U148" s="23" t="s">
        <v>377</v>
      </c>
      <c r="V148" s="23" t="s">
        <v>266</v>
      </c>
    </row>
    <row r="149" spans="21:22" x14ac:dyDescent="0.25">
      <c r="U149" s="23" t="s">
        <v>377</v>
      </c>
      <c r="V149" s="23" t="s">
        <v>267</v>
      </c>
    </row>
    <row r="150" spans="21:22" x14ac:dyDescent="0.25">
      <c r="U150" s="23" t="s">
        <v>377</v>
      </c>
      <c r="V150" s="23" t="s">
        <v>268</v>
      </c>
    </row>
    <row r="151" spans="21:22" x14ac:dyDescent="0.25">
      <c r="U151" s="23" t="s">
        <v>377</v>
      </c>
      <c r="V151" s="23" t="s">
        <v>269</v>
      </c>
    </row>
    <row r="152" spans="21:22" x14ac:dyDescent="0.25">
      <c r="U152" s="23" t="s">
        <v>377</v>
      </c>
      <c r="V152" s="23" t="s">
        <v>270</v>
      </c>
    </row>
    <row r="153" spans="21:22" x14ac:dyDescent="0.25">
      <c r="U153" s="23" t="s">
        <v>377</v>
      </c>
      <c r="V153" s="23" t="s">
        <v>271</v>
      </c>
    </row>
    <row r="154" spans="21:22" x14ac:dyDescent="0.25">
      <c r="U154" s="23" t="s">
        <v>377</v>
      </c>
      <c r="V154" s="23" t="s">
        <v>272</v>
      </c>
    </row>
    <row r="155" spans="21:22" x14ac:dyDescent="0.25">
      <c r="U155" s="23" t="s">
        <v>377</v>
      </c>
      <c r="V155" s="23" t="s">
        <v>273</v>
      </c>
    </row>
    <row r="156" spans="21:22" x14ac:dyDescent="0.25">
      <c r="U156" s="23" t="s">
        <v>405</v>
      </c>
      <c r="V156" s="23" t="s">
        <v>274</v>
      </c>
    </row>
    <row r="157" spans="21:22" x14ac:dyDescent="0.25">
      <c r="U157" s="23" t="s">
        <v>405</v>
      </c>
      <c r="V157" s="23" t="s">
        <v>275</v>
      </c>
    </row>
    <row r="158" spans="21:22" x14ac:dyDescent="0.25">
      <c r="U158" s="23" t="s">
        <v>405</v>
      </c>
      <c r="V158" s="23" t="s">
        <v>276</v>
      </c>
    </row>
    <row r="159" spans="21:22" x14ac:dyDescent="0.25">
      <c r="U159" s="23" t="s">
        <v>405</v>
      </c>
      <c r="V159" s="23" t="s">
        <v>277</v>
      </c>
    </row>
    <row r="160" spans="21:22" x14ac:dyDescent="0.25">
      <c r="U160" s="23" t="s">
        <v>405</v>
      </c>
      <c r="V160" s="23" t="s">
        <v>278</v>
      </c>
    </row>
    <row r="161" spans="21:22" x14ac:dyDescent="0.25">
      <c r="U161" s="23" t="s">
        <v>405</v>
      </c>
      <c r="V161" s="23" t="s">
        <v>279</v>
      </c>
    </row>
    <row r="162" spans="21:22" x14ac:dyDescent="0.25">
      <c r="U162" s="23" t="s">
        <v>405</v>
      </c>
      <c r="V162" s="23" t="s">
        <v>280</v>
      </c>
    </row>
    <row r="163" spans="21:22" x14ac:dyDescent="0.25">
      <c r="U163" s="23" t="s">
        <v>410</v>
      </c>
      <c r="V163" s="23" t="s">
        <v>281</v>
      </c>
    </row>
    <row r="164" spans="21:22" x14ac:dyDescent="0.25">
      <c r="U164" s="23" t="s">
        <v>390</v>
      </c>
      <c r="V164" s="23" t="s">
        <v>282</v>
      </c>
    </row>
    <row r="165" spans="21:22" x14ac:dyDescent="0.25">
      <c r="U165" s="23" t="s">
        <v>387</v>
      </c>
      <c r="V165" s="23" t="s">
        <v>283</v>
      </c>
    </row>
    <row r="166" spans="21:22" x14ac:dyDescent="0.25">
      <c r="U166" s="23" t="s">
        <v>387</v>
      </c>
      <c r="V166" s="23" t="s">
        <v>126</v>
      </c>
    </row>
    <row r="167" spans="21:22" x14ac:dyDescent="0.25">
      <c r="U167" s="23" t="s">
        <v>387</v>
      </c>
      <c r="V167" s="23" t="s">
        <v>284</v>
      </c>
    </row>
    <row r="168" spans="21:22" x14ac:dyDescent="0.25">
      <c r="U168" s="23" t="s">
        <v>387</v>
      </c>
      <c r="V168" s="23" t="s">
        <v>285</v>
      </c>
    </row>
    <row r="169" spans="21:22" x14ac:dyDescent="0.25">
      <c r="U169" s="23" t="s">
        <v>378</v>
      </c>
      <c r="V169" s="23" t="s">
        <v>286</v>
      </c>
    </row>
    <row r="170" spans="21:22" x14ac:dyDescent="0.25">
      <c r="U170" s="23" t="s">
        <v>378</v>
      </c>
      <c r="V170" s="23" t="s">
        <v>287</v>
      </c>
    </row>
    <row r="171" spans="21:22" x14ac:dyDescent="0.25">
      <c r="U171" s="23" t="s">
        <v>378</v>
      </c>
      <c r="V171" s="23" t="s">
        <v>288</v>
      </c>
    </row>
    <row r="172" spans="21:22" x14ac:dyDescent="0.25">
      <c r="U172" s="23" t="s">
        <v>378</v>
      </c>
      <c r="V172" s="23" t="s">
        <v>289</v>
      </c>
    </row>
    <row r="173" spans="21:22" x14ac:dyDescent="0.25">
      <c r="U173" s="23" t="s">
        <v>378</v>
      </c>
      <c r="V173" s="23" t="s">
        <v>290</v>
      </c>
    </row>
    <row r="174" spans="21:22" x14ac:dyDescent="0.25">
      <c r="U174" s="23" t="s">
        <v>378</v>
      </c>
      <c r="V174" s="23" t="s">
        <v>291</v>
      </c>
    </row>
    <row r="175" spans="21:22" x14ac:dyDescent="0.25">
      <c r="U175" s="23" t="s">
        <v>378</v>
      </c>
      <c r="V175" s="23" t="s">
        <v>292</v>
      </c>
    </row>
    <row r="176" spans="21:22" x14ac:dyDescent="0.25">
      <c r="U176" s="23" t="s">
        <v>378</v>
      </c>
      <c r="V176" s="23" t="s">
        <v>293</v>
      </c>
    </row>
    <row r="177" spans="21:22" x14ac:dyDescent="0.25">
      <c r="U177" s="23" t="s">
        <v>378</v>
      </c>
      <c r="V177" s="23" t="s">
        <v>294</v>
      </c>
    </row>
    <row r="178" spans="21:22" x14ac:dyDescent="0.25">
      <c r="U178" s="23" t="s">
        <v>378</v>
      </c>
      <c r="V178" s="23" t="s">
        <v>295</v>
      </c>
    </row>
    <row r="179" spans="21:22" x14ac:dyDescent="0.25">
      <c r="U179" s="23" t="s">
        <v>378</v>
      </c>
      <c r="V179" s="23" t="s">
        <v>296</v>
      </c>
    </row>
    <row r="180" spans="21:22" x14ac:dyDescent="0.25">
      <c r="U180" s="23" t="s">
        <v>378</v>
      </c>
      <c r="V180" s="23" t="s">
        <v>297</v>
      </c>
    </row>
    <row r="181" spans="21:22" x14ac:dyDescent="0.25">
      <c r="U181" s="23" t="s">
        <v>378</v>
      </c>
      <c r="V181" s="23" t="s">
        <v>298</v>
      </c>
    </row>
    <row r="182" spans="21:22" x14ac:dyDescent="0.25">
      <c r="U182" s="23" t="s">
        <v>378</v>
      </c>
      <c r="V182" s="23" t="s">
        <v>299</v>
      </c>
    </row>
    <row r="183" spans="21:22" x14ac:dyDescent="0.25">
      <c r="U183" s="23" t="s">
        <v>378</v>
      </c>
      <c r="V183" s="23" t="s">
        <v>300</v>
      </c>
    </row>
    <row r="184" spans="21:22" x14ac:dyDescent="0.25">
      <c r="U184" s="23" t="s">
        <v>378</v>
      </c>
      <c r="V184" s="23" t="s">
        <v>301</v>
      </c>
    </row>
    <row r="185" spans="21:22" x14ac:dyDescent="0.25">
      <c r="U185" s="23" t="s">
        <v>378</v>
      </c>
      <c r="V185" s="23" t="s">
        <v>302</v>
      </c>
    </row>
    <row r="186" spans="21:22" x14ac:dyDescent="0.25">
      <c r="U186" s="23" t="s">
        <v>378</v>
      </c>
      <c r="V186" s="23" t="s">
        <v>303</v>
      </c>
    </row>
    <row r="187" spans="21:22" x14ac:dyDescent="0.25">
      <c r="U187" s="23" t="s">
        <v>378</v>
      </c>
      <c r="V187" s="23" t="s">
        <v>304</v>
      </c>
    </row>
    <row r="188" spans="21:22" x14ac:dyDescent="0.25">
      <c r="U188" s="23" t="s">
        <v>378</v>
      </c>
      <c r="V188" s="23" t="s">
        <v>305</v>
      </c>
    </row>
    <row r="189" spans="21:22" x14ac:dyDescent="0.25">
      <c r="U189" s="23" t="s">
        <v>378</v>
      </c>
      <c r="V189" s="23" t="s">
        <v>306</v>
      </c>
    </row>
    <row r="190" spans="21:22" x14ac:dyDescent="0.25">
      <c r="U190" s="23" t="s">
        <v>378</v>
      </c>
      <c r="V190" s="23" t="s">
        <v>307</v>
      </c>
    </row>
    <row r="191" spans="21:22" x14ac:dyDescent="0.25">
      <c r="U191" s="23" t="s">
        <v>378</v>
      </c>
      <c r="V191" s="23" t="s">
        <v>308</v>
      </c>
    </row>
    <row r="192" spans="21:22" x14ac:dyDescent="0.25">
      <c r="U192" s="23" t="s">
        <v>378</v>
      </c>
      <c r="V192" s="23" t="s">
        <v>309</v>
      </c>
    </row>
    <row r="193" spans="21:22" x14ac:dyDescent="0.25">
      <c r="U193" s="23" t="s">
        <v>378</v>
      </c>
      <c r="V193" s="23" t="s">
        <v>310</v>
      </c>
    </row>
    <row r="194" spans="21:22" x14ac:dyDescent="0.25">
      <c r="U194" s="23" t="s">
        <v>378</v>
      </c>
      <c r="V194" s="23" t="s">
        <v>311</v>
      </c>
    </row>
    <row r="195" spans="21:22" x14ac:dyDescent="0.25">
      <c r="U195" s="23" t="s">
        <v>378</v>
      </c>
      <c r="V195" s="23" t="s">
        <v>312</v>
      </c>
    </row>
    <row r="196" spans="21:22" x14ac:dyDescent="0.25">
      <c r="U196" s="23" t="s">
        <v>378</v>
      </c>
      <c r="V196" s="23" t="s">
        <v>313</v>
      </c>
    </row>
    <row r="197" spans="21:22" x14ac:dyDescent="0.25">
      <c r="U197" s="23" t="s">
        <v>388</v>
      </c>
      <c r="V197" s="23" t="s">
        <v>314</v>
      </c>
    </row>
    <row r="198" spans="21:22" x14ac:dyDescent="0.25">
      <c r="U198" s="23" t="s">
        <v>385</v>
      </c>
      <c r="V198" s="23" t="s">
        <v>315</v>
      </c>
    </row>
  </sheetData>
  <sortState ref="AC2:AD65">
    <sortCondition ref="AC2:AC65"/>
    <sortCondition ref="AD2:AD65"/>
  </sortState>
  <customSheetViews>
    <customSheetView guid="{F9AE0662-BB60-43F5-BA83-416C8E6DAA9F}">
      <selection activeCell="F10" sqref="F10"/>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I1:AN89"/>
  <sheetViews>
    <sheetView showGridLines="0" topLeftCell="A34" zoomScale="69" zoomScaleNormal="69" zoomScaleSheetLayoutView="62" zoomScalePageLayoutView="64" workbookViewId="0">
      <selection activeCell="Y51" sqref="Y51"/>
    </sheetView>
  </sheetViews>
  <sheetFormatPr defaultRowHeight="15" x14ac:dyDescent="0.25"/>
  <cols>
    <col min="8" max="8" width="10.140625" customWidth="1"/>
    <col min="9" max="9" width="20" customWidth="1"/>
    <col min="12" max="12" width="12.42578125" customWidth="1"/>
    <col min="13" max="13" width="14.5703125" customWidth="1"/>
    <col min="14" max="14" width="10.42578125" customWidth="1"/>
    <col min="23" max="23" width="12" customWidth="1"/>
    <col min="24" max="24" width="24.7109375" customWidth="1"/>
    <col min="25" max="25" width="24.85546875" customWidth="1"/>
    <col min="27" max="27" width="14.5703125" customWidth="1"/>
    <col min="28" max="28" width="22.85546875" customWidth="1"/>
    <col min="31" max="31" width="18.85546875" style="152" customWidth="1"/>
    <col min="32" max="32" width="9.140625" style="152"/>
    <col min="33" max="33" width="11.5703125" style="152" bestFit="1" customWidth="1"/>
    <col min="34" max="40" width="9.140625" style="152"/>
  </cols>
  <sheetData>
    <row r="1" spans="24:25" ht="18.75" customHeight="1" x14ac:dyDescent="0.25">
      <c r="Y1">
        <v>6</v>
      </c>
    </row>
    <row r="3" spans="24:25" ht="30.75" customHeight="1" x14ac:dyDescent="0.25">
      <c r="X3" s="206" t="s">
        <v>1312</v>
      </c>
      <c r="Y3" s="207" t="s">
        <v>265</v>
      </c>
    </row>
    <row r="4" spans="24:25" ht="1.5" customHeight="1" x14ac:dyDescent="0.25">
      <c r="X4" s="206" t="s">
        <v>1312</v>
      </c>
    </row>
    <row r="5" spans="24:25" x14ac:dyDescent="0.25">
      <c r="X5" s="206" t="s">
        <v>1944</v>
      </c>
      <c r="Y5" s="206">
        <f>ROW(Y3)</f>
        <v>3</v>
      </c>
    </row>
    <row r="8" spans="24:25" x14ac:dyDescent="0.25">
      <c r="X8" s="300" t="s">
        <v>1662</v>
      </c>
      <c r="Y8" s="300"/>
    </row>
    <row r="9" spans="24:25" x14ac:dyDescent="0.25">
      <c r="X9" s="300"/>
      <c r="Y9" s="300"/>
    </row>
    <row r="10" spans="24:25" x14ac:dyDescent="0.25">
      <c r="X10" s="300"/>
      <c r="Y10" s="300"/>
    </row>
    <row r="11" spans="24:25" x14ac:dyDescent="0.25">
      <c r="X11" s="300"/>
      <c r="Y11" s="300"/>
    </row>
    <row r="12" spans="24:25" x14ac:dyDescent="0.25">
      <c r="X12" s="300"/>
      <c r="Y12" s="300"/>
    </row>
    <row r="13" spans="24:25" x14ac:dyDescent="0.25">
      <c r="X13" s="300"/>
      <c r="Y13" s="300"/>
    </row>
    <row r="17" spans="24:40" x14ac:dyDescent="0.25">
      <c r="X17" t="s">
        <v>38</v>
      </c>
    </row>
    <row r="18" spans="24:40" x14ac:dyDescent="0.25">
      <c r="X18" s="151" t="s">
        <v>1313</v>
      </c>
      <c r="Y18" s="151" t="s">
        <v>14</v>
      </c>
      <c r="Z18" s="151" t="s">
        <v>20</v>
      </c>
      <c r="AA18" s="151" t="s">
        <v>55</v>
      </c>
      <c r="AD18" s="152"/>
      <c r="AN18"/>
    </row>
    <row r="19" spans="24:40" x14ac:dyDescent="0.25">
      <c r="X19" s="151" t="s">
        <v>1315</v>
      </c>
      <c r="Y19" s="151">
        <f xml:space="preserve">   IF(INDEX(D5_01,Y5) *-1=0,"",INDEX(D5_01,Y5) *-1)</f>
        <v>-1</v>
      </c>
      <c r="Z19" s="151">
        <f>INDEX(D5_02,RN)</f>
        <v>3</v>
      </c>
      <c r="AA19" s="151">
        <f>INDEX(D5_03,RN)</f>
        <v>6</v>
      </c>
      <c r="AD19" s="152"/>
      <c r="AN19"/>
    </row>
    <row r="20" spans="24:40" x14ac:dyDescent="0.25">
      <c r="X20" s="151" t="s">
        <v>1316</v>
      </c>
      <c r="Y20" s="151">
        <f xml:space="preserve"> IF(INDEX(D6_01,Y5)*-1=0,"",INDEX(D6_01,Y5)*-1)</f>
        <v>-2</v>
      </c>
      <c r="Z20" s="151">
        <f>INDEX(D6_02,Y5)</f>
        <v>3</v>
      </c>
      <c r="AA20" s="151">
        <f>INDEX(D6_03,RN)</f>
        <v>21</v>
      </c>
      <c r="AD20" s="152"/>
      <c r="AN20"/>
    </row>
    <row r="21" spans="24:40" x14ac:dyDescent="0.25">
      <c r="X21" s="153" t="s">
        <v>1317</v>
      </c>
      <c r="Y21" s="151">
        <f xml:space="preserve"> IF(INDEX(D7_01,Y5)*-1=0,"", INDEX(D7_01,Y5)*-1)</f>
        <v>-5</v>
      </c>
      <c r="Z21" s="151">
        <f>INDEX(D7_02,RN)</f>
        <v>13</v>
      </c>
      <c r="AA21" s="151">
        <f>INDEX(D7_03,RN)</f>
        <v>33</v>
      </c>
      <c r="AD21" s="152"/>
      <c r="AN21"/>
    </row>
    <row r="22" spans="24:40" x14ac:dyDescent="0.25">
      <c r="X22" s="153" t="s">
        <v>1318</v>
      </c>
      <c r="Y22" s="151">
        <f xml:space="preserve"> IF(INDEX(D8_01,Y5)*-1=0,"", INDEX(D8_01,Y5)*-1)</f>
        <v>-14</v>
      </c>
      <c r="Z22" s="151">
        <f>INDEX(D8_02,RN)</f>
        <v>38</v>
      </c>
      <c r="AA22" s="151">
        <f>INDEX(D8_03,RN)</f>
        <v>91</v>
      </c>
      <c r="AD22" s="152"/>
      <c r="AN22"/>
    </row>
    <row r="23" spans="24:40" x14ac:dyDescent="0.25">
      <c r="X23" s="153" t="s">
        <v>1321</v>
      </c>
      <c r="Y23" s="151">
        <f xml:space="preserve"> IF(INDEX(D9_01,RN)*-1=0,"",INDEX(D9_01,RN)*-1)</f>
        <v>-30</v>
      </c>
      <c r="Z23" s="151">
        <f>INDEX(D9_02,RN)</f>
        <v>48</v>
      </c>
      <c r="AA23" s="151">
        <f>INDEX(D9_03,RN)</f>
        <v>78</v>
      </c>
      <c r="AD23" s="152"/>
      <c r="AN23"/>
    </row>
    <row r="24" spans="24:40" x14ac:dyDescent="0.25">
      <c r="X24" s="153" t="s">
        <v>1319</v>
      </c>
      <c r="Y24" s="151">
        <f xml:space="preserve"> IF(INDEX(D10_01,RN)*-1=0,"",INDEX(D10_01,RN)*-1)</f>
        <v>-31</v>
      </c>
      <c r="Z24" s="151">
        <f>INDEX(D10_02,RN)</f>
        <v>48</v>
      </c>
      <c r="AA24" s="151">
        <f>INDEX(D10_03,RN)</f>
        <v>79</v>
      </c>
      <c r="AD24" s="152"/>
      <c r="AN24"/>
    </row>
    <row r="25" spans="24:40" x14ac:dyDescent="0.25">
      <c r="X25" s="153" t="s">
        <v>1320</v>
      </c>
      <c r="Y25" s="151">
        <f xml:space="preserve"> IF(INDEX(D11_01,RN)*-1=0,"",INDEX(D11_01,RN)*-1)</f>
        <v>-23</v>
      </c>
      <c r="Z25" s="151">
        <f>INDEX(D11_02,RN)</f>
        <v>41</v>
      </c>
      <c r="AA25" s="151">
        <f>INDEX(D11_03,RN)</f>
        <v>64</v>
      </c>
      <c r="AD25" s="152"/>
      <c r="AN25"/>
    </row>
    <row r="26" spans="24:40" x14ac:dyDescent="0.25">
      <c r="X26" s="153" t="s">
        <v>1314</v>
      </c>
      <c r="Y26" s="151">
        <f xml:space="preserve"> IF(INDEX(D12_01,RN)*-1=0,"",  INDEX(D12_01,RN)*-1)</f>
        <v>-6</v>
      </c>
      <c r="Z26" s="151">
        <f>INDEX(D12_02,RN)</f>
        <v>16</v>
      </c>
      <c r="AA26" s="151">
        <f>INDEX(D12_03,RN)</f>
        <v>22</v>
      </c>
      <c r="AD26" s="152"/>
      <c r="AN26"/>
    </row>
    <row r="27" spans="24:40" x14ac:dyDescent="0.25">
      <c r="X27" s="151" t="s">
        <v>55</v>
      </c>
      <c r="Y27" s="151">
        <f xml:space="preserve"> IF(INDEX(D13_01,RN)*-1=0,"",INDEX(D13_01,RN)*-1)</f>
        <v>-180</v>
      </c>
      <c r="Z27" s="151">
        <f>INDEX(D13_02,RN)</f>
        <v>214</v>
      </c>
      <c r="AA27" s="151">
        <f>INDEX(D13_03,RN)</f>
        <v>394</v>
      </c>
      <c r="AD27" s="152"/>
      <c r="AN27"/>
    </row>
    <row r="28" spans="24:40" x14ac:dyDescent="0.25">
      <c r="AD28" s="152"/>
      <c r="AN28"/>
    </row>
    <row r="29" spans="24:40" x14ac:dyDescent="0.25">
      <c r="X29" s="151" t="s">
        <v>558</v>
      </c>
      <c r="Y29" s="151" t="str">
        <f xml:space="preserve"> IF(INDEX(D23_01,RN)*-1=0,"",INDEX(D23_01,RN)*-1)</f>
        <v/>
      </c>
      <c r="Z29" s="151">
        <f>INDEX(D23_02,RS)</f>
        <v>0</v>
      </c>
      <c r="AA29" s="151">
        <f>INDEX(D23_03,RS)</f>
        <v>1</v>
      </c>
      <c r="AD29" s="152"/>
      <c r="AN29"/>
    </row>
    <row r="30" spans="24:40" x14ac:dyDescent="0.25">
      <c r="X30" s="151" t="s">
        <v>335</v>
      </c>
      <c r="Y30" s="151" t="str">
        <f>IF( INDEX(D24_01,RN)*-1=0,"",INDEX(D24_01,RN)*-1)</f>
        <v/>
      </c>
      <c r="Z30" s="151">
        <f>INDEX(D24_02,RS)</f>
        <v>0</v>
      </c>
      <c r="AA30" s="151">
        <f>INDEX(D24_03,RS)</f>
        <v>0</v>
      </c>
      <c r="AD30" s="152"/>
      <c r="AJ30"/>
      <c r="AK30"/>
      <c r="AL30"/>
      <c r="AM30"/>
      <c r="AN30"/>
    </row>
    <row r="31" spans="24:40" x14ac:dyDescent="0.25">
      <c r="AJ31"/>
      <c r="AK31"/>
      <c r="AL31"/>
      <c r="AM31"/>
      <c r="AN31"/>
    </row>
    <row r="32" spans="24:40" x14ac:dyDescent="0.25">
      <c r="AJ32"/>
      <c r="AK32"/>
      <c r="AL32"/>
      <c r="AM32"/>
      <c r="AN32"/>
    </row>
    <row r="33" spans="9:40" x14ac:dyDescent="0.25">
      <c r="AJ33"/>
      <c r="AK33"/>
      <c r="AL33"/>
      <c r="AM33"/>
      <c r="AN33"/>
    </row>
    <row r="34" spans="9:40" x14ac:dyDescent="0.25">
      <c r="X34" t="s">
        <v>39</v>
      </c>
      <c r="AJ34"/>
      <c r="AK34"/>
      <c r="AL34"/>
      <c r="AM34"/>
      <c r="AN34"/>
    </row>
    <row r="35" spans="9:40" x14ac:dyDescent="0.25">
      <c r="X35" s="151" t="s">
        <v>537</v>
      </c>
      <c r="Y35" s="151" t="s">
        <v>14</v>
      </c>
      <c r="Z35" s="151" t="s">
        <v>20</v>
      </c>
      <c r="AA35" s="151" t="s">
        <v>55</v>
      </c>
      <c r="AE35"/>
      <c r="AF35"/>
      <c r="AG35"/>
      <c r="AH35"/>
      <c r="AI35"/>
      <c r="AJ35"/>
      <c r="AK35"/>
      <c r="AL35"/>
      <c r="AM35"/>
      <c r="AN35"/>
    </row>
    <row r="36" spans="9:40" x14ac:dyDescent="0.25">
      <c r="X36" s="151" t="s">
        <v>326</v>
      </c>
      <c r="Y36" s="154">
        <f>IF(INDEX(D14_01,RN)*-1=0," ",INDEX(D14_01,RN)*-1)</f>
        <v>-4</v>
      </c>
      <c r="Z36" s="151">
        <f>INDEX(D14_02,RN)</f>
        <v>1</v>
      </c>
      <c r="AA36" s="151">
        <f>INDEX(D14_03,RN)</f>
        <v>5</v>
      </c>
      <c r="AE36" t="s">
        <v>1731</v>
      </c>
      <c r="AF36"/>
      <c r="AG36"/>
      <c r="AH36"/>
      <c r="AI36"/>
      <c r="AJ36"/>
      <c r="AK36"/>
      <c r="AL36"/>
      <c r="AM36"/>
      <c r="AN36"/>
    </row>
    <row r="37" spans="9:40" ht="21.75" customHeight="1" x14ac:dyDescent="0.25">
      <c r="X37" s="151" t="s">
        <v>327</v>
      </c>
      <c r="Y37" s="154">
        <f>IF(INDEX(D15_01,RN)*-1=0," ",INDEX(D15_01,RN)*-1)</f>
        <v>-1</v>
      </c>
      <c r="Z37" s="151">
        <f>INDEX(D15_02,RN)</f>
        <v>1</v>
      </c>
      <c r="AA37" s="151">
        <f>INDEX(D15_03,RN)</f>
        <v>2</v>
      </c>
      <c r="AE37" t="s">
        <v>1732</v>
      </c>
      <c r="AF37" s="151">
        <f>VLOOKUP(Y3,Data!A2:HR800,213,TRUE)</f>
        <v>0</v>
      </c>
      <c r="AG37" t="s">
        <v>1733</v>
      </c>
      <c r="AH37" s="151">
        <f>VLOOKUP(Y3,Data!A2:HR800,214,TRUE)</f>
        <v>0</v>
      </c>
      <c r="AI37"/>
      <c r="AJ37"/>
      <c r="AK37"/>
      <c r="AL37"/>
      <c r="AM37"/>
      <c r="AN37"/>
    </row>
    <row r="38" spans="9:40" ht="15.75" customHeight="1" x14ac:dyDescent="0.25">
      <c r="X38" s="151" t="s">
        <v>328</v>
      </c>
      <c r="Y38" s="154">
        <f>IF(INDEX(D16_01,RN)*-1=0,"",INDEX(D16_01,RN)*-1)</f>
        <v>-1</v>
      </c>
      <c r="Z38" s="151">
        <f>INDEX(D16_02,RN)</f>
        <v>3</v>
      </c>
      <c r="AA38" s="151">
        <f>INDEX(D16_03,RN)</f>
        <v>4</v>
      </c>
      <c r="AG38"/>
      <c r="AH38"/>
      <c r="AI38"/>
      <c r="AJ38"/>
      <c r="AK38"/>
      <c r="AL38"/>
      <c r="AM38"/>
      <c r="AN38"/>
    </row>
    <row r="39" spans="9:40" x14ac:dyDescent="0.25">
      <c r="X39" s="151" t="s">
        <v>329</v>
      </c>
      <c r="Y39" s="154" t="str">
        <f>IF(INDEX(D17_01,RN)*-1=0,"",INDEX(D17_01,RN)*-1)</f>
        <v/>
      </c>
      <c r="Z39" s="151">
        <f>INDEX(D17_02,RN)</f>
        <v>0</v>
      </c>
      <c r="AA39" s="151">
        <f>INDEX(D17_03,RN)</f>
        <v>0</v>
      </c>
      <c r="AE39"/>
      <c r="AF39">
        <f>INDEX(Data!A2:HR800,Y5,213)</f>
        <v>0</v>
      </c>
      <c r="AG39"/>
      <c r="AH39"/>
      <c r="AI39"/>
      <c r="AJ39"/>
      <c r="AK39"/>
      <c r="AL39"/>
      <c r="AM39"/>
      <c r="AN39"/>
    </row>
    <row r="40" spans="9:40" x14ac:dyDescent="0.25">
      <c r="J40" s="163"/>
      <c r="K40" s="163"/>
      <c r="M40" s="163"/>
      <c r="X40" s="151" t="s">
        <v>330</v>
      </c>
      <c r="Y40" s="154" t="str">
        <f>IF(INDEX(D18_01,RN)*-1=0,"",INDEX(D18_01,RN)*-1)</f>
        <v/>
      </c>
      <c r="Z40" s="151">
        <f>INDEX(D18_02,RN)</f>
        <v>0</v>
      </c>
      <c r="AA40" s="151">
        <f>INDEX(D18_03,RN)</f>
        <v>0</v>
      </c>
      <c r="AE40"/>
      <c r="AF40"/>
      <c r="AG40"/>
      <c r="AH40"/>
      <c r="AI40"/>
      <c r="AJ40"/>
      <c r="AK40"/>
      <c r="AL40"/>
      <c r="AM40"/>
      <c r="AN40"/>
    </row>
    <row r="41" spans="9:40" ht="14.25" customHeight="1" x14ac:dyDescent="0.25">
      <c r="I41" s="163"/>
      <c r="J41" s="163"/>
      <c r="K41" s="163"/>
      <c r="L41" s="163"/>
      <c r="M41" s="163"/>
      <c r="X41" s="151" t="s">
        <v>331</v>
      </c>
      <c r="Y41" s="154">
        <f>IF(INDEX(D19_01,RN)*-1=0,"",INDEX(D19_01,RN)*-1)</f>
        <v>-6</v>
      </c>
      <c r="Z41" s="151">
        <f>INDEX(D19_02,RN)</f>
        <v>16</v>
      </c>
      <c r="AA41" s="151">
        <f>INDEX(D19_03,RN)</f>
        <v>22</v>
      </c>
      <c r="AE41"/>
      <c r="AF41"/>
      <c r="AG41"/>
      <c r="AH41"/>
      <c r="AI41"/>
      <c r="AJ41"/>
      <c r="AK41"/>
      <c r="AL41"/>
      <c r="AM41"/>
      <c r="AN41"/>
    </row>
    <row r="42" spans="9:40" ht="33" customHeight="1" x14ac:dyDescent="0.25">
      <c r="I42" s="169" t="s">
        <v>595</v>
      </c>
      <c r="J42" s="305" t="s">
        <v>1626</v>
      </c>
      <c r="K42" s="306"/>
      <c r="L42" s="307" t="s">
        <v>1629</v>
      </c>
      <c r="M42" s="308"/>
      <c r="X42" s="151" t="s">
        <v>332</v>
      </c>
      <c r="Y42" s="154">
        <f>IF(INDEX(D20_01,RN)*-1=0,"",INDEX(D20_01,RN)*-1)</f>
        <v>-1</v>
      </c>
      <c r="Z42" s="151">
        <f>INDEX(D20_02,RN)</f>
        <v>4</v>
      </c>
      <c r="AA42" s="151">
        <f>INDEX(D20_03,RN)</f>
        <v>5</v>
      </c>
      <c r="AE42"/>
      <c r="AF42"/>
      <c r="AG42"/>
      <c r="AH42"/>
      <c r="AI42"/>
      <c r="AJ42"/>
      <c r="AK42"/>
      <c r="AL42"/>
      <c r="AM42"/>
      <c r="AN42"/>
    </row>
    <row r="43" spans="9:40" ht="27" customHeight="1" x14ac:dyDescent="0.25">
      <c r="I43" s="170"/>
      <c r="J43" s="173" t="s">
        <v>1627</v>
      </c>
      <c r="K43" s="174"/>
      <c r="L43" s="172" t="s">
        <v>1628</v>
      </c>
      <c r="M43" s="171"/>
      <c r="X43" s="151" t="s">
        <v>333</v>
      </c>
      <c r="Y43" s="154"/>
      <c r="Z43" s="151">
        <f>INDEX(D21_01,RN)</f>
        <v>7</v>
      </c>
      <c r="AA43" s="151"/>
      <c r="AE43"/>
      <c r="AF43"/>
      <c r="AG43"/>
      <c r="AH43"/>
      <c r="AI43"/>
      <c r="AJ43"/>
      <c r="AK43"/>
      <c r="AL43"/>
      <c r="AM43"/>
      <c r="AN43"/>
    </row>
    <row r="44" spans="9:40" ht="27" x14ac:dyDescent="0.25">
      <c r="I44" s="165"/>
      <c r="J44" s="164" t="s">
        <v>16</v>
      </c>
      <c r="K44" s="164" t="s">
        <v>22</v>
      </c>
      <c r="L44" s="175" t="s">
        <v>599</v>
      </c>
      <c r="M44" s="176" t="s">
        <v>1324</v>
      </c>
      <c r="X44" s="151" t="s">
        <v>334</v>
      </c>
      <c r="Y44" s="154"/>
      <c r="Z44" s="151">
        <f>INDEX(D22_01,RN)</f>
        <v>1</v>
      </c>
      <c r="AA44" s="151"/>
      <c r="AE44"/>
      <c r="AF44"/>
      <c r="AG44"/>
      <c r="AH44"/>
      <c r="AI44"/>
      <c r="AJ44"/>
      <c r="AK44"/>
      <c r="AL44"/>
      <c r="AM44"/>
      <c r="AN44"/>
    </row>
    <row r="45" spans="9:40" x14ac:dyDescent="0.25">
      <c r="I45" s="166" t="s">
        <v>603</v>
      </c>
      <c r="J45" s="167" t="e">
        <f>IF(INDEX(F1_01,RN)="Yes","X","")</f>
        <v>#REF!</v>
      </c>
      <c r="K45" s="167" t="e">
        <f>IF(INDEX(F1_01,RN)="No","X","")</f>
        <v>#REF!</v>
      </c>
      <c r="L45" s="168">
        <f>INDEX(F1_02,RN)</f>
        <v>0.5</v>
      </c>
      <c r="M45" s="168" t="e">
        <f>INDEX(F1_03,RN)</f>
        <v>#REF!</v>
      </c>
    </row>
    <row r="46" spans="9:40" x14ac:dyDescent="0.25">
      <c r="I46" s="166" t="s">
        <v>604</v>
      </c>
      <c r="J46" s="167" t="e">
        <f>IF(INDEX(F2_01,RN)="Yes","X","")</f>
        <v>#REF!</v>
      </c>
      <c r="K46" s="167" t="e">
        <f>IF(INDEX(F2_01,RN)="No","X","")</f>
        <v>#REF!</v>
      </c>
      <c r="L46" s="168">
        <f>INDEX(F2_02,RN)</f>
        <v>0</v>
      </c>
      <c r="M46" s="168" t="e">
        <f>INDEX(F2_03,RN)</f>
        <v>#REF!</v>
      </c>
    </row>
    <row r="47" spans="9:40" ht="15" customHeight="1" x14ac:dyDescent="0.25">
      <c r="I47" s="166" t="s">
        <v>606</v>
      </c>
      <c r="J47" s="167" t="e">
        <f>IF(INDEX(F3_01,RN)="Yes","X","")</f>
        <v>#REF!</v>
      </c>
      <c r="K47" s="167" t="e">
        <f>IF(INDEX(F3_01,RN)="No","X","")</f>
        <v>#REF!</v>
      </c>
      <c r="L47" s="168">
        <f>INDEX(F3_02,RN)</f>
        <v>0</v>
      </c>
      <c r="M47" s="168" t="e">
        <f>INDEX(F3_03,RN)</f>
        <v>#REF!</v>
      </c>
      <c r="X47" s="302" t="s">
        <v>595</v>
      </c>
      <c r="Y47" s="301" t="s">
        <v>1323</v>
      </c>
      <c r="Z47" s="301"/>
      <c r="AA47" s="301" t="s">
        <v>1322</v>
      </c>
      <c r="AB47" s="301"/>
      <c r="AE47"/>
      <c r="AF47"/>
      <c r="AG47"/>
      <c r="AH47"/>
      <c r="AI47"/>
      <c r="AJ47"/>
      <c r="AK47"/>
      <c r="AL47"/>
      <c r="AM47"/>
      <c r="AN47"/>
    </row>
    <row r="48" spans="9:40" x14ac:dyDescent="0.25">
      <c r="I48" s="166" t="s">
        <v>608</v>
      </c>
      <c r="J48" s="167" t="e">
        <f>IF(INDEX(F4_01,RN)="Yes","X","")</f>
        <v>#REF!</v>
      </c>
      <c r="K48" s="167" t="e">
        <f>IF(INDEX(F4_01,RN)="No","X","")</f>
        <v>#REF!</v>
      </c>
      <c r="L48" s="168">
        <f>INDEX(F4_02,RN)</f>
        <v>0.25</v>
      </c>
      <c r="M48" s="168" t="e">
        <f>INDEX(F4_03,RN)</f>
        <v>#REF!</v>
      </c>
      <c r="X48" s="303"/>
      <c r="Y48" s="301"/>
      <c r="Z48" s="301"/>
      <c r="AA48" s="301"/>
      <c r="AB48" s="301"/>
      <c r="AE48"/>
      <c r="AF48"/>
      <c r="AG48"/>
      <c r="AH48"/>
      <c r="AI48"/>
      <c r="AJ48"/>
      <c r="AK48"/>
      <c r="AL48"/>
      <c r="AM48"/>
      <c r="AN48"/>
    </row>
    <row r="49" spans="9:40" x14ac:dyDescent="0.25">
      <c r="I49" s="166" t="s">
        <v>610</v>
      </c>
      <c r="J49" s="167" t="e">
        <f>IF(INDEX(F5_01,RN)="Yes","X","")</f>
        <v>#REF!</v>
      </c>
      <c r="K49" s="167" t="e">
        <f>IF(INDEX(F5_01,RN)="No","X","")</f>
        <v>#REF!</v>
      </c>
      <c r="L49" s="168">
        <f>INDEX(F5_02,RN)</f>
        <v>1</v>
      </c>
      <c r="M49" s="168" t="e">
        <f>INDEX(F5_03,RN)</f>
        <v>#REF!</v>
      </c>
      <c r="X49" s="304"/>
      <c r="Y49" s="301"/>
      <c r="Z49" s="301"/>
      <c r="AA49" s="301"/>
      <c r="AB49" s="301"/>
      <c r="AE49"/>
      <c r="AF49"/>
      <c r="AG49"/>
      <c r="AH49"/>
      <c r="AI49"/>
      <c r="AJ49"/>
      <c r="AK49"/>
      <c r="AL49"/>
      <c r="AM49"/>
      <c r="AN49"/>
    </row>
    <row r="50" spans="9:40" x14ac:dyDescent="0.25">
      <c r="I50" s="166" t="s">
        <v>612</v>
      </c>
      <c r="J50" s="167" t="e">
        <f>IF(INDEX(F6_01,RN)="Yes","X","")</f>
        <v>#REF!</v>
      </c>
      <c r="K50" s="167" t="e">
        <f>IF(INDEX(F6_01,RN)="No","X","")</f>
        <v>#REF!</v>
      </c>
      <c r="L50" s="168" t="e">
        <f>INDEX(F6_02,RN)</f>
        <v>#REF!</v>
      </c>
      <c r="M50" s="168" t="e">
        <f>INDEX(F6_03,RN)</f>
        <v>#REF!</v>
      </c>
      <c r="X50" s="155"/>
      <c r="Y50" s="156" t="s">
        <v>16</v>
      </c>
      <c r="Z50" s="156" t="s">
        <v>22</v>
      </c>
      <c r="AA50" s="156" t="s">
        <v>599</v>
      </c>
      <c r="AB50" s="156" t="s">
        <v>600</v>
      </c>
      <c r="AE50"/>
      <c r="AF50"/>
      <c r="AG50"/>
      <c r="AH50"/>
      <c r="AI50"/>
      <c r="AJ50"/>
      <c r="AK50"/>
      <c r="AL50"/>
      <c r="AM50"/>
      <c r="AN50"/>
    </row>
    <row r="51" spans="9:40" x14ac:dyDescent="0.25">
      <c r="I51" s="166" t="s">
        <v>614</v>
      </c>
      <c r="J51" s="167" t="e">
        <f>IF(INDEX(F7_01,RN)="Yes","X","")</f>
        <v>#REF!</v>
      </c>
      <c r="K51" s="167" t="e">
        <f>IF(INDEX(F7_01,RN)="No","X","")</f>
        <v>#REF!</v>
      </c>
      <c r="L51" s="168" t="e">
        <f>INDEX(F7_02,RN)</f>
        <v>#REF!</v>
      </c>
      <c r="M51" s="168" t="e">
        <f>INDEX(F7_03,RN)</f>
        <v>#REF!</v>
      </c>
      <c r="X51" s="157" t="s">
        <v>603</v>
      </c>
      <c r="Y51" s="158" t="e">
        <f>IF(INDEX(F1_01,Y5)=AK$125,"X","")</f>
        <v>#REF!</v>
      </c>
      <c r="Z51" s="158" t="e">
        <f>IF(INDEX(F1_01,RS)=AP$125,"X","")</f>
        <v>#REF!</v>
      </c>
      <c r="AA51" s="158"/>
      <c r="AB51" s="158"/>
      <c r="AE51"/>
      <c r="AF51"/>
      <c r="AG51"/>
      <c r="AH51"/>
      <c r="AI51"/>
      <c r="AJ51"/>
      <c r="AK51"/>
      <c r="AL51"/>
      <c r="AM51"/>
      <c r="AN51"/>
    </row>
    <row r="52" spans="9:40" x14ac:dyDescent="0.25">
      <c r="X52" s="157" t="s">
        <v>604</v>
      </c>
      <c r="Y52" s="158" t="e">
        <f>IF(INDEX(F2_01,RS)=AK$125,"X","")</f>
        <v>#REF!</v>
      </c>
      <c r="Z52" s="158" t="e">
        <f>IF(INDEX(F2_01,RS)=AP$125,"X","")</f>
        <v>#REF!</v>
      </c>
      <c r="AA52" s="158"/>
      <c r="AB52" s="158"/>
      <c r="AE52"/>
      <c r="AF52"/>
      <c r="AG52"/>
      <c r="AH52"/>
      <c r="AI52"/>
      <c r="AJ52"/>
      <c r="AK52"/>
      <c r="AL52"/>
      <c r="AM52"/>
      <c r="AN52"/>
    </row>
    <row r="53" spans="9:40" x14ac:dyDescent="0.25">
      <c r="X53" s="157" t="s">
        <v>606</v>
      </c>
      <c r="Y53" s="158" t="e">
        <f>IF(INDEX(F3_01,RS)=AK$125,"X","")</f>
        <v>#REF!</v>
      </c>
      <c r="Z53" s="158" t="e">
        <f>IF(INDEX(F3_01,RS)=AP$125,"X","")</f>
        <v>#REF!</v>
      </c>
      <c r="AA53" s="158"/>
      <c r="AB53" s="158"/>
      <c r="AE53"/>
      <c r="AF53"/>
      <c r="AG53"/>
      <c r="AH53"/>
      <c r="AI53"/>
      <c r="AJ53"/>
      <c r="AK53"/>
      <c r="AL53"/>
      <c r="AM53"/>
      <c r="AN53"/>
    </row>
    <row r="54" spans="9:40" x14ac:dyDescent="0.25">
      <c r="X54" s="157" t="s">
        <v>608</v>
      </c>
      <c r="Y54" s="158" t="e">
        <f>IF(INDEX(F4_01,RS)=AK$125,"X","")</f>
        <v>#REF!</v>
      </c>
      <c r="Z54" s="158" t="e">
        <f>IF(INDEX(F4_01,RS)=AP$125,"X","")</f>
        <v>#REF!</v>
      </c>
      <c r="AA54" s="158"/>
      <c r="AB54" s="158"/>
      <c r="AE54"/>
      <c r="AF54"/>
      <c r="AG54"/>
      <c r="AH54"/>
      <c r="AI54"/>
      <c r="AJ54"/>
      <c r="AK54"/>
      <c r="AL54"/>
      <c r="AM54"/>
      <c r="AN54"/>
    </row>
    <row r="55" spans="9:40" x14ac:dyDescent="0.25">
      <c r="X55" s="157" t="s">
        <v>610</v>
      </c>
      <c r="Y55" s="158" t="e">
        <f>IF(INDEX(F5_01,RS)=AK$125,"X","")</f>
        <v>#REF!</v>
      </c>
      <c r="Z55" s="158" t="e">
        <f>IF(INDEX(F5_01,RS)=AP$125,"X","")</f>
        <v>#REF!</v>
      </c>
      <c r="AA55" s="158"/>
      <c r="AB55" s="158"/>
      <c r="AE55"/>
      <c r="AF55"/>
      <c r="AG55"/>
      <c r="AH55"/>
      <c r="AI55"/>
      <c r="AJ55"/>
      <c r="AK55"/>
      <c r="AL55"/>
      <c r="AM55"/>
      <c r="AN55"/>
    </row>
    <row r="56" spans="9:40" x14ac:dyDescent="0.25">
      <c r="X56" s="157" t="s">
        <v>612</v>
      </c>
      <c r="Y56" s="158" t="e">
        <f>IF(INDEX(F6_01,RS)=AK$125,"X","")</f>
        <v>#REF!</v>
      </c>
      <c r="Z56" s="158" t="e">
        <f>IF(INDEX(F6_01,RS)=AP$125,"X","")</f>
        <v>#REF!</v>
      </c>
      <c r="AA56" s="158"/>
      <c r="AB56" s="158"/>
      <c r="AE56"/>
      <c r="AF56"/>
      <c r="AG56"/>
      <c r="AH56"/>
      <c r="AI56"/>
      <c r="AJ56"/>
      <c r="AK56"/>
      <c r="AL56"/>
      <c r="AM56"/>
      <c r="AN56"/>
    </row>
    <row r="57" spans="9:40" x14ac:dyDescent="0.25">
      <c r="X57" s="157" t="s">
        <v>614</v>
      </c>
      <c r="Y57" s="158" t="e">
        <f>IF(INDEX(F7_01,RS)=AK$125,"X","")</f>
        <v>#REF!</v>
      </c>
      <c r="Z57" s="158" t="e">
        <f>IF(INDEX(F7_01,RS)=AP$125,"X","")</f>
        <v>#REF!</v>
      </c>
      <c r="AA57" s="158"/>
      <c r="AB57" s="158"/>
      <c r="AE57"/>
      <c r="AF57"/>
      <c r="AG57"/>
      <c r="AH57"/>
      <c r="AI57"/>
      <c r="AJ57"/>
      <c r="AK57"/>
      <c r="AL57"/>
      <c r="AM57"/>
      <c r="AN57"/>
    </row>
    <row r="89" spans="19:19" x14ac:dyDescent="0.25">
      <c r="S89" t="s">
        <v>703</v>
      </c>
    </row>
  </sheetData>
  <mergeCells count="6">
    <mergeCell ref="X8:Y13"/>
    <mergeCell ref="Y47:Z49"/>
    <mergeCell ref="AA47:AB49"/>
    <mergeCell ref="X47:X49"/>
    <mergeCell ref="J42:K42"/>
    <mergeCell ref="L42:M42"/>
  </mergeCells>
  <dataValidations count="1">
    <dataValidation type="list" allowBlank="1" showInputMessage="1" showErrorMessage="1" sqref="Y3">
      <formula1>B5_01</formula1>
    </dataValidation>
  </dataValidations>
  <pageMargins left="0.25" right="0.25" top="0.25" bottom="0.5" header="0.3" footer="0.3"/>
  <pageSetup paperSize="8" scale="94" orientation="landscape" r:id="rId1"/>
  <colBreaks count="1" manualBreakCount="1">
    <brk id="2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F6:I7"/>
  <sheetViews>
    <sheetView workbookViewId="0">
      <selection activeCell="F8" sqref="F8"/>
    </sheetView>
  </sheetViews>
  <sheetFormatPr defaultRowHeight="15" x14ac:dyDescent="0.25"/>
  <cols>
    <col min="4" max="4" width="15.42578125" customWidth="1"/>
    <col min="6" max="6" width="16" customWidth="1"/>
    <col min="7" max="7" width="10.85546875" customWidth="1"/>
  </cols>
  <sheetData>
    <row r="6" spans="6:9" x14ac:dyDescent="0.25">
      <c r="F6" t="s">
        <v>38</v>
      </c>
    </row>
    <row r="7" spans="6:9" x14ac:dyDescent="0.25">
      <c r="F7" s="151" t="s">
        <v>1313</v>
      </c>
      <c r="G7" s="151" t="s">
        <v>14</v>
      </c>
      <c r="H7" s="151" t="s">
        <v>20</v>
      </c>
      <c r="I7" s="151" t="s">
        <v>55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sheetPr>
  <dimension ref="A1"/>
  <sheetViews>
    <sheetView showGridLines="0" showRowColHeaders="0" topLeftCell="A37" zoomScale="90" zoomScaleNormal="90" workbookViewId="0">
      <selection activeCell="Y12" sqref="Y12"/>
    </sheetView>
  </sheetViews>
  <sheetFormatPr defaultRowHeight="15" x14ac:dyDescent="0.25"/>
  <sheetData/>
  <pageMargins left="0.7" right="0.7" top="0.75" bottom="0.75" header="0.3" footer="0.3"/>
  <pageSetup paperSize="9" scale="57" orientation="landscape" horizontalDpi="300" verticalDpi="300" r:id="rId1"/>
  <rowBreaks count="1" manualBreakCount="1">
    <brk id="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79998168889431442"/>
  </sheetPr>
  <dimension ref="B6:AN101"/>
  <sheetViews>
    <sheetView zoomScale="70" zoomScaleNormal="70" zoomScaleSheetLayoutView="70" workbookViewId="0">
      <selection activeCell="AF104" sqref="AF104"/>
    </sheetView>
  </sheetViews>
  <sheetFormatPr defaultRowHeight="15" x14ac:dyDescent="0.25"/>
  <cols>
    <col min="2" max="2" width="23.5703125" customWidth="1"/>
    <col min="3" max="3" width="18.28515625" customWidth="1"/>
    <col min="4" max="5" width="17.7109375" customWidth="1"/>
    <col min="6" max="6" width="13.5703125" customWidth="1"/>
    <col min="7" max="7" width="16.28515625" customWidth="1"/>
    <col min="8" max="8" width="16.85546875" customWidth="1"/>
    <col min="9" max="9" width="15.42578125" customWidth="1"/>
    <col min="10" max="14" width="13.42578125" customWidth="1"/>
    <col min="15" max="15" width="15.42578125" bestFit="1" customWidth="1"/>
    <col min="16" max="16" width="15.28515625" customWidth="1"/>
    <col min="17" max="17" width="15" customWidth="1"/>
    <col min="18" max="24" width="13.42578125" customWidth="1"/>
    <col min="25" max="33" width="15.28515625" customWidth="1"/>
    <col min="34" max="38" width="16.28515625" customWidth="1"/>
  </cols>
  <sheetData>
    <row r="6" spans="2:33" ht="18.75" x14ac:dyDescent="0.3">
      <c r="B6" s="255" t="s">
        <v>1930</v>
      </c>
      <c r="H6" s="255" t="s">
        <v>1932</v>
      </c>
      <c r="N6" s="255" t="s">
        <v>1922</v>
      </c>
    </row>
    <row r="7" spans="2:33" ht="71.25" customHeight="1" x14ac:dyDescent="0.25">
      <c r="B7" s="241" t="s">
        <v>1929</v>
      </c>
      <c r="C7" s="242" t="s">
        <v>1931</v>
      </c>
      <c r="D7" s="242" t="s">
        <v>1975</v>
      </c>
      <c r="E7" s="242" t="s">
        <v>1919</v>
      </c>
      <c r="H7" s="241" t="s">
        <v>1929</v>
      </c>
      <c r="I7" s="242" t="s">
        <v>1931</v>
      </c>
      <c r="J7" s="242" t="s">
        <v>1975</v>
      </c>
      <c r="K7" s="242" t="s">
        <v>1919</v>
      </c>
      <c r="N7" s="241" t="s">
        <v>916</v>
      </c>
      <c r="O7" s="241" t="s">
        <v>1929</v>
      </c>
      <c r="P7" s="242" t="s">
        <v>1936</v>
      </c>
      <c r="Q7" s="242" t="s">
        <v>1937</v>
      </c>
      <c r="R7" s="242" t="s">
        <v>1938</v>
      </c>
      <c r="S7" s="242" t="s">
        <v>1939</v>
      </c>
      <c r="T7" s="242" t="s">
        <v>1940</v>
      </c>
      <c r="U7" s="242" t="s">
        <v>1941</v>
      </c>
      <c r="V7" s="242" t="s">
        <v>1942</v>
      </c>
      <c r="W7" s="242" t="s">
        <v>1943</v>
      </c>
      <c r="X7" s="242" t="s">
        <v>1933</v>
      </c>
      <c r="Y7" s="242" t="s">
        <v>1936</v>
      </c>
      <c r="Z7" s="242" t="s">
        <v>1937</v>
      </c>
      <c r="AA7" s="242" t="s">
        <v>1938</v>
      </c>
      <c r="AB7" s="242" t="s">
        <v>1939</v>
      </c>
      <c r="AC7" s="242" t="s">
        <v>1940</v>
      </c>
      <c r="AD7" s="242" t="s">
        <v>1941</v>
      </c>
      <c r="AE7" s="242" t="s">
        <v>1942</v>
      </c>
      <c r="AF7" s="242" t="s">
        <v>1943</v>
      </c>
      <c r="AG7" s="242" t="s">
        <v>1934</v>
      </c>
    </row>
    <row r="8" spans="2:33" x14ac:dyDescent="0.25">
      <c r="B8" s="151" t="s">
        <v>388</v>
      </c>
      <c r="C8" s="244">
        <f>COUNTIF(Data!R:R,B8)</f>
        <v>14</v>
      </c>
      <c r="D8" s="244">
        <f>SUMIF(Data!R:R,'Analysis Tables'!B8,Data!DG:DG)</f>
        <v>4066</v>
      </c>
      <c r="E8" s="244">
        <f>SUMIF(Data!R:R,'Analysis Tables'!B8,Data!DH:DH)</f>
        <v>19493</v>
      </c>
      <c r="H8" s="278" t="s">
        <v>401</v>
      </c>
      <c r="I8" s="244">
        <f>COUNTIF(Data!R:R,H8)</f>
        <v>0</v>
      </c>
      <c r="J8" s="244">
        <f>SUMIF(Data!R:R,'Analysis Tables'!H8,Data!DG:DG)</f>
        <v>0</v>
      </c>
      <c r="K8" s="244">
        <f>SUMIF(Data!R:R,'Analysis Tables'!H8,Data!DH:DH)</f>
        <v>0</v>
      </c>
      <c r="L8" s="281"/>
      <c r="N8" s="311" t="s">
        <v>376</v>
      </c>
      <c r="O8" s="151" t="s">
        <v>388</v>
      </c>
      <c r="P8" s="244">
        <f>SUMIF(Data!$R:$R,$O8,Data!BC:BC)</f>
        <v>220</v>
      </c>
      <c r="Q8" s="244">
        <f>SUMIF(Data!$R:$R,$O8,Data!BF:BF)</f>
        <v>398</v>
      </c>
      <c r="R8" s="244">
        <f>SUMIF(Data!$R:$R,$O8,Data!BI:BI)</f>
        <v>786</v>
      </c>
      <c r="S8" s="244">
        <f>SUMIF(Data!$R:$R,$O8,Data!BL:BL)</f>
        <v>2153</v>
      </c>
      <c r="T8" s="244">
        <f>SUMIF(Data!$R:$R,$O8,Data!BO:BO)</f>
        <v>1726</v>
      </c>
      <c r="U8" s="244">
        <f>SUMIF(Data!$R:$R,$O8,Data!BR:BR)</f>
        <v>1964</v>
      </c>
      <c r="V8" s="244">
        <f>SUMIF(Data!$R:$R,$O8,Data!BU:BU)</f>
        <v>1758</v>
      </c>
      <c r="W8" s="244">
        <f>SUMIF(Data!$R:$R,$O8,Data!BX:BX)</f>
        <v>481</v>
      </c>
      <c r="X8" s="244">
        <f>SUMIF(Data!$R:$R,$O8,Data!CA:CA)</f>
        <v>9486</v>
      </c>
      <c r="Y8" s="244">
        <f>SUMIF(Data!$R:$R,$O8,Data!BD:BD)</f>
        <v>241</v>
      </c>
      <c r="Z8" s="244">
        <f>SUMIF(Data!$R:$R,$O8,Data!BG:BG)</f>
        <v>390</v>
      </c>
      <c r="AA8" s="244">
        <f>SUMIF(Data!$R:$R,$O8,Data!BJ:BJ)</f>
        <v>836</v>
      </c>
      <c r="AB8" s="244">
        <f>SUMIF(Data!$R:$R,$O8,Data!BM:BM)</f>
        <v>1955</v>
      </c>
      <c r="AC8" s="244">
        <f>SUMIF(Data!$R:$R,$O8,Data!BP:BP)</f>
        <v>1729</v>
      </c>
      <c r="AD8" s="244">
        <f>SUMIF(Data!$R:$R,$O8,Data!BS:BS)</f>
        <v>2216</v>
      </c>
      <c r="AE8" s="244">
        <f>SUMIF(Data!$R:$R,$O8,Data!BV:BV)</f>
        <v>2158</v>
      </c>
      <c r="AF8" s="244">
        <f>SUMIF(Data!$R:$R,$O8,Data!BY:BY)</f>
        <v>684</v>
      </c>
      <c r="AG8" s="244">
        <f>SUMIF(Data!$R:$R,$O8,Data!CB:CB)</f>
        <v>10209</v>
      </c>
    </row>
    <row r="9" spans="2:33" x14ac:dyDescent="0.25">
      <c r="B9" s="151" t="s">
        <v>384</v>
      </c>
      <c r="C9" s="244">
        <f>COUNTIF(Data!R:R,B9)</f>
        <v>3</v>
      </c>
      <c r="D9" s="244">
        <f>SUMIF(Data!R:R,'Analysis Tables'!B9,Data!DG:DG)</f>
        <v>39</v>
      </c>
      <c r="E9" s="244">
        <f>SUMIF(Data!R:R,'Analysis Tables'!B9,Data!DH:DH)</f>
        <v>148</v>
      </c>
      <c r="H9" s="278" t="s">
        <v>408</v>
      </c>
      <c r="I9" s="244">
        <f>COUNTIF(Data!R:R,H9)</f>
        <v>0</v>
      </c>
      <c r="J9" s="244">
        <f>SUMIF(Data!R:R,'Analysis Tables'!H9,Data!DG:DG)</f>
        <v>0</v>
      </c>
      <c r="K9" s="244">
        <f>SUMIF(Data!R:R,'Analysis Tables'!H9,Data!DH:DH)</f>
        <v>0</v>
      </c>
      <c r="L9" s="281"/>
      <c r="N9" s="312"/>
      <c r="O9" s="151" t="s">
        <v>384</v>
      </c>
      <c r="P9" s="244">
        <f>SUMIF(Data!$R:$R,$O9,Data!BC:BC)</f>
        <v>1</v>
      </c>
      <c r="Q9" s="244">
        <f>SUMIF(Data!$R:$R,$O9,Data!BF:BF)</f>
        <v>8</v>
      </c>
      <c r="R9" s="244">
        <f>SUMIF(Data!$R:$R,$O9,Data!BI:BI)</f>
        <v>14</v>
      </c>
      <c r="S9" s="244">
        <f>SUMIF(Data!$R:$R,$O9,Data!BL:BL)</f>
        <v>28</v>
      </c>
      <c r="T9" s="244">
        <f>SUMIF(Data!$R:$R,$O9,Data!BO:BO)</f>
        <v>9</v>
      </c>
      <c r="U9" s="244">
        <f>SUMIF(Data!$R:$R,$O9,Data!BR:BR)</f>
        <v>3</v>
      </c>
      <c r="V9" s="244">
        <f>SUMIF(Data!$R:$R,$O9,Data!BU:BU)</f>
        <v>3</v>
      </c>
      <c r="W9" s="244">
        <f>SUMIF(Data!$R:$R,$O9,Data!BX:BX)</f>
        <v>2</v>
      </c>
      <c r="X9" s="244">
        <f>SUMIF(Data!$R:$R,$O9,Data!CA:CA)</f>
        <v>68</v>
      </c>
      <c r="Y9" s="244">
        <f>SUMIF(Data!$R:$R,$O9,Data!BD:BD)</f>
        <v>0</v>
      </c>
      <c r="Z9" s="244">
        <f>SUMIF(Data!$R:$R,$O9,Data!BG:BG)</f>
        <v>3</v>
      </c>
      <c r="AA9" s="244">
        <f>SUMIF(Data!$R:$R,$O9,Data!BJ:BJ)</f>
        <v>8</v>
      </c>
      <c r="AB9" s="244">
        <f>SUMIF(Data!$R:$R,$O9,Data!BM:BM)</f>
        <v>11</v>
      </c>
      <c r="AC9" s="244">
        <f>SUMIF(Data!$R:$R,$O9,Data!BP:BP)</f>
        <v>15</v>
      </c>
      <c r="AD9" s="244">
        <f>SUMIF(Data!$R:$R,$O9,Data!BS:BS)</f>
        <v>16</v>
      </c>
      <c r="AE9" s="244">
        <f>SUMIF(Data!$R:$R,$O9,Data!BV:BV)</f>
        <v>13</v>
      </c>
      <c r="AF9" s="244">
        <f>SUMIF(Data!$R:$R,$O9,Data!BY:BY)</f>
        <v>4</v>
      </c>
      <c r="AG9" s="244">
        <f>SUMIF(Data!$R:$R,$O9,Data!CB:CB)</f>
        <v>70</v>
      </c>
    </row>
    <row r="10" spans="2:33" x14ac:dyDescent="0.25">
      <c r="B10" s="151" t="s">
        <v>381</v>
      </c>
      <c r="C10" s="244">
        <f>COUNTIF(Data!R:R,B10)</f>
        <v>3</v>
      </c>
      <c r="D10" s="244">
        <f>SUMIF(Data!R:R,'Analysis Tables'!B10,Data!DG:DG)</f>
        <v>382</v>
      </c>
      <c r="E10" s="244">
        <f>SUMIF(Data!R:R,'Analysis Tables'!B10,Data!DH:DH)</f>
        <v>1789</v>
      </c>
      <c r="H10" s="278" t="s">
        <v>398</v>
      </c>
      <c r="I10" s="244">
        <f>COUNTIF(Data!R:R,H10)</f>
        <v>0</v>
      </c>
      <c r="J10" s="244">
        <f>SUMIF(Data!R:R,'Analysis Tables'!H10,Data!DG:DG)</f>
        <v>0</v>
      </c>
      <c r="K10" s="244">
        <f>SUMIF(Data!R:R,'Analysis Tables'!H10,Data!DH:DH)</f>
        <v>0</v>
      </c>
      <c r="L10" s="281"/>
      <c r="N10" s="312"/>
      <c r="O10" s="151" t="s">
        <v>381</v>
      </c>
      <c r="P10" s="244">
        <f>SUMIF(Data!$R:$R,$O10,Data!BC:BC)</f>
        <v>6</v>
      </c>
      <c r="Q10" s="244">
        <f>SUMIF(Data!$R:$R,$O10,Data!BF:BF)</f>
        <v>45</v>
      </c>
      <c r="R10" s="244">
        <f>SUMIF(Data!$R:$R,$O10,Data!BI:BI)</f>
        <v>85</v>
      </c>
      <c r="S10" s="244">
        <f>SUMIF(Data!$R:$R,$O10,Data!BL:BL)</f>
        <v>188</v>
      </c>
      <c r="T10" s="244">
        <f>SUMIF(Data!$R:$R,$O10,Data!BO:BO)</f>
        <v>156</v>
      </c>
      <c r="U10" s="244">
        <f>SUMIF(Data!$R:$R,$O10,Data!BR:BR)</f>
        <v>186</v>
      </c>
      <c r="V10" s="244">
        <f>SUMIF(Data!$R:$R,$O10,Data!BU:BU)</f>
        <v>162</v>
      </c>
      <c r="W10" s="244">
        <f>SUMIF(Data!$R:$R,$O10,Data!BX:BX)</f>
        <v>73</v>
      </c>
      <c r="X10" s="244">
        <f>SUMIF(Data!$R:$R,$O10,Data!CA:CA)</f>
        <v>901</v>
      </c>
      <c r="Y10" s="244">
        <f>SUMIF(Data!$R:$R,$O10,Data!BD:BD)</f>
        <v>17</v>
      </c>
      <c r="Z10" s="244">
        <f>SUMIF(Data!$R:$R,$O10,Data!BG:BG)</f>
        <v>25</v>
      </c>
      <c r="AA10" s="244">
        <f>SUMIF(Data!$R:$R,$O10,Data!BJ:BJ)</f>
        <v>75</v>
      </c>
      <c r="AB10" s="244">
        <f>SUMIF(Data!$R:$R,$O10,Data!BM:BM)</f>
        <v>156</v>
      </c>
      <c r="AC10" s="244">
        <f>SUMIF(Data!$R:$R,$O10,Data!BP:BP)</f>
        <v>141</v>
      </c>
      <c r="AD10" s="244">
        <f>SUMIF(Data!$R:$R,$O10,Data!BS:BS)</f>
        <v>182</v>
      </c>
      <c r="AE10" s="244">
        <f>SUMIF(Data!$R:$R,$O10,Data!BV:BV)</f>
        <v>179</v>
      </c>
      <c r="AF10" s="244">
        <f>SUMIF(Data!$R:$R,$O10,Data!BY:BY)</f>
        <v>107</v>
      </c>
      <c r="AG10" s="244">
        <f>SUMIF(Data!$R:$R,$O10,Data!CB:CB)</f>
        <v>882</v>
      </c>
    </row>
    <row r="11" spans="2:33" x14ac:dyDescent="0.25">
      <c r="B11" s="151" t="s">
        <v>391</v>
      </c>
      <c r="C11" s="244">
        <f>COUNTIF(Data!R:R,B11)</f>
        <v>0</v>
      </c>
      <c r="D11" s="244">
        <f>SUMIF(Data!R:R,'Analysis Tables'!B11,Data!DG:DG)</f>
        <v>0</v>
      </c>
      <c r="E11" s="244">
        <f>SUMIF(Data!R:R,'Analysis Tables'!B11,Data!DH:DH)</f>
        <v>0</v>
      </c>
      <c r="H11" s="278" t="s">
        <v>411</v>
      </c>
      <c r="I11" s="244">
        <f>COUNTIF(Data!R:R,H11)</f>
        <v>0</v>
      </c>
      <c r="J11" s="244">
        <f>SUMIF(Data!R:R,'Analysis Tables'!H11,Data!DG:DG)</f>
        <v>0</v>
      </c>
      <c r="K11" s="244">
        <f>SUMIF(Data!R:R,'Analysis Tables'!H11,Data!DH:DH)</f>
        <v>0</v>
      </c>
      <c r="L11" s="281"/>
      <c r="N11" s="312"/>
      <c r="O11" s="151" t="s">
        <v>391</v>
      </c>
      <c r="P11" s="244">
        <f>SUMIF(Data!$R:$R,$O11,Data!BC:BC)</f>
        <v>0</v>
      </c>
      <c r="Q11" s="244">
        <f>SUMIF(Data!$R:$R,$O11,Data!BF:BF)</f>
        <v>0</v>
      </c>
      <c r="R11" s="244">
        <f>SUMIF(Data!$R:$R,$O11,Data!BI:BI)</f>
        <v>0</v>
      </c>
      <c r="S11" s="244">
        <f>SUMIF(Data!$R:$R,$O11,Data!BL:BL)</f>
        <v>0</v>
      </c>
      <c r="T11" s="244">
        <f>SUMIF(Data!$R:$R,$O11,Data!BO:BO)</f>
        <v>0</v>
      </c>
      <c r="U11" s="244">
        <f>SUMIF(Data!$R:$R,$O11,Data!BR:BR)</f>
        <v>0</v>
      </c>
      <c r="V11" s="244">
        <f>SUMIF(Data!$R:$R,$O11,Data!BU:BU)</f>
        <v>0</v>
      </c>
      <c r="W11" s="244">
        <f>SUMIF(Data!$R:$R,$O11,Data!BX:BX)</f>
        <v>0</v>
      </c>
      <c r="X11" s="244">
        <f>SUMIF(Data!$R:$R,$O11,Data!CA:CA)</f>
        <v>0</v>
      </c>
      <c r="Y11" s="244">
        <f>SUMIF(Data!$R:$R,$O11,Data!BD:BD)</f>
        <v>0</v>
      </c>
      <c r="Z11" s="244">
        <f>SUMIF(Data!$R:$R,$O11,Data!BG:BG)</f>
        <v>0</v>
      </c>
      <c r="AA11" s="244">
        <f>SUMIF(Data!$R:$R,$O11,Data!BJ:BJ)</f>
        <v>0</v>
      </c>
      <c r="AB11" s="244">
        <f>SUMIF(Data!$R:$R,$O11,Data!BM:BM)</f>
        <v>0</v>
      </c>
      <c r="AC11" s="244">
        <f>SUMIF(Data!$R:$R,$O11,Data!BP:BP)</f>
        <v>0</v>
      </c>
      <c r="AD11" s="244">
        <f>SUMIF(Data!$R:$R,$O11,Data!BS:BS)</f>
        <v>0</v>
      </c>
      <c r="AE11" s="244">
        <f>SUMIF(Data!$R:$R,$O11,Data!BV:BV)</f>
        <v>0</v>
      </c>
      <c r="AF11" s="244">
        <f>SUMIF(Data!$R:$R,$O11,Data!BY:BY)</f>
        <v>0</v>
      </c>
      <c r="AG11" s="244">
        <f>SUMIF(Data!$R:$R,$O11,Data!CB:CB)</f>
        <v>0</v>
      </c>
    </row>
    <row r="12" spans="2:33" x14ac:dyDescent="0.25">
      <c r="B12" s="151" t="s">
        <v>393</v>
      </c>
      <c r="C12" s="244">
        <f>COUNTIF(Data!R:R,B12)</f>
        <v>0</v>
      </c>
      <c r="D12" s="244">
        <f>SUMIF(Data!R:R,'Analysis Tables'!B12,Data!DG:DG)</f>
        <v>0</v>
      </c>
      <c r="E12" s="244">
        <f>SUMIF(Data!R:R,'Analysis Tables'!B12,Data!DH:DH)</f>
        <v>0</v>
      </c>
      <c r="H12" s="278" t="s">
        <v>397</v>
      </c>
      <c r="I12" s="244">
        <f>COUNTIF(Data!R:R,H12)</f>
        <v>1</v>
      </c>
      <c r="J12" s="244">
        <f>SUMIF(Data!R:R,'Analysis Tables'!H12,Data!DG:DG)</f>
        <v>50</v>
      </c>
      <c r="K12" s="244">
        <f>SUMIF(Data!R:R,'Analysis Tables'!H12,Data!DH:DH)</f>
        <v>258</v>
      </c>
      <c r="L12" s="281"/>
      <c r="N12" s="312"/>
      <c r="O12" s="151" t="s">
        <v>393</v>
      </c>
      <c r="P12" s="244">
        <f>SUMIF(Data!$R:$R,$O12,Data!BC:BC)</f>
        <v>0</v>
      </c>
      <c r="Q12" s="244">
        <f>SUMIF(Data!$R:$R,$O12,Data!BF:BF)</f>
        <v>0</v>
      </c>
      <c r="R12" s="244">
        <f>SUMIF(Data!$R:$R,$O12,Data!BI:BI)</f>
        <v>0</v>
      </c>
      <c r="S12" s="244">
        <f>SUMIF(Data!$R:$R,$O12,Data!BL:BL)</f>
        <v>0</v>
      </c>
      <c r="T12" s="244">
        <f>SUMIF(Data!$R:$R,$O12,Data!BO:BO)</f>
        <v>0</v>
      </c>
      <c r="U12" s="244">
        <f>SUMIF(Data!$R:$R,$O12,Data!BR:BR)</f>
        <v>0</v>
      </c>
      <c r="V12" s="244">
        <f>SUMIF(Data!$R:$R,$O12,Data!BU:BU)</f>
        <v>0</v>
      </c>
      <c r="W12" s="244">
        <f>SUMIF(Data!$R:$R,$O12,Data!BX:BX)</f>
        <v>0</v>
      </c>
      <c r="X12" s="244">
        <f>SUMIF(Data!$R:$R,$O12,Data!CA:CA)</f>
        <v>0</v>
      </c>
      <c r="Y12" s="244">
        <f>SUMIF(Data!$R:$R,$O12,Data!BD:BD)</f>
        <v>0</v>
      </c>
      <c r="Z12" s="244">
        <f>SUMIF(Data!$R:$R,$O12,Data!BG:BG)</f>
        <v>0</v>
      </c>
      <c r="AA12" s="244">
        <f>SUMIF(Data!$R:$R,$O12,Data!BJ:BJ)</f>
        <v>0</v>
      </c>
      <c r="AB12" s="244">
        <f>SUMIF(Data!$R:$R,$O12,Data!BM:BM)</f>
        <v>0</v>
      </c>
      <c r="AC12" s="244">
        <f>SUMIF(Data!$R:$R,$O12,Data!BP:BP)</f>
        <v>0</v>
      </c>
      <c r="AD12" s="244">
        <f>SUMIF(Data!$R:$R,$O12,Data!BS:BS)</f>
        <v>0</v>
      </c>
      <c r="AE12" s="244">
        <f>SUMIF(Data!$R:$R,$O12,Data!BV:BV)</f>
        <v>0</v>
      </c>
      <c r="AF12" s="244">
        <f>SUMIF(Data!$R:$R,$O12,Data!BY:BY)</f>
        <v>0</v>
      </c>
      <c r="AG12" s="244">
        <f>SUMIF(Data!$R:$R,$O12,Data!CB:CB)</f>
        <v>0</v>
      </c>
    </row>
    <row r="13" spans="2:33" x14ac:dyDescent="0.25">
      <c r="B13" s="151" t="s">
        <v>389</v>
      </c>
      <c r="C13" s="244">
        <f>COUNTIF(Data!R:R,B13)</f>
        <v>9</v>
      </c>
      <c r="D13" s="244">
        <f>SUMIF(Data!R:R,'Analysis Tables'!B13,Data!DG:DG)</f>
        <v>1715</v>
      </c>
      <c r="E13" s="244">
        <f>SUMIF(Data!R:R,'Analysis Tables'!B13,Data!DH:DH)</f>
        <v>6580</v>
      </c>
      <c r="H13" s="278" t="s">
        <v>417</v>
      </c>
      <c r="I13" s="244">
        <f>COUNTIF(Data!R:R,H13)</f>
        <v>0</v>
      </c>
      <c r="J13" s="244">
        <f>SUMIF(Data!R:R,'Analysis Tables'!H13,Data!DG:DG)</f>
        <v>0</v>
      </c>
      <c r="K13" s="244">
        <f>SUMIF(Data!R:R,'Analysis Tables'!H13,Data!DH:DH)</f>
        <v>0</v>
      </c>
      <c r="L13" s="281"/>
      <c r="N13" s="312"/>
      <c r="O13" s="151" t="s">
        <v>389</v>
      </c>
      <c r="P13" s="244">
        <f>SUMIF(Data!$R:$R,$O13,Data!BC:BC)</f>
        <v>66</v>
      </c>
      <c r="Q13" s="244">
        <f>SUMIF(Data!$R:$R,$O13,Data!BF:BF)</f>
        <v>115</v>
      </c>
      <c r="R13" s="244">
        <f>SUMIF(Data!$R:$R,$O13,Data!BI:BI)</f>
        <v>372</v>
      </c>
      <c r="S13" s="244">
        <f>SUMIF(Data!$R:$R,$O13,Data!BL:BL)</f>
        <v>1149</v>
      </c>
      <c r="T13" s="244">
        <f>SUMIF(Data!$R:$R,$O13,Data!BO:BO)</f>
        <v>750</v>
      </c>
      <c r="U13" s="244">
        <f>SUMIF(Data!$R:$R,$O13,Data!BR:BR)</f>
        <v>553</v>
      </c>
      <c r="V13" s="244">
        <f>SUMIF(Data!$R:$R,$O13,Data!BU:BU)</f>
        <v>541</v>
      </c>
      <c r="W13" s="244">
        <f>SUMIF(Data!$R:$R,$O13,Data!BX:BX)</f>
        <v>192</v>
      </c>
      <c r="X13" s="244">
        <f>SUMIF(Data!$R:$R,$O13,Data!CA:CA)</f>
        <v>3738</v>
      </c>
      <c r="Y13" s="244">
        <f>SUMIF(Data!$R:$R,$O13,Data!BD:BD)</f>
        <v>75</v>
      </c>
      <c r="Z13" s="244">
        <f>SUMIF(Data!$R:$R,$O13,Data!BG:BG)</f>
        <v>150</v>
      </c>
      <c r="AA13" s="244">
        <f>SUMIF(Data!$R:$R,$O13,Data!BJ:BJ)</f>
        <v>378</v>
      </c>
      <c r="AB13" s="244">
        <f>SUMIF(Data!$R:$R,$O13,Data!BM:BM)</f>
        <v>1044</v>
      </c>
      <c r="AC13" s="244">
        <f>SUMIF(Data!$R:$R,$O13,Data!BP:BP)</f>
        <v>781</v>
      </c>
      <c r="AD13" s="244">
        <f>SUMIF(Data!$R:$R,$O13,Data!BS:BS)</f>
        <v>901</v>
      </c>
      <c r="AE13" s="244">
        <f>SUMIF(Data!$R:$R,$O13,Data!BV:BV)</f>
        <v>835</v>
      </c>
      <c r="AF13" s="244">
        <f>SUMIF(Data!$R:$R,$O13,Data!BY:BY)</f>
        <v>272</v>
      </c>
      <c r="AG13" s="244">
        <f>SUMIF(Data!$R:$R,$O13,Data!CB:CB)</f>
        <v>4436</v>
      </c>
    </row>
    <row r="14" spans="2:33" x14ac:dyDescent="0.25">
      <c r="B14" s="151" t="s">
        <v>377</v>
      </c>
      <c r="C14" s="244">
        <f>COUNTIF(Data!R:R,B14)</f>
        <v>25</v>
      </c>
      <c r="D14" s="244">
        <f>SUMIF(Data!R:R,'Analysis Tables'!B14,Data!DG:DG)</f>
        <v>1380</v>
      </c>
      <c r="E14" s="244">
        <f>SUMIF(Data!R:R,'Analysis Tables'!B14,Data!DH:DH)</f>
        <v>6393</v>
      </c>
      <c r="H14" s="278" t="s">
        <v>404</v>
      </c>
      <c r="I14" s="244">
        <f>COUNTIF(Data!R:R,H14)</f>
        <v>1</v>
      </c>
      <c r="J14" s="244">
        <f>SUMIF(Data!R:R,'Analysis Tables'!H14,Data!DG:DG)</f>
        <v>27</v>
      </c>
      <c r="K14" s="244">
        <f>SUMIF(Data!R:R,'Analysis Tables'!H14,Data!DH:DH)</f>
        <v>99</v>
      </c>
      <c r="L14" s="281"/>
      <c r="N14" s="312"/>
      <c r="O14" s="151" t="s">
        <v>377</v>
      </c>
      <c r="P14" s="244">
        <f>SUMIF(Data!$R:$R,$O14,Data!BC:BC)</f>
        <v>30</v>
      </c>
      <c r="Q14" s="244">
        <f>SUMIF(Data!$R:$R,$O14,Data!BF:BF)</f>
        <v>118</v>
      </c>
      <c r="R14" s="244">
        <f>SUMIF(Data!$R:$R,$O14,Data!BI:BI)</f>
        <v>241</v>
      </c>
      <c r="S14" s="244">
        <f>SUMIF(Data!$R:$R,$O14,Data!BL:BL)</f>
        <v>606</v>
      </c>
      <c r="T14" s="244">
        <f>SUMIF(Data!$R:$R,$O14,Data!BO:BO)</f>
        <v>567</v>
      </c>
      <c r="U14" s="244">
        <f>SUMIF(Data!$R:$R,$O14,Data!BR:BR)</f>
        <v>633</v>
      </c>
      <c r="V14" s="244">
        <f>SUMIF(Data!$R:$R,$O14,Data!BU:BU)</f>
        <v>465</v>
      </c>
      <c r="W14" s="244">
        <f>SUMIF(Data!$R:$R,$O14,Data!BX:BX)</f>
        <v>197</v>
      </c>
      <c r="X14" s="244">
        <f>SUMIF(Data!$R:$R,$O14,Data!CA:CA)</f>
        <v>2857</v>
      </c>
      <c r="Y14" s="244">
        <f>SUMIF(Data!$R:$R,$O14,Data!BD:BD)</f>
        <v>28</v>
      </c>
      <c r="Z14" s="244">
        <f>SUMIF(Data!$R:$R,$O14,Data!BG:BG)</f>
        <v>94</v>
      </c>
      <c r="AA14" s="244">
        <f>SUMIF(Data!$R:$R,$O14,Data!BJ:BJ)</f>
        <v>265</v>
      </c>
      <c r="AB14" s="244">
        <f>SUMIF(Data!$R:$R,$O14,Data!BM:BM)</f>
        <v>571</v>
      </c>
      <c r="AC14" s="244">
        <f>SUMIF(Data!$R:$R,$O14,Data!BP:BP)</f>
        <v>673</v>
      </c>
      <c r="AD14" s="244">
        <f>SUMIF(Data!$R:$R,$O14,Data!BS:BS)</f>
        <v>770</v>
      </c>
      <c r="AE14" s="244">
        <f>SUMIF(Data!$R:$R,$O14,Data!BV:BV)</f>
        <v>668</v>
      </c>
      <c r="AF14" s="244">
        <f>SUMIF(Data!$R:$R,$O14,Data!BY:BY)</f>
        <v>270</v>
      </c>
      <c r="AG14" s="244">
        <f>SUMIF(Data!$R:$R,$O14,Data!CB:CB)</f>
        <v>3339</v>
      </c>
    </row>
    <row r="15" spans="2:33" x14ac:dyDescent="0.25">
      <c r="B15" s="151" t="s">
        <v>394</v>
      </c>
      <c r="C15" s="244">
        <f>COUNTIF(Data!R:R,B15)</f>
        <v>0</v>
      </c>
      <c r="D15" s="244">
        <f>SUMIF(Data!R:R,'Analysis Tables'!B15,Data!DG:DG)</f>
        <v>0</v>
      </c>
      <c r="E15" s="244">
        <f>SUMIF(Data!R:R,'Analysis Tables'!B15,Data!DH:DH)</f>
        <v>0</v>
      </c>
      <c r="H15" s="278" t="s">
        <v>413</v>
      </c>
      <c r="I15" s="244">
        <f>COUNTIF(Data!R:R,H15)</f>
        <v>0</v>
      </c>
      <c r="J15" s="244">
        <f>SUMIF(Data!R:R,'Analysis Tables'!H15,Data!DG:DG)</f>
        <v>0</v>
      </c>
      <c r="K15" s="244">
        <f>SUMIF(Data!R:R,'Analysis Tables'!H15,Data!DH:DH)</f>
        <v>0</v>
      </c>
      <c r="L15" s="281"/>
      <c r="N15" s="312"/>
      <c r="O15" s="151" t="s">
        <v>394</v>
      </c>
      <c r="P15" s="244">
        <f>SUMIF(Data!$R:$R,$O15,Data!BC:BC)</f>
        <v>0</v>
      </c>
      <c r="Q15" s="244">
        <f>SUMIF(Data!$R:$R,$O15,Data!BF:BF)</f>
        <v>0</v>
      </c>
      <c r="R15" s="244">
        <f>SUMIF(Data!$R:$R,$O15,Data!BI:BI)</f>
        <v>0</v>
      </c>
      <c r="S15" s="244">
        <f>SUMIF(Data!$R:$R,$O15,Data!BL:BL)</f>
        <v>0</v>
      </c>
      <c r="T15" s="244">
        <f>SUMIF(Data!$R:$R,$O15,Data!BO:BO)</f>
        <v>0</v>
      </c>
      <c r="U15" s="244">
        <f>SUMIF(Data!$R:$R,$O15,Data!BR:BR)</f>
        <v>0</v>
      </c>
      <c r="V15" s="244">
        <f>SUMIF(Data!$R:$R,$O15,Data!BU:BU)</f>
        <v>0</v>
      </c>
      <c r="W15" s="244">
        <f>SUMIF(Data!$R:$R,$O15,Data!BX:BX)</f>
        <v>0</v>
      </c>
      <c r="X15" s="244">
        <f>SUMIF(Data!$R:$R,$O15,Data!CA:CA)</f>
        <v>0</v>
      </c>
      <c r="Y15" s="244">
        <f>SUMIF(Data!$R:$R,$O15,Data!BD:BD)</f>
        <v>0</v>
      </c>
      <c r="Z15" s="244">
        <f>SUMIF(Data!$R:$R,$O15,Data!BG:BG)</f>
        <v>0</v>
      </c>
      <c r="AA15" s="244">
        <f>SUMIF(Data!$R:$R,$O15,Data!BJ:BJ)</f>
        <v>0</v>
      </c>
      <c r="AB15" s="244">
        <f>SUMIF(Data!$R:$R,$O15,Data!BM:BM)</f>
        <v>0</v>
      </c>
      <c r="AC15" s="244">
        <f>SUMIF(Data!$R:$R,$O15,Data!BP:BP)</f>
        <v>0</v>
      </c>
      <c r="AD15" s="244">
        <f>SUMIF(Data!$R:$R,$O15,Data!BS:BS)</f>
        <v>0</v>
      </c>
      <c r="AE15" s="244">
        <f>SUMIF(Data!$R:$R,$O15,Data!BV:BV)</f>
        <v>0</v>
      </c>
      <c r="AF15" s="244">
        <f>SUMIF(Data!$R:$R,$O15,Data!BY:BY)</f>
        <v>0</v>
      </c>
      <c r="AG15" s="244">
        <f>SUMIF(Data!$R:$R,$O15,Data!CB:CB)</f>
        <v>0</v>
      </c>
    </row>
    <row r="16" spans="2:33" x14ac:dyDescent="0.25">
      <c r="B16" s="151" t="s">
        <v>390</v>
      </c>
      <c r="C16" s="244">
        <f>COUNTIF(Data!R:R,B16)</f>
        <v>0</v>
      </c>
      <c r="D16" s="244">
        <f>SUMIF(Data!R:R,'Analysis Tables'!B16,Data!DG:DG)</f>
        <v>0</v>
      </c>
      <c r="E16" s="244">
        <f>SUMIF(Data!R:R,'Analysis Tables'!B16,Data!DH:DH)</f>
        <v>0</v>
      </c>
      <c r="H16" s="278" t="s">
        <v>407</v>
      </c>
      <c r="I16" s="244">
        <f>COUNTIF(Data!R:R,H16)</f>
        <v>0</v>
      </c>
      <c r="J16" s="244">
        <f>SUMIF(Data!R:R,'Analysis Tables'!H16,Data!DG:DG)</f>
        <v>0</v>
      </c>
      <c r="K16" s="244">
        <f>SUMIF(Data!R:R,'Analysis Tables'!H16,Data!DH:DH)</f>
        <v>0</v>
      </c>
      <c r="L16" s="281"/>
      <c r="N16" s="312"/>
      <c r="O16" s="151" t="s">
        <v>390</v>
      </c>
      <c r="P16" s="244">
        <f>SUMIF(Data!$R:$R,$O16,Data!BC:BC)</f>
        <v>0</v>
      </c>
      <c r="Q16" s="244">
        <f>SUMIF(Data!$R:$R,$O16,Data!BF:BF)</f>
        <v>0</v>
      </c>
      <c r="R16" s="244">
        <f>SUMIF(Data!$R:$R,$O16,Data!BI:BI)</f>
        <v>0</v>
      </c>
      <c r="S16" s="244">
        <f>SUMIF(Data!$R:$R,$O16,Data!BL:BL)</f>
        <v>0</v>
      </c>
      <c r="T16" s="244">
        <f>SUMIF(Data!$R:$R,$O16,Data!BO:BO)</f>
        <v>0</v>
      </c>
      <c r="U16" s="244">
        <f>SUMIF(Data!$R:$R,$O16,Data!BR:BR)</f>
        <v>0</v>
      </c>
      <c r="V16" s="244">
        <f>SUMIF(Data!$R:$R,$O16,Data!BU:BU)</f>
        <v>0</v>
      </c>
      <c r="W16" s="244">
        <f>SUMIF(Data!$R:$R,$O16,Data!BX:BX)</f>
        <v>0</v>
      </c>
      <c r="X16" s="244">
        <f>SUMIF(Data!$R:$R,$O16,Data!CA:CA)</f>
        <v>0</v>
      </c>
      <c r="Y16" s="244">
        <f>SUMIF(Data!$R:$R,$O16,Data!BD:BD)</f>
        <v>0</v>
      </c>
      <c r="Z16" s="244">
        <f>SUMIF(Data!$R:$R,$O16,Data!BG:BG)</f>
        <v>0</v>
      </c>
      <c r="AA16" s="244">
        <f>SUMIF(Data!$R:$R,$O16,Data!BJ:BJ)</f>
        <v>0</v>
      </c>
      <c r="AB16" s="244">
        <f>SUMIF(Data!$R:$R,$O16,Data!BM:BM)</f>
        <v>0</v>
      </c>
      <c r="AC16" s="244">
        <f>SUMIF(Data!$R:$R,$O16,Data!BP:BP)</f>
        <v>0</v>
      </c>
      <c r="AD16" s="244">
        <f>SUMIF(Data!$R:$R,$O16,Data!BS:BS)</f>
        <v>0</v>
      </c>
      <c r="AE16" s="244">
        <f>SUMIF(Data!$R:$R,$O16,Data!BV:BV)</f>
        <v>0</v>
      </c>
      <c r="AF16" s="244">
        <f>SUMIF(Data!$R:$R,$O16,Data!BY:BY)</f>
        <v>0</v>
      </c>
      <c r="AG16" s="244">
        <f>SUMIF(Data!$R:$R,$O16,Data!CB:CB)</f>
        <v>0</v>
      </c>
    </row>
    <row r="17" spans="2:33" x14ac:dyDescent="0.25">
      <c r="B17" s="151" t="s">
        <v>387</v>
      </c>
      <c r="C17" s="244">
        <f>COUNTIF(Data!R:R,B17)</f>
        <v>2</v>
      </c>
      <c r="D17" s="244">
        <f>SUMIF(Data!R:R,'Analysis Tables'!B17,Data!DG:DG)</f>
        <v>98</v>
      </c>
      <c r="E17" s="244">
        <f>SUMIF(Data!R:R,'Analysis Tables'!B17,Data!DH:DH)</f>
        <v>428</v>
      </c>
      <c r="H17" s="278" t="s">
        <v>396</v>
      </c>
      <c r="I17" s="244">
        <f>COUNTIF(Data!R:R,H17)</f>
        <v>0</v>
      </c>
      <c r="J17" s="244">
        <f>SUMIF(Data!R:R,'Analysis Tables'!H17,Data!DG:DG)</f>
        <v>0</v>
      </c>
      <c r="K17" s="244">
        <f>SUMIF(Data!R:R,'Analysis Tables'!H17,Data!DH:DH)</f>
        <v>0</v>
      </c>
      <c r="L17" s="281"/>
      <c r="N17" s="312"/>
      <c r="O17" s="151" t="s">
        <v>387</v>
      </c>
      <c r="P17" s="244">
        <f>SUMIF(Data!$R:$R,$O17,Data!BC:BC)</f>
        <v>0</v>
      </c>
      <c r="Q17" s="244">
        <f>SUMIF(Data!$R:$R,$O17,Data!BF:BF)</f>
        <v>8</v>
      </c>
      <c r="R17" s="244">
        <f>SUMIF(Data!$R:$R,$O17,Data!BI:BI)</f>
        <v>24</v>
      </c>
      <c r="S17" s="244">
        <f>SUMIF(Data!$R:$R,$O17,Data!BL:BL)</f>
        <v>39</v>
      </c>
      <c r="T17" s="244">
        <f>SUMIF(Data!$R:$R,$O17,Data!BO:BO)</f>
        <v>58</v>
      </c>
      <c r="U17" s="244">
        <f>SUMIF(Data!$R:$R,$O17,Data!BR:BR)</f>
        <v>31</v>
      </c>
      <c r="V17" s="244">
        <f>SUMIF(Data!$R:$R,$O17,Data!BU:BU)</f>
        <v>18</v>
      </c>
      <c r="W17" s="244">
        <f>SUMIF(Data!$R:$R,$O17,Data!BX:BX)</f>
        <v>3</v>
      </c>
      <c r="X17" s="244">
        <f>SUMIF(Data!$R:$R,$O17,Data!CA:CA)</f>
        <v>181</v>
      </c>
      <c r="Y17" s="244">
        <f>SUMIF(Data!$R:$R,$O17,Data!BD:BD)</f>
        <v>0</v>
      </c>
      <c r="Z17" s="244">
        <f>SUMIF(Data!$R:$R,$O17,Data!BG:BG)</f>
        <v>14</v>
      </c>
      <c r="AA17" s="244">
        <f>SUMIF(Data!$R:$R,$O17,Data!BJ:BJ)</f>
        <v>20</v>
      </c>
      <c r="AB17" s="244">
        <f>SUMIF(Data!$R:$R,$O17,Data!BM:BM)</f>
        <v>45</v>
      </c>
      <c r="AC17" s="244">
        <f>SUMIF(Data!$R:$R,$O17,Data!BP:BP)</f>
        <v>29</v>
      </c>
      <c r="AD17" s="244">
        <f>SUMIF(Data!$R:$R,$O17,Data!BS:BS)</f>
        <v>55</v>
      </c>
      <c r="AE17" s="244">
        <f>SUMIF(Data!$R:$R,$O17,Data!BV:BV)</f>
        <v>31</v>
      </c>
      <c r="AF17" s="244">
        <f>SUMIF(Data!$R:$R,$O17,Data!BY:BY)</f>
        <v>6</v>
      </c>
      <c r="AG17" s="244">
        <f>SUMIF(Data!$R:$R,$O17,Data!CB:CB)</f>
        <v>200</v>
      </c>
    </row>
    <row r="18" spans="2:33" x14ac:dyDescent="0.25">
      <c r="B18" s="151" t="s">
        <v>379</v>
      </c>
      <c r="C18" s="244">
        <f>COUNTIF(Data!R:R,B18)</f>
        <v>0</v>
      </c>
      <c r="D18" s="244">
        <f>SUMIF(Data!R:R,'Analysis Tables'!B18,Data!DG:DG)</f>
        <v>0</v>
      </c>
      <c r="E18" s="244">
        <f>SUMIF(Data!R:R,'Analysis Tables'!B18,Data!DH:DH)</f>
        <v>0</v>
      </c>
      <c r="H18" s="278" t="s">
        <v>415</v>
      </c>
      <c r="I18" s="244">
        <f>COUNTIF(Data!R:R,H18)</f>
        <v>0</v>
      </c>
      <c r="J18" s="244">
        <f>SUMIF(Data!R:R,'Analysis Tables'!H18,Data!DG:DG)</f>
        <v>0</v>
      </c>
      <c r="K18" s="244">
        <f>SUMIF(Data!R:R,'Analysis Tables'!H18,Data!DH:DH)</f>
        <v>0</v>
      </c>
      <c r="L18" s="281"/>
      <c r="N18" s="312"/>
      <c r="O18" s="151" t="s">
        <v>379</v>
      </c>
      <c r="P18" s="244">
        <f>SUMIF(Data!$R:$R,$O18,Data!BC:BC)</f>
        <v>0</v>
      </c>
      <c r="Q18" s="244">
        <f>SUMIF(Data!$R:$R,$O18,Data!BF:BF)</f>
        <v>0</v>
      </c>
      <c r="R18" s="244">
        <f>SUMIF(Data!$R:$R,$O18,Data!BI:BI)</f>
        <v>0</v>
      </c>
      <c r="S18" s="244">
        <f>SUMIF(Data!$R:$R,$O18,Data!BL:BL)</f>
        <v>0</v>
      </c>
      <c r="T18" s="244">
        <f>SUMIF(Data!$R:$R,$O18,Data!BO:BO)</f>
        <v>0</v>
      </c>
      <c r="U18" s="244">
        <f>SUMIF(Data!$R:$R,$O18,Data!BR:BR)</f>
        <v>0</v>
      </c>
      <c r="V18" s="244">
        <f>SUMIF(Data!$R:$R,$O18,Data!BU:BU)</f>
        <v>0</v>
      </c>
      <c r="W18" s="244">
        <f>SUMIF(Data!$R:$R,$O18,Data!BX:BX)</f>
        <v>0</v>
      </c>
      <c r="X18" s="244">
        <f>SUMIF(Data!$R:$R,$O18,Data!CA:CA)</f>
        <v>0</v>
      </c>
      <c r="Y18" s="244">
        <f>SUMIF(Data!$R:$R,$O18,Data!BD:BD)</f>
        <v>0</v>
      </c>
      <c r="Z18" s="244">
        <f>SUMIF(Data!$R:$R,$O18,Data!BG:BG)</f>
        <v>0</v>
      </c>
      <c r="AA18" s="244">
        <f>SUMIF(Data!$R:$R,$O18,Data!BJ:BJ)</f>
        <v>0</v>
      </c>
      <c r="AB18" s="244">
        <f>SUMIF(Data!$R:$R,$O18,Data!BM:BM)</f>
        <v>0</v>
      </c>
      <c r="AC18" s="244">
        <f>SUMIF(Data!$R:$R,$O18,Data!BP:BP)</f>
        <v>0</v>
      </c>
      <c r="AD18" s="244">
        <f>SUMIF(Data!$R:$R,$O18,Data!BS:BS)</f>
        <v>0</v>
      </c>
      <c r="AE18" s="244">
        <f>SUMIF(Data!$R:$R,$O18,Data!BV:BV)</f>
        <v>0</v>
      </c>
      <c r="AF18" s="244">
        <f>SUMIF(Data!$R:$R,$O18,Data!BY:BY)</f>
        <v>0</v>
      </c>
      <c r="AG18" s="244">
        <f>SUMIF(Data!$R:$R,$O18,Data!CB:CB)</f>
        <v>0</v>
      </c>
    </row>
    <row r="19" spans="2:33" x14ac:dyDescent="0.25">
      <c r="B19" s="151" t="s">
        <v>380</v>
      </c>
      <c r="C19" s="244">
        <f>COUNTIF(Data!R:R,B19)</f>
        <v>0</v>
      </c>
      <c r="D19" s="244">
        <f>SUMIF(Data!R:R,'Analysis Tables'!B19,Data!DG:DG)</f>
        <v>0</v>
      </c>
      <c r="E19" s="244">
        <f>SUMIF(Data!R:R,'Analysis Tables'!B19,Data!DH:DH)</f>
        <v>0</v>
      </c>
      <c r="H19" s="278" t="s">
        <v>1043</v>
      </c>
      <c r="I19" s="244">
        <f>COUNTIF(Data!R:R,H19)</f>
        <v>0</v>
      </c>
      <c r="J19" s="244">
        <f>SUMIF(Data!R:R,'Analysis Tables'!H19,Data!DG:DG)</f>
        <v>0</v>
      </c>
      <c r="K19" s="244">
        <f>SUMIF(Data!R:R,'Analysis Tables'!H19,Data!DH:DH)</f>
        <v>0</v>
      </c>
      <c r="L19" s="281"/>
      <c r="N19" s="312"/>
      <c r="O19" s="151" t="s">
        <v>380</v>
      </c>
      <c r="P19" s="244">
        <f>SUMIF(Data!$R:$R,$O19,Data!BC:BC)</f>
        <v>0</v>
      </c>
      <c r="Q19" s="244">
        <f>SUMIF(Data!$R:$R,$O19,Data!BF:BF)</f>
        <v>0</v>
      </c>
      <c r="R19" s="244">
        <f>SUMIF(Data!$R:$R,$O19,Data!BI:BI)</f>
        <v>0</v>
      </c>
      <c r="S19" s="244">
        <f>SUMIF(Data!$R:$R,$O19,Data!BL:BL)</f>
        <v>0</v>
      </c>
      <c r="T19" s="244">
        <f>SUMIF(Data!$R:$R,$O19,Data!BO:BO)</f>
        <v>0</v>
      </c>
      <c r="U19" s="244">
        <f>SUMIF(Data!$R:$R,$O19,Data!BR:BR)</f>
        <v>0</v>
      </c>
      <c r="V19" s="244">
        <f>SUMIF(Data!$R:$R,$O19,Data!BU:BU)</f>
        <v>0</v>
      </c>
      <c r="W19" s="244">
        <f>SUMIF(Data!$R:$R,$O19,Data!BX:BX)</f>
        <v>0</v>
      </c>
      <c r="X19" s="244">
        <f>SUMIF(Data!$R:$R,$O19,Data!CA:CA)</f>
        <v>0</v>
      </c>
      <c r="Y19" s="244">
        <f>SUMIF(Data!$R:$R,$O19,Data!BD:BD)</f>
        <v>0</v>
      </c>
      <c r="Z19" s="244">
        <f>SUMIF(Data!$R:$R,$O19,Data!BG:BG)</f>
        <v>0</v>
      </c>
      <c r="AA19" s="244">
        <f>SUMIF(Data!$R:$R,$O19,Data!BJ:BJ)</f>
        <v>0</v>
      </c>
      <c r="AB19" s="244">
        <f>SUMIF(Data!$R:$R,$O19,Data!BM:BM)</f>
        <v>0</v>
      </c>
      <c r="AC19" s="244">
        <f>SUMIF(Data!$R:$R,$O19,Data!BP:BP)</f>
        <v>0</v>
      </c>
      <c r="AD19" s="244">
        <f>SUMIF(Data!$R:$R,$O19,Data!BS:BS)</f>
        <v>0</v>
      </c>
      <c r="AE19" s="244">
        <f>SUMIF(Data!$R:$R,$O19,Data!BV:BV)</f>
        <v>0</v>
      </c>
      <c r="AF19" s="244">
        <f>SUMIF(Data!$R:$R,$O19,Data!BY:BY)</f>
        <v>0</v>
      </c>
      <c r="AG19" s="244">
        <f>SUMIF(Data!$R:$R,$O19,Data!CB:CB)</f>
        <v>0</v>
      </c>
    </row>
    <row r="20" spans="2:33" x14ac:dyDescent="0.25">
      <c r="B20" s="151" t="s">
        <v>386</v>
      </c>
      <c r="C20" s="244">
        <f>COUNTIF(Data!R:R,B20)</f>
        <v>10</v>
      </c>
      <c r="D20" s="244">
        <f>SUMIF(Data!R:R,'Analysis Tables'!B20,Data!DG:DG)</f>
        <v>935</v>
      </c>
      <c r="E20" s="244">
        <f>SUMIF(Data!R:R,'Analysis Tables'!B20,Data!DH:DH)</f>
        <v>5033</v>
      </c>
      <c r="H20" s="278" t="s">
        <v>410</v>
      </c>
      <c r="I20" s="244">
        <f>COUNTIF(Data!R:R,H20)</f>
        <v>1</v>
      </c>
      <c r="J20" s="244">
        <f>SUMIF(Data!R:R,'Analysis Tables'!H20,Data!DG:DG)</f>
        <v>16</v>
      </c>
      <c r="K20" s="244">
        <f>SUMIF(Data!R:R,'Analysis Tables'!H20,Data!DH:DH)</f>
        <v>66</v>
      </c>
      <c r="L20" s="281"/>
      <c r="N20" s="312"/>
      <c r="O20" s="151" t="s">
        <v>386</v>
      </c>
      <c r="P20" s="244">
        <f>SUMIF(Data!$R:$R,$O20,Data!BC:BC)</f>
        <v>50</v>
      </c>
      <c r="Q20" s="244">
        <f>SUMIF(Data!$R:$R,$O20,Data!BF:BF)</f>
        <v>142</v>
      </c>
      <c r="R20" s="244">
        <f>SUMIF(Data!$R:$R,$O20,Data!BI:BI)</f>
        <v>214</v>
      </c>
      <c r="S20" s="244">
        <f>SUMIF(Data!$R:$R,$O20,Data!BL:BL)</f>
        <v>458</v>
      </c>
      <c r="T20" s="244">
        <f>SUMIF(Data!$R:$R,$O20,Data!BO:BO)</f>
        <v>324</v>
      </c>
      <c r="U20" s="244">
        <f>SUMIF(Data!$R:$R,$O20,Data!BR:BR)</f>
        <v>709</v>
      </c>
      <c r="V20" s="244">
        <f>SUMIF(Data!$R:$R,$O20,Data!BU:BU)</f>
        <v>390</v>
      </c>
      <c r="W20" s="244">
        <f>SUMIF(Data!$R:$R,$O20,Data!BX:BX)</f>
        <v>136</v>
      </c>
      <c r="X20" s="244">
        <f>SUMIF(Data!$R:$R,$O20,Data!CA:CA)</f>
        <v>2423</v>
      </c>
      <c r="Y20" s="244">
        <f>SUMIF(Data!$R:$R,$O20,Data!BD:BD)</f>
        <v>39</v>
      </c>
      <c r="Z20" s="244">
        <f>SUMIF(Data!$R:$R,$O20,Data!BG:BG)</f>
        <v>140</v>
      </c>
      <c r="AA20" s="244">
        <f>SUMIF(Data!$R:$R,$O20,Data!BJ:BJ)</f>
        <v>215</v>
      </c>
      <c r="AB20" s="244">
        <f>SUMIF(Data!$R:$R,$O20,Data!BM:BM)</f>
        <v>446</v>
      </c>
      <c r="AC20" s="244">
        <f>SUMIF(Data!$R:$R,$O20,Data!BP:BP)</f>
        <v>326</v>
      </c>
      <c r="AD20" s="244">
        <f>SUMIF(Data!$R:$R,$O20,Data!BS:BS)</f>
        <v>781</v>
      </c>
      <c r="AE20" s="244">
        <f>SUMIF(Data!$R:$R,$O20,Data!BV:BV)</f>
        <v>443</v>
      </c>
      <c r="AF20" s="244">
        <f>SUMIF(Data!$R:$R,$O20,Data!BY:BY)</f>
        <v>222</v>
      </c>
      <c r="AG20" s="244">
        <f>SUMIF(Data!$R:$R,$O20,Data!CB:CB)</f>
        <v>2612</v>
      </c>
    </row>
    <row r="21" spans="2:33" x14ac:dyDescent="0.25">
      <c r="B21" s="278" t="s">
        <v>383</v>
      </c>
      <c r="C21" s="244">
        <f>COUNTIF(Data!R:R,B21)</f>
        <v>1</v>
      </c>
      <c r="D21" s="244">
        <f>SUMIF(Data!R:R,'Analysis Tables'!B21,Data!DG:DG)</f>
        <v>21</v>
      </c>
      <c r="E21" s="244">
        <f>SUMIF(Data!R:R,'Analysis Tables'!B21,Data!DH:DH)</f>
        <v>97</v>
      </c>
      <c r="H21" s="278" t="s">
        <v>412</v>
      </c>
      <c r="I21" s="244">
        <f>COUNTIF(Data!R:R,H21)</f>
        <v>0</v>
      </c>
      <c r="J21" s="244">
        <f>SUMIF(Data!R:R,'Analysis Tables'!H21,Data!DG:DG)</f>
        <v>0</v>
      </c>
      <c r="K21" s="244">
        <f>SUMIF(Data!R:R,'Analysis Tables'!H21,Data!DH:DH)</f>
        <v>0</v>
      </c>
      <c r="L21" s="281"/>
      <c r="N21" s="312"/>
      <c r="O21" s="278" t="s">
        <v>383</v>
      </c>
      <c r="P21" s="244">
        <f>SUMIF(Data!$R:$R,$O21,Data!BC:BC)</f>
        <v>0</v>
      </c>
      <c r="Q21" s="244">
        <f>SUMIF(Data!$R:$R,$O21,Data!BF:BF)</f>
        <v>1</v>
      </c>
      <c r="R21" s="244">
        <f>SUMIF(Data!$R:$R,$O21,Data!BI:BI)</f>
        <v>5</v>
      </c>
      <c r="S21" s="244">
        <f>SUMIF(Data!$R:$R,$O21,Data!BL:BL)</f>
        <v>20</v>
      </c>
      <c r="T21" s="244">
        <f>SUMIF(Data!$R:$R,$O21,Data!BO:BO)</f>
        <v>8</v>
      </c>
      <c r="U21" s="244">
        <f>SUMIF(Data!$R:$R,$O21,Data!BR:BR)</f>
        <v>4</v>
      </c>
      <c r="V21" s="244">
        <f>SUMIF(Data!$R:$R,$O21,Data!BU:BU)</f>
        <v>7</v>
      </c>
      <c r="W21" s="244">
        <f>SUMIF(Data!$R:$R,$O21,Data!BX:BX)</f>
        <v>2</v>
      </c>
      <c r="X21" s="244">
        <f>SUMIF(Data!$R:$R,$O21,Data!CA:CA)</f>
        <v>47</v>
      </c>
      <c r="Y21" s="244">
        <f>SUMIF(Data!$R:$R,$O21,Data!BD:BD)</f>
        <v>0</v>
      </c>
      <c r="Z21" s="244">
        <f>SUMIF(Data!$R:$R,$O21,Data!BG:BG)</f>
        <v>0</v>
      </c>
      <c r="AA21" s="244">
        <f>SUMIF(Data!$R:$R,$O21,Data!BJ:BJ)</f>
        <v>7</v>
      </c>
      <c r="AB21" s="244">
        <f>SUMIF(Data!$R:$R,$O21,Data!BM:BM)</f>
        <v>10</v>
      </c>
      <c r="AC21" s="244">
        <f>SUMIF(Data!$R:$R,$O21,Data!BP:BP)</f>
        <v>12</v>
      </c>
      <c r="AD21" s="244">
        <f>SUMIF(Data!$R:$R,$O21,Data!BS:BS)</f>
        <v>9</v>
      </c>
      <c r="AE21" s="244">
        <f>SUMIF(Data!$R:$R,$O21,Data!BV:BV)</f>
        <v>11</v>
      </c>
      <c r="AF21" s="244">
        <f>SUMIF(Data!$R:$R,$O21,Data!BY:BY)</f>
        <v>1</v>
      </c>
      <c r="AG21" s="244">
        <f>SUMIF(Data!$R:$R,$O21,Data!CB:CB)</f>
        <v>50</v>
      </c>
    </row>
    <row r="22" spans="2:33" x14ac:dyDescent="0.25">
      <c r="B22" s="278" t="s">
        <v>378</v>
      </c>
      <c r="C22" s="244">
        <f>COUNTIF(Data!R:R,B22)</f>
        <v>21</v>
      </c>
      <c r="D22" s="244">
        <f>SUMIF(Data!R:R,'Analysis Tables'!B22,Data!DG:DG)</f>
        <v>4512</v>
      </c>
      <c r="E22" s="244">
        <f>SUMIF(Data!R:R,'Analysis Tables'!B22,Data!DH:DH)</f>
        <v>20897</v>
      </c>
      <c r="H22" s="278" t="s">
        <v>406</v>
      </c>
      <c r="I22" s="244">
        <f>COUNTIF(Data!R:R,H22)</f>
        <v>8</v>
      </c>
      <c r="J22" s="244">
        <f>SUMIF(Data!R:R,'Analysis Tables'!H22,Data!DG:DG)</f>
        <v>491</v>
      </c>
      <c r="K22" s="244">
        <f>SUMIF(Data!R:R,'Analysis Tables'!H22,Data!DH:DH)</f>
        <v>2381</v>
      </c>
      <c r="L22" s="281"/>
      <c r="M22" s="265"/>
      <c r="N22" s="312"/>
      <c r="O22" s="278" t="s">
        <v>378</v>
      </c>
      <c r="P22" s="244">
        <f>SUMIF(Data!$R:$R,$O22,Data!BC:BC)</f>
        <v>109</v>
      </c>
      <c r="Q22" s="244">
        <f>SUMIF(Data!$R:$R,$O22,Data!BF:BF)</f>
        <v>368</v>
      </c>
      <c r="R22" s="244">
        <f>SUMIF(Data!$R:$R,$O22,Data!BI:BI)</f>
        <v>823</v>
      </c>
      <c r="S22" s="244">
        <f>SUMIF(Data!$R:$R,$O22,Data!BL:BL)</f>
        <v>1719</v>
      </c>
      <c r="T22" s="244">
        <f>SUMIF(Data!$R:$R,$O22,Data!BO:BO)</f>
        <v>1657</v>
      </c>
      <c r="U22" s="244">
        <f>SUMIF(Data!$R:$R,$O22,Data!BR:BR)</f>
        <v>2006</v>
      </c>
      <c r="V22" s="244">
        <f>SUMIF(Data!$R:$R,$O22,Data!BU:BU)</f>
        <v>2516</v>
      </c>
      <c r="W22" s="244">
        <f>SUMIF(Data!$R:$R,$O22,Data!BX:BX)</f>
        <v>655</v>
      </c>
      <c r="X22" s="244">
        <f>SUMIF(Data!$R:$R,$O22,Data!CA:CA)</f>
        <v>9853</v>
      </c>
      <c r="Y22" s="244">
        <f>SUMIF(Data!$R:$R,$O22,Data!BD:BD)</f>
        <v>117</v>
      </c>
      <c r="Z22" s="244">
        <f>SUMIF(Data!$R:$R,$O22,Data!BG:BG)</f>
        <v>305</v>
      </c>
      <c r="AA22" s="244">
        <f>SUMIF(Data!$R:$R,$O22,Data!BJ:BJ)</f>
        <v>756</v>
      </c>
      <c r="AB22" s="244">
        <f>SUMIF(Data!$R:$R,$O22,Data!BM:BM)</f>
        <v>1755</v>
      </c>
      <c r="AC22" s="244">
        <f>SUMIF(Data!$R:$R,$O22,Data!BP:BP)</f>
        <v>1677</v>
      </c>
      <c r="AD22" s="244">
        <f>SUMIF(Data!$R:$R,$O22,Data!BS:BS)</f>
        <v>2602</v>
      </c>
      <c r="AE22" s="244">
        <f>SUMIF(Data!$R:$R,$O22,Data!BV:BV)</f>
        <v>3084</v>
      </c>
      <c r="AF22" s="244">
        <f>SUMIF(Data!$R:$R,$O22,Data!BY:BY)</f>
        <v>799</v>
      </c>
      <c r="AG22" s="244">
        <f>SUMIF(Data!$R:$R,$O22,Data!CB:CB)</f>
        <v>11095</v>
      </c>
    </row>
    <row r="23" spans="2:33" x14ac:dyDescent="0.25">
      <c r="B23" s="278" t="s">
        <v>382</v>
      </c>
      <c r="C23" s="244">
        <f>COUNTIF(Data!R:R,B23)</f>
        <v>0</v>
      </c>
      <c r="D23" s="244">
        <f>SUMIF(Data!R:R,'Analysis Tables'!B23,Data!DG:DG)</f>
        <v>0</v>
      </c>
      <c r="E23" s="244">
        <f>SUMIF(Data!R:R,'Analysis Tables'!B23,Data!DH:DH)</f>
        <v>0</v>
      </c>
      <c r="H23" s="278" t="s">
        <v>409</v>
      </c>
      <c r="I23" s="244">
        <f>COUNTIF(Data!R:R,H23)</f>
        <v>0</v>
      </c>
      <c r="J23" s="244">
        <f>SUMIF(Data!R:R,'Analysis Tables'!H23,Data!DG:DG)</f>
        <v>0</v>
      </c>
      <c r="K23" s="244">
        <f>SUMIF(Data!R:R,'Analysis Tables'!H23,Data!DH:DH)</f>
        <v>0</v>
      </c>
      <c r="L23" s="281"/>
      <c r="M23" s="265"/>
      <c r="N23" s="312"/>
      <c r="O23" s="278" t="s">
        <v>382</v>
      </c>
      <c r="P23" s="244">
        <f>SUMIF(Data!$R:$R,$O23,Data!BC:BC)</f>
        <v>0</v>
      </c>
      <c r="Q23" s="244">
        <f>SUMIF(Data!$R:$R,$O23,Data!BF:BF)</f>
        <v>0</v>
      </c>
      <c r="R23" s="244">
        <f>SUMIF(Data!$R:$R,$O23,Data!BI:BI)</f>
        <v>0</v>
      </c>
      <c r="S23" s="244">
        <f>SUMIF(Data!$R:$R,$O23,Data!BL:BL)</f>
        <v>0</v>
      </c>
      <c r="T23" s="244">
        <f>SUMIF(Data!$R:$R,$O23,Data!BO:BO)</f>
        <v>0</v>
      </c>
      <c r="U23" s="244">
        <f>SUMIF(Data!$R:$R,$O23,Data!BR:BR)</f>
        <v>0</v>
      </c>
      <c r="V23" s="244">
        <f>SUMIF(Data!$R:$R,$O23,Data!BU:BU)</f>
        <v>0</v>
      </c>
      <c r="W23" s="244">
        <f>SUMIF(Data!$R:$R,$O23,Data!BX:BX)</f>
        <v>0</v>
      </c>
      <c r="X23" s="244">
        <f>SUMIF(Data!$R:$R,$O23,Data!CA:CA)</f>
        <v>0</v>
      </c>
      <c r="Y23" s="244">
        <f>SUMIF(Data!$R:$R,$O23,Data!BD:BD)</f>
        <v>0</v>
      </c>
      <c r="Z23" s="244">
        <f>SUMIF(Data!$R:$R,$O23,Data!BG:BG)</f>
        <v>0</v>
      </c>
      <c r="AA23" s="244">
        <f>SUMIF(Data!$R:$R,$O23,Data!BJ:BJ)</f>
        <v>0</v>
      </c>
      <c r="AB23" s="244">
        <f>SUMIF(Data!$R:$R,$O23,Data!BM:BM)</f>
        <v>0</v>
      </c>
      <c r="AC23" s="244">
        <f>SUMIF(Data!$R:$R,$O23,Data!BP:BP)</f>
        <v>0</v>
      </c>
      <c r="AD23" s="244">
        <f>SUMIF(Data!$R:$R,$O23,Data!BS:BS)</f>
        <v>0</v>
      </c>
      <c r="AE23" s="244">
        <f>SUMIF(Data!$R:$R,$O23,Data!BV:BV)</f>
        <v>0</v>
      </c>
      <c r="AF23" s="244">
        <f>SUMIF(Data!$R:$R,$O23,Data!BY:BY)</f>
        <v>0</v>
      </c>
      <c r="AG23" s="244">
        <f>SUMIF(Data!$R:$R,$O23,Data!CB:CB)</f>
        <v>0</v>
      </c>
    </row>
    <row r="24" spans="2:33" x14ac:dyDescent="0.25">
      <c r="B24" s="278" t="s">
        <v>392</v>
      </c>
      <c r="C24" s="244">
        <f>COUNTIF(Data!R:R,B24)</f>
        <v>0</v>
      </c>
      <c r="D24" s="244">
        <f>SUMIF(Data!R:R,'Analysis Tables'!B24,Data!DG:DG)</f>
        <v>0</v>
      </c>
      <c r="E24" s="244">
        <f>SUMIF(Data!R:R,'Analysis Tables'!B24,Data!DH:DH)</f>
        <v>0</v>
      </c>
      <c r="H24" s="278" t="s">
        <v>400</v>
      </c>
      <c r="I24" s="244">
        <f>COUNTIF(Data!R:R,H24)</f>
        <v>0</v>
      </c>
      <c r="J24" s="244">
        <f>SUMIF(Data!R:R,'Analysis Tables'!H24,Data!DG:DG)</f>
        <v>0</v>
      </c>
      <c r="K24" s="244">
        <f>SUMIF(Data!R:R,'Analysis Tables'!H24,Data!DH:DH)</f>
        <v>0</v>
      </c>
      <c r="L24" s="281"/>
      <c r="M24" s="265"/>
      <c r="N24" s="312"/>
      <c r="O24" s="278" t="s">
        <v>392</v>
      </c>
      <c r="P24" s="244">
        <f>SUMIF(Data!$R:$R,$O24,Data!BC:BC)</f>
        <v>0</v>
      </c>
      <c r="Q24" s="244">
        <f>SUMIF(Data!$R:$R,$O24,Data!BF:BF)</f>
        <v>0</v>
      </c>
      <c r="R24" s="244">
        <f>SUMIF(Data!$R:$R,$O24,Data!BI:BI)</f>
        <v>0</v>
      </c>
      <c r="S24" s="244">
        <f>SUMIF(Data!$R:$R,$O24,Data!BL:BL)</f>
        <v>0</v>
      </c>
      <c r="T24" s="244">
        <f>SUMIF(Data!$R:$R,$O24,Data!BO:BO)</f>
        <v>0</v>
      </c>
      <c r="U24" s="244">
        <f>SUMIF(Data!$R:$R,$O24,Data!BR:BR)</f>
        <v>0</v>
      </c>
      <c r="V24" s="244">
        <f>SUMIF(Data!$R:$R,$O24,Data!BU:BU)</f>
        <v>0</v>
      </c>
      <c r="W24" s="244">
        <f>SUMIF(Data!$R:$R,$O24,Data!BX:BX)</f>
        <v>0</v>
      </c>
      <c r="X24" s="244">
        <f>SUMIF(Data!$R:$R,$O24,Data!CA:CA)</f>
        <v>0</v>
      </c>
      <c r="Y24" s="244">
        <f>SUMIF(Data!$R:$R,$O24,Data!BD:BD)</f>
        <v>0</v>
      </c>
      <c r="Z24" s="244">
        <f>SUMIF(Data!$R:$R,$O24,Data!BG:BG)</f>
        <v>0</v>
      </c>
      <c r="AA24" s="244">
        <f>SUMIF(Data!$R:$R,$O24,Data!BJ:BJ)</f>
        <v>0</v>
      </c>
      <c r="AB24" s="244">
        <f>SUMIF(Data!$R:$R,$O24,Data!BM:BM)</f>
        <v>0</v>
      </c>
      <c r="AC24" s="244">
        <f>SUMIF(Data!$R:$R,$O24,Data!BP:BP)</f>
        <v>0</v>
      </c>
      <c r="AD24" s="244">
        <f>SUMIF(Data!$R:$R,$O24,Data!BS:BS)</f>
        <v>0</v>
      </c>
      <c r="AE24" s="244">
        <f>SUMIF(Data!$R:$R,$O24,Data!BV:BV)</f>
        <v>0</v>
      </c>
      <c r="AF24" s="244">
        <f>SUMIF(Data!$R:$R,$O24,Data!BY:BY)</f>
        <v>0</v>
      </c>
      <c r="AG24" s="244">
        <f>SUMIF(Data!$R:$R,$O24,Data!CB:CB)</f>
        <v>0</v>
      </c>
    </row>
    <row r="25" spans="2:33" x14ac:dyDescent="0.25">
      <c r="B25" s="278" t="s">
        <v>950</v>
      </c>
      <c r="C25" s="244">
        <f>COUNTIF(Data!R:R,B25)</f>
        <v>22</v>
      </c>
      <c r="D25" s="244">
        <f>SUMIF(Data!R:R,'Analysis Tables'!B25,Data!DG:DG)</f>
        <v>796</v>
      </c>
      <c r="E25" s="244">
        <f>SUMIF(Data!R:R,'Analysis Tables'!B25,Data!DH:DH)</f>
        <v>3189</v>
      </c>
      <c r="H25" s="278" t="s">
        <v>402</v>
      </c>
      <c r="I25" s="244">
        <f>COUNTIF(Data!R:R,H25)</f>
        <v>0</v>
      </c>
      <c r="J25" s="244">
        <f>SUMIF(Data!R:R,'Analysis Tables'!H25,Data!DG:DG)</f>
        <v>0</v>
      </c>
      <c r="K25" s="244">
        <f>SUMIF(Data!R:R,'Analysis Tables'!H25,Data!DH:DH)</f>
        <v>0</v>
      </c>
      <c r="L25" s="281"/>
      <c r="M25" s="265"/>
      <c r="N25" s="312"/>
      <c r="O25" s="278" t="s">
        <v>950</v>
      </c>
      <c r="P25" s="244">
        <f>SUMIF(Data!$R:$R,$O25,Data!BC:BC)</f>
        <v>32</v>
      </c>
      <c r="Q25" s="244">
        <f>SUMIF(Data!$R:$R,$O25,Data!BF:BF)</f>
        <v>68</v>
      </c>
      <c r="R25" s="244">
        <f>SUMIF(Data!$R:$R,$O25,Data!BI:BI)</f>
        <v>115</v>
      </c>
      <c r="S25" s="244">
        <f>SUMIF(Data!$R:$R,$O25,Data!BL:BL)</f>
        <v>387</v>
      </c>
      <c r="T25" s="244">
        <f>SUMIF(Data!$R:$R,$O25,Data!BO:BO)</f>
        <v>328</v>
      </c>
      <c r="U25" s="244">
        <f>SUMIF(Data!$R:$R,$O25,Data!BR:BR)</f>
        <v>353</v>
      </c>
      <c r="V25" s="244">
        <f>SUMIF(Data!$R:$R,$O25,Data!BU:BU)</f>
        <v>410</v>
      </c>
      <c r="W25" s="244">
        <f>SUMIF(Data!$R:$R,$O25,Data!BX:BX)</f>
        <v>69</v>
      </c>
      <c r="X25" s="244">
        <f>SUMIF(Data!$R:$R,$O25,Data!CA:CA)</f>
        <v>1762</v>
      </c>
      <c r="Y25" s="244">
        <f>SUMIF(Data!$R:$R,$O25,Data!BD:BD)</f>
        <v>32</v>
      </c>
      <c r="Z25" s="244">
        <f>SUMIF(Data!$R:$R,$O25,Data!BG:BG)</f>
        <v>76</v>
      </c>
      <c r="AA25" s="244">
        <f>SUMIF(Data!$R:$R,$O25,Data!BJ:BJ)</f>
        <v>141</v>
      </c>
      <c r="AB25" s="244">
        <f>SUMIF(Data!$R:$R,$O25,Data!BM:BM)</f>
        <v>374</v>
      </c>
      <c r="AC25" s="244">
        <f>SUMIF(Data!$R:$R,$O25,Data!BP:BP)</f>
        <v>312</v>
      </c>
      <c r="AD25" s="244">
        <f>SUMIF(Data!$R:$R,$O25,Data!BS:BS)</f>
        <v>425</v>
      </c>
      <c r="AE25" s="244">
        <f>SUMIF(Data!$R:$R,$O25,Data!BV:BV)</f>
        <v>480</v>
      </c>
      <c r="AF25" s="244">
        <f>SUMIF(Data!$R:$R,$O25,Data!BY:BY)</f>
        <v>97</v>
      </c>
      <c r="AG25" s="244">
        <f>SUMIF(Data!$R:$R,$O25,Data!CB:CB)</f>
        <v>1937</v>
      </c>
    </row>
    <row r="26" spans="2:33" x14ac:dyDescent="0.25">
      <c r="B26" s="245" t="s">
        <v>1895</v>
      </c>
      <c r="C26" s="246">
        <f>SUM(C8:C25)</f>
        <v>110</v>
      </c>
      <c r="D26" s="246">
        <f>SUM(D8:D25)</f>
        <v>13944</v>
      </c>
      <c r="E26" s="246">
        <f>SUM(E8:E25)</f>
        <v>64047</v>
      </c>
      <c r="H26" s="278" t="s">
        <v>416</v>
      </c>
      <c r="I26" s="244">
        <f>COUNTIF(Data!R:R,H26)</f>
        <v>0</v>
      </c>
      <c r="J26" s="244">
        <f>SUMIF(Data!R:R,'Analysis Tables'!H26,Data!DG:DG)</f>
        <v>0</v>
      </c>
      <c r="K26" s="244">
        <f>SUMIF(Data!R:R,'Analysis Tables'!H26,Data!DH:DH)</f>
        <v>0</v>
      </c>
      <c r="L26" s="281"/>
      <c r="M26" s="265"/>
      <c r="N26" s="313"/>
      <c r="O26" s="279" t="s">
        <v>1895</v>
      </c>
      <c r="P26" s="265">
        <f>SUM(P8:P25)</f>
        <v>514</v>
      </c>
      <c r="Q26" s="265">
        <f t="shared" ref="Q26:AG26" si="0">SUM(Q8:Q25)</f>
        <v>1271</v>
      </c>
      <c r="R26" s="265">
        <f t="shared" si="0"/>
        <v>2679</v>
      </c>
      <c r="S26" s="265">
        <f t="shared" si="0"/>
        <v>6747</v>
      </c>
      <c r="T26" s="265">
        <f t="shared" si="0"/>
        <v>5583</v>
      </c>
      <c r="U26" s="265">
        <f t="shared" si="0"/>
        <v>6442</v>
      </c>
      <c r="V26" s="265">
        <f t="shared" si="0"/>
        <v>6270</v>
      </c>
      <c r="W26" s="265">
        <f t="shared" si="0"/>
        <v>1810</v>
      </c>
      <c r="X26" s="265">
        <f t="shared" si="0"/>
        <v>31316</v>
      </c>
      <c r="Y26" s="265">
        <f t="shared" si="0"/>
        <v>549</v>
      </c>
      <c r="Z26" s="265">
        <f t="shared" si="0"/>
        <v>1197</v>
      </c>
      <c r="AA26" s="265">
        <f t="shared" si="0"/>
        <v>2701</v>
      </c>
      <c r="AB26" s="265">
        <f t="shared" si="0"/>
        <v>6367</v>
      </c>
      <c r="AC26" s="265">
        <f t="shared" si="0"/>
        <v>5695</v>
      </c>
      <c r="AD26" s="265">
        <f t="shared" si="0"/>
        <v>7957</v>
      </c>
      <c r="AE26" s="265">
        <f t="shared" si="0"/>
        <v>7902</v>
      </c>
      <c r="AF26" s="265">
        <f t="shared" si="0"/>
        <v>2462</v>
      </c>
      <c r="AG26" s="265">
        <f t="shared" si="0"/>
        <v>34830</v>
      </c>
    </row>
    <row r="27" spans="2:33" x14ac:dyDescent="0.25">
      <c r="B27" s="257"/>
      <c r="C27" s="265"/>
      <c r="D27" s="265"/>
      <c r="E27" s="265"/>
      <c r="H27" s="278" t="s">
        <v>414</v>
      </c>
      <c r="I27" s="244">
        <f>COUNTIF(Data!R:R,H27)</f>
        <v>1</v>
      </c>
      <c r="J27" s="244">
        <f>SUMIF(Data!R:R,'Analysis Tables'!H27,Data!DG:DG)</f>
        <v>43</v>
      </c>
      <c r="K27" s="244">
        <f>SUMIF(Data!R:R,'Analysis Tables'!H27,Data!DH:DH)</f>
        <v>183</v>
      </c>
      <c r="L27" s="281"/>
      <c r="M27" s="265"/>
      <c r="N27" s="314" t="s">
        <v>395</v>
      </c>
      <c r="O27" s="278" t="s">
        <v>401</v>
      </c>
      <c r="P27" s="244">
        <f>SUMIF(Data!$R:$R,$O27,Data!BC:BC)</f>
        <v>0</v>
      </c>
      <c r="Q27" s="244">
        <f>SUMIF(Data!$R:$R,$O27,Data!BF:BF)</f>
        <v>0</v>
      </c>
      <c r="R27" s="244">
        <f>SUMIF(Data!$R:$R,$O27,Data!BI:BI)</f>
        <v>0</v>
      </c>
      <c r="S27" s="244">
        <f>SUMIF(Data!$R:$R,$O27,Data!BL:BL)</f>
        <v>0</v>
      </c>
      <c r="T27" s="244">
        <f>SUMIF(Data!$R:$R,$O27,Data!BO:BO)</f>
        <v>0</v>
      </c>
      <c r="U27" s="244">
        <f>SUMIF(Data!$R:$R,$O27,Data!BR:BR)</f>
        <v>0</v>
      </c>
      <c r="V27" s="244">
        <f>SUMIF(Data!$R:$R,$O27,Data!BU:BU)</f>
        <v>0</v>
      </c>
      <c r="W27" s="244">
        <f>SUMIF(Data!$R:$R,$O27,Data!BX:BX)</f>
        <v>0</v>
      </c>
      <c r="X27" s="244">
        <f>SUMIF(Data!$R:$R,$O27,Data!CA:CA)</f>
        <v>0</v>
      </c>
      <c r="Y27" s="244">
        <f>SUMIF(Data!$R:$R,$O27,Data!BD:BD)</f>
        <v>0</v>
      </c>
      <c r="Z27" s="244">
        <f>SUMIF(Data!$R:$R,$O27,Data!BG:BG)</f>
        <v>0</v>
      </c>
      <c r="AA27" s="244">
        <f>SUMIF(Data!$R:$R,$O27,Data!BJ:BJ)</f>
        <v>0</v>
      </c>
      <c r="AB27" s="244">
        <f>SUMIF(Data!$R:$R,$O27,Data!BM:BM)</f>
        <v>0</v>
      </c>
      <c r="AC27" s="244">
        <f>SUMIF(Data!$R:$R,$O27,Data!BP:BP)</f>
        <v>0</v>
      </c>
      <c r="AD27" s="244">
        <f>SUMIF(Data!$R:$R,$O27,Data!BS:BS)</f>
        <v>0</v>
      </c>
      <c r="AE27" s="244">
        <f>SUMIF(Data!$R:$R,$O27,Data!BV:BV)</f>
        <v>0</v>
      </c>
      <c r="AF27" s="244">
        <f>SUMIF(Data!$R:$R,$O27,Data!BY:BY)</f>
        <v>0</v>
      </c>
      <c r="AG27" s="244">
        <f>SUMIF(Data!$R:$R,$O27,Data!CB:CB)</f>
        <v>0</v>
      </c>
    </row>
    <row r="28" spans="2:33" x14ac:dyDescent="0.25">
      <c r="B28" s="257"/>
      <c r="C28" s="265"/>
      <c r="D28" s="265"/>
      <c r="E28" s="265"/>
      <c r="H28" s="278" t="s">
        <v>418</v>
      </c>
      <c r="I28" s="244">
        <f>COUNTIF(Data!R:R,H28)</f>
        <v>0</v>
      </c>
      <c r="J28" s="244">
        <f>SUMIF(Data!R:R,'Analysis Tables'!H28,Data!DG:DG)</f>
        <v>0</v>
      </c>
      <c r="K28" s="244">
        <f>SUMIF(Data!R:R,'Analysis Tables'!H28,Data!DH:DH)</f>
        <v>0</v>
      </c>
      <c r="L28" s="281"/>
      <c r="M28" s="265"/>
      <c r="N28" s="314"/>
      <c r="O28" s="278" t="s">
        <v>408</v>
      </c>
      <c r="P28" s="244">
        <f>SUMIF(Data!$R:$R,$O28,Data!BC:BC)</f>
        <v>0</v>
      </c>
      <c r="Q28" s="244">
        <f>SUMIF(Data!$R:$R,$O28,Data!BF:BF)</f>
        <v>0</v>
      </c>
      <c r="R28" s="244">
        <f>SUMIF(Data!$R:$R,$O28,Data!BI:BI)</f>
        <v>0</v>
      </c>
      <c r="S28" s="244">
        <f>SUMIF(Data!$R:$R,$O28,Data!BL:BL)</f>
        <v>0</v>
      </c>
      <c r="T28" s="244">
        <f>SUMIF(Data!$R:$R,$O28,Data!BO:BO)</f>
        <v>0</v>
      </c>
      <c r="U28" s="244">
        <f>SUMIF(Data!$R:$R,$O28,Data!BR:BR)</f>
        <v>0</v>
      </c>
      <c r="V28" s="244">
        <f>SUMIF(Data!$R:$R,$O28,Data!BU:BU)</f>
        <v>0</v>
      </c>
      <c r="W28" s="244">
        <f>SUMIF(Data!$R:$R,$O28,Data!BX:BX)</f>
        <v>0</v>
      </c>
      <c r="X28" s="244">
        <f>SUMIF(Data!$R:$R,$O28,Data!CA:CA)</f>
        <v>0</v>
      </c>
      <c r="Y28" s="244">
        <f>SUMIF(Data!$R:$R,$O28,Data!BD:BD)</f>
        <v>0</v>
      </c>
      <c r="Z28" s="244">
        <f>SUMIF(Data!$R:$R,$O28,Data!BG:BG)</f>
        <v>0</v>
      </c>
      <c r="AA28" s="244">
        <f>SUMIF(Data!$R:$R,$O28,Data!BJ:BJ)</f>
        <v>0</v>
      </c>
      <c r="AB28" s="244">
        <f>SUMIF(Data!$R:$R,$O28,Data!BM:BM)</f>
        <v>0</v>
      </c>
      <c r="AC28" s="244">
        <f>SUMIF(Data!$R:$R,$O28,Data!BP:BP)</f>
        <v>0</v>
      </c>
      <c r="AD28" s="244">
        <f>SUMIF(Data!$R:$R,$O28,Data!BS:BS)</f>
        <v>0</v>
      </c>
      <c r="AE28" s="244">
        <f>SUMIF(Data!$R:$R,$O28,Data!BV:BV)</f>
        <v>0</v>
      </c>
      <c r="AF28" s="244">
        <f>SUMIF(Data!$R:$R,$O28,Data!BY:BY)</f>
        <v>0</v>
      </c>
      <c r="AG28" s="244">
        <f>SUMIF(Data!$R:$R,$O28,Data!CB:CB)</f>
        <v>0</v>
      </c>
    </row>
    <row r="29" spans="2:33" x14ac:dyDescent="0.25">
      <c r="B29" s="257" t="s">
        <v>1949</v>
      </c>
      <c r="C29" s="265"/>
      <c r="D29" s="265"/>
      <c r="E29" s="265"/>
      <c r="H29" s="278" t="s">
        <v>399</v>
      </c>
      <c r="I29" s="244">
        <f>COUNTIF(Data!R:R,H29)</f>
        <v>0</v>
      </c>
      <c r="J29" s="244">
        <f>SUMIF(Data!R:R,'Analysis Tables'!H29,Data!DG:DG)</f>
        <v>0</v>
      </c>
      <c r="K29" s="244">
        <f>SUMIF(Data!R:R,'Analysis Tables'!H29,Data!DH:DH)</f>
        <v>0</v>
      </c>
      <c r="L29" s="281"/>
      <c r="M29" s="265"/>
      <c r="N29" s="314"/>
      <c r="O29" s="278" t="s">
        <v>398</v>
      </c>
      <c r="P29" s="244">
        <f>SUMIF(Data!$R:$R,$O29,Data!BC:BC)</f>
        <v>0</v>
      </c>
      <c r="Q29" s="244">
        <f>SUMIF(Data!$R:$R,$O29,Data!BF:BF)</f>
        <v>0</v>
      </c>
      <c r="R29" s="244">
        <f>SUMIF(Data!$R:$R,$O29,Data!BI:BI)</f>
        <v>0</v>
      </c>
      <c r="S29" s="244">
        <f>SUMIF(Data!$R:$R,$O29,Data!BL:BL)</f>
        <v>0</v>
      </c>
      <c r="T29" s="244">
        <f>SUMIF(Data!$R:$R,$O29,Data!BO:BO)</f>
        <v>0</v>
      </c>
      <c r="U29" s="244">
        <f>SUMIF(Data!$R:$R,$O29,Data!BR:BR)</f>
        <v>0</v>
      </c>
      <c r="V29" s="244">
        <f>SUMIF(Data!$R:$R,$O29,Data!BU:BU)</f>
        <v>0</v>
      </c>
      <c r="W29" s="244">
        <f>SUMIF(Data!$R:$R,$O29,Data!BX:BX)</f>
        <v>0</v>
      </c>
      <c r="X29" s="244">
        <f>SUMIF(Data!$R:$R,$O29,Data!CA:CA)</f>
        <v>0</v>
      </c>
      <c r="Y29" s="244">
        <f>SUMIF(Data!$R:$R,$O29,Data!BD:BD)</f>
        <v>0</v>
      </c>
      <c r="Z29" s="244">
        <f>SUMIF(Data!$R:$R,$O29,Data!BG:BG)</f>
        <v>0</v>
      </c>
      <c r="AA29" s="244">
        <f>SUMIF(Data!$R:$R,$O29,Data!BJ:BJ)</f>
        <v>0</v>
      </c>
      <c r="AB29" s="244">
        <f>SUMIF(Data!$R:$R,$O29,Data!BM:BM)</f>
        <v>0</v>
      </c>
      <c r="AC29" s="244">
        <f>SUMIF(Data!$R:$R,$O29,Data!BP:BP)</f>
        <v>0</v>
      </c>
      <c r="AD29" s="244">
        <f>SUMIF(Data!$R:$R,$O29,Data!BS:BS)</f>
        <v>0</v>
      </c>
      <c r="AE29" s="244">
        <f>SUMIF(Data!$R:$R,$O29,Data!BV:BV)</f>
        <v>0</v>
      </c>
      <c r="AF29" s="244">
        <f>SUMIF(Data!$R:$R,$O29,Data!BY:BY)</f>
        <v>0</v>
      </c>
      <c r="AG29" s="244">
        <f>SUMIF(Data!$R:$R,$O29,Data!CB:CB)</f>
        <v>0</v>
      </c>
    </row>
    <row r="30" spans="2:33" x14ac:dyDescent="0.25">
      <c r="B30" s="278" t="s">
        <v>376</v>
      </c>
      <c r="C30" s="244">
        <f>COUNTIF(Data!Q:Q,B30)</f>
        <v>110</v>
      </c>
      <c r="D30" s="244">
        <f>SUMIF(Data!Q:Q,'Analysis Tables'!B30,Data!DG:DG)</f>
        <v>13944</v>
      </c>
      <c r="E30" s="244">
        <f>SUMIF(Data!Q:Q,'Analysis Tables'!B30,Data!DH:DH)</f>
        <v>64047</v>
      </c>
      <c r="H30" s="278" t="s">
        <v>405</v>
      </c>
      <c r="I30" s="244">
        <f>COUNTIF(Data!R:R,H30)</f>
        <v>4</v>
      </c>
      <c r="J30" s="244">
        <f>SUMIF(Data!R:R,'Analysis Tables'!H30,Data!DG:DG)</f>
        <v>239</v>
      </c>
      <c r="K30" s="244">
        <f>SUMIF(Data!R:R,'Analysis Tables'!H30,Data!DH:DH)</f>
        <v>1018</v>
      </c>
      <c r="L30" s="281"/>
      <c r="M30" s="265"/>
      <c r="N30" s="314"/>
      <c r="O30" s="278" t="s">
        <v>411</v>
      </c>
      <c r="P30" s="244">
        <f>SUMIF(Data!$R:$R,$O30,Data!BC:BC)</f>
        <v>0</v>
      </c>
      <c r="Q30" s="244">
        <f>SUMIF(Data!$R:$R,$O30,Data!BF:BF)</f>
        <v>0</v>
      </c>
      <c r="R30" s="244">
        <f>SUMIF(Data!$R:$R,$O30,Data!BI:BI)</f>
        <v>0</v>
      </c>
      <c r="S30" s="244">
        <f>SUMIF(Data!$R:$R,$O30,Data!BL:BL)</f>
        <v>0</v>
      </c>
      <c r="T30" s="244">
        <f>SUMIF(Data!$R:$R,$O30,Data!BO:BO)</f>
        <v>0</v>
      </c>
      <c r="U30" s="244">
        <f>SUMIF(Data!$R:$R,$O30,Data!BR:BR)</f>
        <v>0</v>
      </c>
      <c r="V30" s="244">
        <f>SUMIF(Data!$R:$R,$O30,Data!BU:BU)</f>
        <v>0</v>
      </c>
      <c r="W30" s="244">
        <f>SUMIF(Data!$R:$R,$O30,Data!BX:BX)</f>
        <v>0</v>
      </c>
      <c r="X30" s="244">
        <f>SUMIF(Data!$R:$R,$O30,Data!CA:CA)</f>
        <v>0</v>
      </c>
      <c r="Y30" s="244">
        <f>SUMIF(Data!$R:$R,$O30,Data!BD:BD)</f>
        <v>0</v>
      </c>
      <c r="Z30" s="244">
        <f>SUMIF(Data!$R:$R,$O30,Data!BG:BG)</f>
        <v>0</v>
      </c>
      <c r="AA30" s="244">
        <f>SUMIF(Data!$R:$R,$O30,Data!BJ:BJ)</f>
        <v>0</v>
      </c>
      <c r="AB30" s="244">
        <f>SUMIF(Data!$R:$R,$O30,Data!BM:BM)</f>
        <v>0</v>
      </c>
      <c r="AC30" s="244">
        <f>SUMIF(Data!$R:$R,$O30,Data!BP:BP)</f>
        <v>0</v>
      </c>
      <c r="AD30" s="244">
        <f>SUMIF(Data!$R:$R,$O30,Data!BS:BS)</f>
        <v>0</v>
      </c>
      <c r="AE30" s="244">
        <f>SUMIF(Data!$R:$R,$O30,Data!BV:BV)</f>
        <v>0</v>
      </c>
      <c r="AF30" s="244">
        <f>SUMIF(Data!$R:$R,$O30,Data!BY:BY)</f>
        <v>0</v>
      </c>
      <c r="AG30" s="244">
        <f>SUMIF(Data!$R:$R,$O30,Data!CB:CB)</f>
        <v>0</v>
      </c>
    </row>
    <row r="31" spans="2:33" x14ac:dyDescent="0.25">
      <c r="B31" s="151" t="s">
        <v>395</v>
      </c>
      <c r="C31" s="244">
        <f>COUNTIF(Data!Q:Q,B31)</f>
        <v>16</v>
      </c>
      <c r="D31" s="244">
        <f>SUMIF(Data!Q:Q,'Analysis Tables'!B31,Data!DG:DG)</f>
        <v>866</v>
      </c>
      <c r="E31" s="244">
        <f>SUMIF(Data!Q:Q,'Analysis Tables'!B31,Data!DH:DH)</f>
        <v>4005</v>
      </c>
      <c r="H31" s="278" t="s">
        <v>403</v>
      </c>
      <c r="I31" s="244">
        <f>COUNTIF(Data!R:R,H31)</f>
        <v>0</v>
      </c>
      <c r="J31" s="244">
        <f>SUMIF(Data!R:R,'Analysis Tables'!H31,Data!DG:DG)</f>
        <v>0</v>
      </c>
      <c r="K31" s="244">
        <f>SUMIF(Data!R:R,'Analysis Tables'!H31,Data!DH:DH)</f>
        <v>0</v>
      </c>
      <c r="L31" s="281"/>
      <c r="M31" s="265"/>
      <c r="N31" s="314"/>
      <c r="O31" s="278" t="s">
        <v>397</v>
      </c>
      <c r="P31" s="244">
        <f>SUMIF(Data!$R:$R,$O31,Data!BC:BC)</f>
        <v>1</v>
      </c>
      <c r="Q31" s="244">
        <f>SUMIF(Data!$R:$R,$O31,Data!BF:BF)</f>
        <v>6</v>
      </c>
      <c r="R31" s="244">
        <f>SUMIF(Data!$R:$R,$O31,Data!BI:BI)</f>
        <v>12</v>
      </c>
      <c r="S31" s="244">
        <f>SUMIF(Data!$R:$R,$O31,Data!BL:BL)</f>
        <v>18</v>
      </c>
      <c r="T31" s="244">
        <f>SUMIF(Data!$R:$R,$O31,Data!BO:BO)</f>
        <v>23</v>
      </c>
      <c r="U31" s="244">
        <f>SUMIF(Data!$R:$R,$O31,Data!BR:BR)</f>
        <v>24</v>
      </c>
      <c r="V31" s="244">
        <f>SUMIF(Data!$R:$R,$O31,Data!BU:BU)</f>
        <v>34</v>
      </c>
      <c r="W31" s="244">
        <f>SUMIF(Data!$R:$R,$O31,Data!BX:BX)</f>
        <v>10</v>
      </c>
      <c r="X31" s="244">
        <f>SUMIF(Data!$R:$R,$O31,Data!CA:CA)</f>
        <v>128</v>
      </c>
      <c r="Y31" s="244">
        <f>SUMIF(Data!$R:$R,$O31,Data!BD:BD)</f>
        <v>0</v>
      </c>
      <c r="Z31" s="244">
        <f>SUMIF(Data!$R:$R,$O31,Data!BG:BG)</f>
        <v>3</v>
      </c>
      <c r="AA31" s="244">
        <f>SUMIF(Data!$R:$R,$O31,Data!BJ:BJ)</f>
        <v>20</v>
      </c>
      <c r="AB31" s="244">
        <f>SUMIF(Data!$R:$R,$O31,Data!BM:BM)</f>
        <v>17</v>
      </c>
      <c r="AC31" s="244">
        <f>SUMIF(Data!$R:$R,$O31,Data!BP:BP)</f>
        <v>18</v>
      </c>
      <c r="AD31" s="244">
        <f>SUMIF(Data!$R:$R,$O31,Data!BS:BS)</f>
        <v>24</v>
      </c>
      <c r="AE31" s="244">
        <f>SUMIF(Data!$R:$R,$O31,Data!BV:BV)</f>
        <v>30</v>
      </c>
      <c r="AF31" s="244">
        <f>SUMIF(Data!$R:$R,$O31,Data!BY:BY)</f>
        <v>18</v>
      </c>
      <c r="AG31" s="244">
        <f>SUMIF(Data!$R:$R,$O31,Data!CB:CB)</f>
        <v>130</v>
      </c>
    </row>
    <row r="32" spans="2:33" x14ac:dyDescent="0.25">
      <c r="B32" s="245" t="s">
        <v>1895</v>
      </c>
      <c r="C32" s="246">
        <f>SUM(C30:C31)</f>
        <v>126</v>
      </c>
      <c r="D32" s="246">
        <f>SUM(D30:D31)</f>
        <v>14810</v>
      </c>
      <c r="E32" s="246">
        <f>SUM(E30:E31)</f>
        <v>68052</v>
      </c>
      <c r="H32" s="245" t="s">
        <v>1895</v>
      </c>
      <c r="I32" s="246">
        <f>SUM(I8:I31)</f>
        <v>16</v>
      </c>
      <c r="J32" s="246">
        <f>SUM(J8:J31)</f>
        <v>866</v>
      </c>
      <c r="K32" s="246">
        <f>SUM(K8:K31)</f>
        <v>4005</v>
      </c>
      <c r="L32" s="265"/>
      <c r="M32" s="265"/>
      <c r="N32" s="314"/>
      <c r="O32" s="278" t="s">
        <v>417</v>
      </c>
      <c r="P32" s="244">
        <f>SUMIF(Data!$R:$R,$O32,Data!BC:BC)</f>
        <v>0</v>
      </c>
      <c r="Q32" s="244">
        <f>SUMIF(Data!$R:$R,$O32,Data!BF:BF)</f>
        <v>0</v>
      </c>
      <c r="R32" s="244">
        <f>SUMIF(Data!$R:$R,$O32,Data!BI:BI)</f>
        <v>0</v>
      </c>
      <c r="S32" s="244">
        <f>SUMIF(Data!$R:$R,$O32,Data!BL:BL)</f>
        <v>0</v>
      </c>
      <c r="T32" s="244">
        <f>SUMIF(Data!$R:$R,$O32,Data!BO:BO)</f>
        <v>0</v>
      </c>
      <c r="U32" s="244">
        <f>SUMIF(Data!$R:$R,$O32,Data!BR:BR)</f>
        <v>0</v>
      </c>
      <c r="V32" s="244">
        <f>SUMIF(Data!$R:$R,$O32,Data!BU:BU)</f>
        <v>0</v>
      </c>
      <c r="W32" s="244">
        <f>SUMIF(Data!$R:$R,$O32,Data!BX:BX)</f>
        <v>0</v>
      </c>
      <c r="X32" s="244">
        <f>SUMIF(Data!$R:$R,$O32,Data!CA:CA)</f>
        <v>0</v>
      </c>
      <c r="Y32" s="244">
        <f>SUMIF(Data!$R:$R,$O32,Data!BD:BD)</f>
        <v>0</v>
      </c>
      <c r="Z32" s="244">
        <f>SUMIF(Data!$R:$R,$O32,Data!BG:BG)</f>
        <v>0</v>
      </c>
      <c r="AA32" s="244">
        <f>SUMIF(Data!$R:$R,$O32,Data!BJ:BJ)</f>
        <v>0</v>
      </c>
      <c r="AB32" s="244">
        <f>SUMIF(Data!$R:$R,$O32,Data!BM:BM)</f>
        <v>0</v>
      </c>
      <c r="AC32" s="244">
        <f>SUMIF(Data!$R:$R,$O32,Data!BP:BP)</f>
        <v>0</v>
      </c>
      <c r="AD32" s="244">
        <f>SUMIF(Data!$R:$R,$O32,Data!BS:BS)</f>
        <v>0</v>
      </c>
      <c r="AE32" s="244">
        <f>SUMIF(Data!$R:$R,$O32,Data!BV:BV)</f>
        <v>0</v>
      </c>
      <c r="AF32" s="244">
        <f>SUMIF(Data!$R:$R,$O32,Data!BY:BY)</f>
        <v>0</v>
      </c>
      <c r="AG32" s="244">
        <f>SUMIF(Data!$R:$R,$O32,Data!CB:CB)</f>
        <v>0</v>
      </c>
    </row>
    <row r="33" spans="2:33" x14ac:dyDescent="0.25">
      <c r="B33" s="257"/>
      <c r="C33" s="265"/>
      <c r="D33" s="265"/>
      <c r="E33" s="265"/>
      <c r="H33" s="257"/>
      <c r="I33" s="265"/>
      <c r="J33" s="265"/>
      <c r="K33" s="265"/>
      <c r="L33" s="265"/>
      <c r="M33" s="265"/>
      <c r="N33" s="314"/>
      <c r="O33" s="278" t="s">
        <v>404</v>
      </c>
      <c r="P33" s="244">
        <f>SUMIF(Data!$R:$R,$O33,Data!BC:BC)</f>
        <v>6</v>
      </c>
      <c r="Q33" s="244">
        <f>SUMIF(Data!$R:$R,$O33,Data!BF:BF)</f>
        <v>1</v>
      </c>
      <c r="R33" s="244">
        <f>SUMIF(Data!$R:$R,$O33,Data!BI:BI)</f>
        <v>6</v>
      </c>
      <c r="S33" s="244">
        <f>SUMIF(Data!$R:$R,$O33,Data!BL:BL)</f>
        <v>10</v>
      </c>
      <c r="T33" s="244">
        <f>SUMIF(Data!$R:$R,$O33,Data!BO:BO)</f>
        <v>4</v>
      </c>
      <c r="U33" s="244">
        <f>SUMIF(Data!$R:$R,$O33,Data!BR:BR)</f>
        <v>4</v>
      </c>
      <c r="V33" s="244">
        <f>SUMIF(Data!$R:$R,$O33,Data!BU:BU)</f>
        <v>6</v>
      </c>
      <c r="W33" s="244">
        <f>SUMIF(Data!$R:$R,$O33,Data!BX:BX)</f>
        <v>2</v>
      </c>
      <c r="X33" s="244">
        <f>SUMIF(Data!$R:$R,$O33,Data!CA:CA)</f>
        <v>39</v>
      </c>
      <c r="Y33" s="244">
        <f>SUMIF(Data!$R:$R,$O33,Data!BD:BD)</f>
        <v>0</v>
      </c>
      <c r="Z33" s="244">
        <f>SUMIF(Data!$R:$R,$O33,Data!BG:BG)</f>
        <v>4</v>
      </c>
      <c r="AA33" s="244">
        <f>SUMIF(Data!$R:$R,$O33,Data!BJ:BJ)</f>
        <v>6</v>
      </c>
      <c r="AB33" s="244">
        <f>SUMIF(Data!$R:$R,$O33,Data!BM:BM)</f>
        <v>17</v>
      </c>
      <c r="AC33" s="244">
        <f>SUMIF(Data!$R:$R,$O33,Data!BP:BP)</f>
        <v>5</v>
      </c>
      <c r="AD33" s="244">
        <f>SUMIF(Data!$R:$R,$O33,Data!BS:BS)</f>
        <v>10</v>
      </c>
      <c r="AE33" s="244">
        <f>SUMIF(Data!$R:$R,$O33,Data!BV:BV)</f>
        <v>15</v>
      </c>
      <c r="AF33" s="244">
        <f>SUMIF(Data!$R:$R,$O33,Data!BY:BY)</f>
        <v>3</v>
      </c>
      <c r="AG33" s="244">
        <f>SUMIF(Data!$R:$R,$O33,Data!CB:CB)</f>
        <v>60</v>
      </c>
    </row>
    <row r="34" spans="2:33" x14ac:dyDescent="0.25">
      <c r="N34" s="314"/>
      <c r="O34" s="278" t="s">
        <v>413</v>
      </c>
      <c r="P34" s="244">
        <f>SUMIF(Data!$R:$R,$O34,Data!BC:BC)</f>
        <v>0</v>
      </c>
      <c r="Q34" s="244">
        <f>SUMIF(Data!$R:$R,$O34,Data!BF:BF)</f>
        <v>0</v>
      </c>
      <c r="R34" s="244">
        <f>SUMIF(Data!$R:$R,$O34,Data!BI:BI)</f>
        <v>0</v>
      </c>
      <c r="S34" s="244">
        <f>SUMIF(Data!$R:$R,$O34,Data!BL:BL)</f>
        <v>0</v>
      </c>
      <c r="T34" s="244">
        <f>SUMIF(Data!$R:$R,$O34,Data!BO:BO)</f>
        <v>0</v>
      </c>
      <c r="U34" s="244">
        <f>SUMIF(Data!$R:$R,$O34,Data!BR:BR)</f>
        <v>0</v>
      </c>
      <c r="V34" s="244">
        <f>SUMIF(Data!$R:$R,$O34,Data!BU:BU)</f>
        <v>0</v>
      </c>
      <c r="W34" s="244">
        <f>SUMIF(Data!$R:$R,$O34,Data!BX:BX)</f>
        <v>0</v>
      </c>
      <c r="X34" s="244">
        <f>SUMIF(Data!$R:$R,$O34,Data!CA:CA)</f>
        <v>0</v>
      </c>
      <c r="Y34" s="244">
        <f>SUMIF(Data!$R:$R,$O34,Data!BD:BD)</f>
        <v>0</v>
      </c>
      <c r="Z34" s="244">
        <f>SUMIF(Data!$R:$R,$O34,Data!BG:BG)</f>
        <v>0</v>
      </c>
      <c r="AA34" s="244">
        <f>SUMIF(Data!$R:$R,$O34,Data!BJ:BJ)</f>
        <v>0</v>
      </c>
      <c r="AB34" s="244">
        <f>SUMIF(Data!$R:$R,$O34,Data!BM:BM)</f>
        <v>0</v>
      </c>
      <c r="AC34" s="244">
        <f>SUMIF(Data!$R:$R,$O34,Data!BP:BP)</f>
        <v>0</v>
      </c>
      <c r="AD34" s="244">
        <f>SUMIF(Data!$R:$R,$O34,Data!BS:BS)</f>
        <v>0</v>
      </c>
      <c r="AE34" s="244">
        <f>SUMIF(Data!$R:$R,$O34,Data!BV:BV)</f>
        <v>0</v>
      </c>
      <c r="AF34" s="244">
        <f>SUMIF(Data!$R:$R,$O34,Data!BY:BY)</f>
        <v>0</v>
      </c>
      <c r="AG34" s="244">
        <f>SUMIF(Data!$R:$R,$O34,Data!CB:CB)</f>
        <v>0</v>
      </c>
    </row>
    <row r="35" spans="2:33" ht="18.75" x14ac:dyDescent="0.3">
      <c r="B35" s="255" t="s">
        <v>1945</v>
      </c>
      <c r="H35" s="255" t="s">
        <v>1946</v>
      </c>
      <c r="N35" s="314"/>
      <c r="O35" s="278" t="s">
        <v>407</v>
      </c>
      <c r="P35" s="244">
        <f>SUMIF(Data!$R:$R,$O35,Data!BC:BC)</f>
        <v>0</v>
      </c>
      <c r="Q35" s="244">
        <f>SUMIF(Data!$R:$R,$O35,Data!BF:BF)</f>
        <v>0</v>
      </c>
      <c r="R35" s="244">
        <f>SUMIF(Data!$R:$R,$O35,Data!BI:BI)</f>
        <v>0</v>
      </c>
      <c r="S35" s="244">
        <f>SUMIF(Data!$R:$R,$O35,Data!BL:BL)</f>
        <v>0</v>
      </c>
      <c r="T35" s="244">
        <f>SUMIF(Data!$R:$R,$O35,Data!BO:BO)</f>
        <v>0</v>
      </c>
      <c r="U35" s="244">
        <f>SUMIF(Data!$R:$R,$O35,Data!BR:BR)</f>
        <v>0</v>
      </c>
      <c r="V35" s="244">
        <f>SUMIF(Data!$R:$R,$O35,Data!BU:BU)</f>
        <v>0</v>
      </c>
      <c r="W35" s="244">
        <f>SUMIF(Data!$R:$R,$O35,Data!BX:BX)</f>
        <v>0</v>
      </c>
      <c r="X35" s="244">
        <f>SUMIF(Data!$R:$R,$O35,Data!CA:CA)</f>
        <v>0</v>
      </c>
      <c r="Y35" s="244">
        <f>SUMIF(Data!$R:$R,$O35,Data!BD:BD)</f>
        <v>0</v>
      </c>
      <c r="Z35" s="244">
        <f>SUMIF(Data!$R:$R,$O35,Data!BG:BG)</f>
        <v>0</v>
      </c>
      <c r="AA35" s="244">
        <f>SUMIF(Data!$R:$R,$O35,Data!BJ:BJ)</f>
        <v>0</v>
      </c>
      <c r="AB35" s="244">
        <f>SUMIF(Data!$R:$R,$O35,Data!BM:BM)</f>
        <v>0</v>
      </c>
      <c r="AC35" s="244">
        <f>SUMIF(Data!$R:$R,$O35,Data!BP:BP)</f>
        <v>0</v>
      </c>
      <c r="AD35" s="244">
        <f>SUMIF(Data!$R:$R,$O35,Data!BS:BS)</f>
        <v>0</v>
      </c>
      <c r="AE35" s="244">
        <f>SUMIF(Data!$R:$R,$O35,Data!BV:BV)</f>
        <v>0</v>
      </c>
      <c r="AF35" s="244">
        <f>SUMIF(Data!$R:$R,$O35,Data!BY:BY)</f>
        <v>0</v>
      </c>
      <c r="AG35" s="244">
        <f>SUMIF(Data!$R:$R,$O35,Data!CB:CB)</f>
        <v>0</v>
      </c>
    </row>
    <row r="36" spans="2:33" ht="30" x14ac:dyDescent="0.25">
      <c r="B36" s="241" t="s">
        <v>916</v>
      </c>
      <c r="C36" s="242" t="s">
        <v>1931</v>
      </c>
      <c r="D36" s="242" t="s">
        <v>16</v>
      </c>
      <c r="E36" s="242" t="s">
        <v>22</v>
      </c>
      <c r="H36" s="241" t="s">
        <v>916</v>
      </c>
      <c r="I36" s="242" t="s">
        <v>1931</v>
      </c>
      <c r="J36" s="242" t="s">
        <v>16</v>
      </c>
      <c r="K36" s="242" t="s">
        <v>22</v>
      </c>
      <c r="N36" s="314"/>
      <c r="O36" s="278" t="s">
        <v>396</v>
      </c>
      <c r="P36" s="244">
        <f>SUMIF(Data!$R:$R,$O36,Data!BC:BC)</f>
        <v>0</v>
      </c>
      <c r="Q36" s="244">
        <f>SUMIF(Data!$R:$R,$O36,Data!BF:BF)</f>
        <v>0</v>
      </c>
      <c r="R36" s="244">
        <f>SUMIF(Data!$R:$R,$O36,Data!BI:BI)</f>
        <v>0</v>
      </c>
      <c r="S36" s="244">
        <f>SUMIF(Data!$R:$R,$O36,Data!BL:BL)</f>
        <v>0</v>
      </c>
      <c r="T36" s="244">
        <f>SUMIF(Data!$R:$R,$O36,Data!BO:BO)</f>
        <v>0</v>
      </c>
      <c r="U36" s="244">
        <f>SUMIF(Data!$R:$R,$O36,Data!BR:BR)</f>
        <v>0</v>
      </c>
      <c r="V36" s="244">
        <f>SUMIF(Data!$R:$R,$O36,Data!BU:BU)</f>
        <v>0</v>
      </c>
      <c r="W36" s="244">
        <f>SUMIF(Data!$R:$R,$O36,Data!BX:BX)</f>
        <v>0</v>
      </c>
      <c r="X36" s="244">
        <f>SUMIF(Data!$R:$R,$O36,Data!CA:CA)</f>
        <v>0</v>
      </c>
      <c r="Y36" s="244">
        <f>SUMIF(Data!$R:$R,$O36,Data!BD:BD)</f>
        <v>0</v>
      </c>
      <c r="Z36" s="244">
        <f>SUMIF(Data!$R:$R,$O36,Data!BG:BG)</f>
        <v>0</v>
      </c>
      <c r="AA36" s="244">
        <f>SUMIF(Data!$R:$R,$O36,Data!BJ:BJ)</f>
        <v>0</v>
      </c>
      <c r="AB36" s="244">
        <f>SUMIF(Data!$R:$R,$O36,Data!BM:BM)</f>
        <v>0</v>
      </c>
      <c r="AC36" s="244">
        <f>SUMIF(Data!$R:$R,$O36,Data!BP:BP)</f>
        <v>0</v>
      </c>
      <c r="AD36" s="244">
        <f>SUMIF(Data!$R:$R,$O36,Data!BS:BS)</f>
        <v>0</v>
      </c>
      <c r="AE36" s="244">
        <f>SUMIF(Data!$R:$R,$O36,Data!BV:BV)</f>
        <v>0</v>
      </c>
      <c r="AF36" s="244">
        <f>SUMIF(Data!$R:$R,$O36,Data!BY:BY)</f>
        <v>0</v>
      </c>
      <c r="AG36" s="244">
        <f>SUMIF(Data!$R:$R,$O36,Data!CB:CB)</f>
        <v>0</v>
      </c>
    </row>
    <row r="37" spans="2:33" x14ac:dyDescent="0.25">
      <c r="B37" s="278" t="s">
        <v>376</v>
      </c>
      <c r="C37" s="244">
        <f>COUNTIF(Data!Q:Q,B30)</f>
        <v>110</v>
      </c>
      <c r="D37" s="259">
        <f>IFERROR(COUNTIFS(Data!Q:Q,$B37,Data!AM:AM,"Yes"),0)</f>
        <v>106</v>
      </c>
      <c r="E37" s="259">
        <f>IFERROR(COUNTIFS(Data!Q:Q,$B37,Data!AM:AM,"No"),0)</f>
        <v>3</v>
      </c>
      <c r="H37" s="278" t="s">
        <v>376</v>
      </c>
      <c r="I37" s="244">
        <f>COUNTIF(Data!Q:Q,B30)</f>
        <v>110</v>
      </c>
      <c r="J37" s="259">
        <f>IFERROR(COUNTIFS(Data!Q:Q,$B37,Data!DN:DN,"Yes"),0)</f>
        <v>104</v>
      </c>
      <c r="K37" s="259">
        <f>IFERROR(COUNTIFS(Data!Q:Q,$B37,Data!DN:DN,"No"),0)</f>
        <v>6</v>
      </c>
      <c r="L37" s="282"/>
      <c r="N37" s="314"/>
      <c r="O37" s="278" t="s">
        <v>415</v>
      </c>
      <c r="P37" s="244">
        <f>SUMIF(Data!$R:$R,$O37,Data!BC:BC)</f>
        <v>0</v>
      </c>
      <c r="Q37" s="244">
        <f>SUMIF(Data!$R:$R,$O37,Data!BF:BF)</f>
        <v>0</v>
      </c>
      <c r="R37" s="244">
        <f>SUMIF(Data!$R:$R,$O37,Data!BI:BI)</f>
        <v>0</v>
      </c>
      <c r="S37" s="244">
        <f>SUMIF(Data!$R:$R,$O37,Data!BL:BL)</f>
        <v>0</v>
      </c>
      <c r="T37" s="244">
        <f>SUMIF(Data!$R:$R,$O37,Data!BO:BO)</f>
        <v>0</v>
      </c>
      <c r="U37" s="244">
        <f>SUMIF(Data!$R:$R,$O37,Data!BR:BR)</f>
        <v>0</v>
      </c>
      <c r="V37" s="244">
        <f>SUMIF(Data!$R:$R,$O37,Data!BU:BU)</f>
        <v>0</v>
      </c>
      <c r="W37" s="244">
        <f>SUMIF(Data!$R:$R,$O37,Data!BX:BX)</f>
        <v>0</v>
      </c>
      <c r="X37" s="244">
        <f>SUMIF(Data!$R:$R,$O37,Data!CA:CA)</f>
        <v>0</v>
      </c>
      <c r="Y37" s="244">
        <f>SUMIF(Data!$R:$R,$O37,Data!BD:BD)</f>
        <v>0</v>
      </c>
      <c r="Z37" s="244">
        <f>SUMIF(Data!$R:$R,$O37,Data!BG:BG)</f>
        <v>0</v>
      </c>
      <c r="AA37" s="244">
        <f>SUMIF(Data!$R:$R,$O37,Data!BJ:BJ)</f>
        <v>0</v>
      </c>
      <c r="AB37" s="244">
        <f>SUMIF(Data!$R:$R,$O37,Data!BM:BM)</f>
        <v>0</v>
      </c>
      <c r="AC37" s="244">
        <f>SUMIF(Data!$R:$R,$O37,Data!BP:BP)</f>
        <v>0</v>
      </c>
      <c r="AD37" s="244">
        <f>SUMIF(Data!$R:$R,$O37,Data!BS:BS)</f>
        <v>0</v>
      </c>
      <c r="AE37" s="244">
        <f>SUMIF(Data!$R:$R,$O37,Data!BV:BV)</f>
        <v>0</v>
      </c>
      <c r="AF37" s="244">
        <f>SUMIF(Data!$R:$R,$O37,Data!BY:BY)</f>
        <v>0</v>
      </c>
      <c r="AG37" s="244">
        <f>SUMIF(Data!$R:$R,$O37,Data!CB:CB)</f>
        <v>0</v>
      </c>
    </row>
    <row r="38" spans="2:33" x14ac:dyDescent="0.25">
      <c r="B38" s="151" t="s">
        <v>395</v>
      </c>
      <c r="C38" s="244">
        <f>COUNTIF(Data!Q:Q,B31)</f>
        <v>16</v>
      </c>
      <c r="D38" s="259">
        <f>IFERROR(COUNTIFS(Data!Q:Q,$B38,Data!AM:AM,"Yes"),0)</f>
        <v>16</v>
      </c>
      <c r="E38" s="259">
        <f>IFERROR(COUNTIFS(Data!Q:Q,$B38,Data!AM:AM,"No"),0)</f>
        <v>0</v>
      </c>
      <c r="H38" s="151" t="s">
        <v>395</v>
      </c>
      <c r="I38" s="244">
        <f>COUNTIF(Data!Q:Q,B31)</f>
        <v>16</v>
      </c>
      <c r="J38" s="259">
        <f>IFERROR(COUNTIFS(Data!Q:Q,$B38,Data!DN:DN,"Yes"),0)</f>
        <v>14</v>
      </c>
      <c r="K38" s="259">
        <f>IFERROR(COUNTIFS(Data!Q:Q,$B38,Data!DN:DN,"No"),0)</f>
        <v>0</v>
      </c>
      <c r="L38" s="282"/>
      <c r="N38" s="314"/>
      <c r="O38" s="278" t="s">
        <v>1043</v>
      </c>
      <c r="P38" s="244">
        <f>SUMIF(Data!$R:$R,$O38,Data!BC:BC)</f>
        <v>0</v>
      </c>
      <c r="Q38" s="244">
        <f>SUMIF(Data!$R:$R,$O38,Data!BF:BF)</f>
        <v>0</v>
      </c>
      <c r="R38" s="244">
        <f>SUMIF(Data!$R:$R,$O38,Data!BI:BI)</f>
        <v>0</v>
      </c>
      <c r="S38" s="244">
        <f>SUMIF(Data!$R:$R,$O38,Data!BL:BL)</f>
        <v>0</v>
      </c>
      <c r="T38" s="244">
        <f>SUMIF(Data!$R:$R,$O38,Data!BO:BO)</f>
        <v>0</v>
      </c>
      <c r="U38" s="244">
        <f>SUMIF(Data!$R:$R,$O38,Data!BR:BR)</f>
        <v>0</v>
      </c>
      <c r="V38" s="244">
        <f>SUMIF(Data!$R:$R,$O38,Data!BU:BU)</f>
        <v>0</v>
      </c>
      <c r="W38" s="244">
        <f>SUMIF(Data!$R:$R,$O38,Data!BX:BX)</f>
        <v>0</v>
      </c>
      <c r="X38" s="244">
        <f>SUMIF(Data!$R:$R,$O38,Data!CA:CA)</f>
        <v>0</v>
      </c>
      <c r="Y38" s="244">
        <f>SUMIF(Data!$R:$R,$O38,Data!BD:BD)</f>
        <v>0</v>
      </c>
      <c r="Z38" s="244">
        <f>SUMIF(Data!$R:$R,$O38,Data!BG:BG)</f>
        <v>0</v>
      </c>
      <c r="AA38" s="244">
        <f>SUMIF(Data!$R:$R,$O38,Data!BJ:BJ)</f>
        <v>0</v>
      </c>
      <c r="AB38" s="244">
        <f>SUMIF(Data!$R:$R,$O38,Data!BM:BM)</f>
        <v>0</v>
      </c>
      <c r="AC38" s="244">
        <f>SUMIF(Data!$R:$R,$O38,Data!BP:BP)</f>
        <v>0</v>
      </c>
      <c r="AD38" s="244">
        <f>SUMIF(Data!$R:$R,$O38,Data!BS:BS)</f>
        <v>0</v>
      </c>
      <c r="AE38" s="244">
        <f>SUMIF(Data!$R:$R,$O38,Data!BV:BV)</f>
        <v>0</v>
      </c>
      <c r="AF38" s="244">
        <f>SUMIF(Data!$R:$R,$O38,Data!BY:BY)</f>
        <v>0</v>
      </c>
      <c r="AG38" s="244">
        <f>SUMIF(Data!$R:$R,$O38,Data!CB:CB)</f>
        <v>0</v>
      </c>
    </row>
    <row r="39" spans="2:33" x14ac:dyDescent="0.25">
      <c r="B39" s="245" t="s">
        <v>1895</v>
      </c>
      <c r="C39" s="246">
        <f>SUM(C37:C38)</f>
        <v>126</v>
      </c>
      <c r="D39" s="247">
        <f>SUM(D37:D38)/$C$39</f>
        <v>0.96825396825396826</v>
      </c>
      <c r="E39" s="247">
        <f>SUM(E37:E38)/$C$39</f>
        <v>2.3809523809523808E-2</v>
      </c>
      <c r="H39" s="245" t="s">
        <v>1895</v>
      </c>
      <c r="I39" s="246">
        <f>SUM(I37:I38)</f>
        <v>126</v>
      </c>
      <c r="J39" s="247">
        <f>SUM(J37:J38)/$C$39</f>
        <v>0.93650793650793651</v>
      </c>
      <c r="K39" s="247">
        <f>SUM(K37:K38)/$C$39</f>
        <v>4.7619047619047616E-2</v>
      </c>
      <c r="L39" s="254"/>
      <c r="N39" s="314"/>
      <c r="O39" s="278" t="s">
        <v>410</v>
      </c>
      <c r="P39" s="244">
        <f>SUMIF(Data!$R:$R,$O39,Data!BC:BC)</f>
        <v>0</v>
      </c>
      <c r="Q39" s="244">
        <f>SUMIF(Data!$R:$R,$O39,Data!BF:BF)</f>
        <v>4</v>
      </c>
      <c r="R39" s="244">
        <f>SUMIF(Data!$R:$R,$O39,Data!BI:BI)</f>
        <v>6</v>
      </c>
      <c r="S39" s="244">
        <f>SUMIF(Data!$R:$R,$O39,Data!BL:BL)</f>
        <v>9</v>
      </c>
      <c r="T39" s="244">
        <f>SUMIF(Data!$R:$R,$O39,Data!BO:BO)</f>
        <v>1</v>
      </c>
      <c r="U39" s="244">
        <f>SUMIF(Data!$R:$R,$O39,Data!BR:BR)</f>
        <v>2</v>
      </c>
      <c r="V39" s="244">
        <f>SUMIF(Data!$R:$R,$O39,Data!BU:BU)</f>
        <v>3</v>
      </c>
      <c r="W39" s="244">
        <f>SUMIF(Data!$R:$R,$O39,Data!BX:BX)</f>
        <v>1</v>
      </c>
      <c r="X39" s="244">
        <f>SUMIF(Data!$R:$R,$O39,Data!CA:CA)</f>
        <v>26</v>
      </c>
      <c r="Y39" s="244">
        <f>SUMIF(Data!$R:$R,$O39,Data!BD:BD)</f>
        <v>0</v>
      </c>
      <c r="Z39" s="244">
        <f>SUMIF(Data!$R:$R,$O39,Data!BG:BG)</f>
        <v>1</v>
      </c>
      <c r="AA39" s="244">
        <f>SUMIF(Data!$R:$R,$O39,Data!BJ:BJ)</f>
        <v>7</v>
      </c>
      <c r="AB39" s="244">
        <f>SUMIF(Data!$R:$R,$O39,Data!BM:BM)</f>
        <v>11</v>
      </c>
      <c r="AC39" s="244">
        <f>SUMIF(Data!$R:$R,$O39,Data!BP:BP)</f>
        <v>6</v>
      </c>
      <c r="AD39" s="244">
        <f>SUMIF(Data!$R:$R,$O39,Data!BS:BS)</f>
        <v>8</v>
      </c>
      <c r="AE39" s="244">
        <f>SUMIF(Data!$R:$R,$O39,Data!BV:BV)</f>
        <v>6</v>
      </c>
      <c r="AF39" s="244">
        <f>SUMIF(Data!$R:$R,$O39,Data!BY:BY)</f>
        <v>1</v>
      </c>
      <c r="AG39" s="244">
        <f>SUMIF(Data!$R:$R,$O39,Data!CB:CB)</f>
        <v>40</v>
      </c>
    </row>
    <row r="40" spans="2:33" x14ac:dyDescent="0.25">
      <c r="N40" s="314"/>
      <c r="O40" s="278" t="s">
        <v>412</v>
      </c>
      <c r="P40" s="244">
        <f>SUMIF(Data!$R:$R,$O40,Data!BC:BC)</f>
        <v>0</v>
      </c>
      <c r="Q40" s="244">
        <f>SUMIF(Data!$R:$R,$O40,Data!BF:BF)</f>
        <v>0</v>
      </c>
      <c r="R40" s="244">
        <f>SUMIF(Data!$R:$R,$O40,Data!BI:BI)</f>
        <v>0</v>
      </c>
      <c r="S40" s="244">
        <f>SUMIF(Data!$R:$R,$O40,Data!BL:BL)</f>
        <v>0</v>
      </c>
      <c r="T40" s="244">
        <f>SUMIF(Data!$R:$R,$O40,Data!BO:BO)</f>
        <v>0</v>
      </c>
      <c r="U40" s="244">
        <f>SUMIF(Data!$R:$R,$O40,Data!BR:BR)</f>
        <v>0</v>
      </c>
      <c r="V40" s="244">
        <f>SUMIF(Data!$R:$R,$O40,Data!BU:BU)</f>
        <v>0</v>
      </c>
      <c r="W40" s="244">
        <f>SUMIF(Data!$R:$R,$O40,Data!BX:BX)</f>
        <v>0</v>
      </c>
      <c r="X40" s="244">
        <f>SUMIF(Data!$R:$R,$O40,Data!CA:CA)</f>
        <v>0</v>
      </c>
      <c r="Y40" s="244">
        <f>SUMIF(Data!$R:$R,$O40,Data!BD:BD)</f>
        <v>0</v>
      </c>
      <c r="Z40" s="244">
        <f>SUMIF(Data!$R:$R,$O40,Data!BG:BG)</f>
        <v>0</v>
      </c>
      <c r="AA40" s="244">
        <f>SUMIF(Data!$R:$R,$O40,Data!BJ:BJ)</f>
        <v>0</v>
      </c>
      <c r="AB40" s="244">
        <f>SUMIF(Data!$R:$R,$O40,Data!BM:BM)</f>
        <v>0</v>
      </c>
      <c r="AC40" s="244">
        <f>SUMIF(Data!$R:$R,$O40,Data!BP:BP)</f>
        <v>0</v>
      </c>
      <c r="AD40" s="244">
        <f>SUMIF(Data!$R:$R,$O40,Data!BS:BS)</f>
        <v>0</v>
      </c>
      <c r="AE40" s="244">
        <f>SUMIF(Data!$R:$R,$O40,Data!BV:BV)</f>
        <v>0</v>
      </c>
      <c r="AF40" s="244">
        <f>SUMIF(Data!$R:$R,$O40,Data!BY:BY)</f>
        <v>0</v>
      </c>
      <c r="AG40" s="244">
        <f>SUMIF(Data!$R:$R,$O40,Data!CB:CB)</f>
        <v>0</v>
      </c>
    </row>
    <row r="41" spans="2:33" ht="18.75" x14ac:dyDescent="0.3">
      <c r="B41" s="255" t="s">
        <v>1947</v>
      </c>
      <c r="H41" s="255" t="s">
        <v>1948</v>
      </c>
      <c r="N41" s="314"/>
      <c r="O41" s="278" t="s">
        <v>406</v>
      </c>
      <c r="P41" s="244">
        <f>SUMIF(Data!$R:$R,$O41,Data!BC:BC)</f>
        <v>19</v>
      </c>
      <c r="Q41" s="244">
        <f>SUMIF(Data!$R:$R,$O41,Data!BF:BF)</f>
        <v>60</v>
      </c>
      <c r="R41" s="244">
        <f>SUMIF(Data!$R:$R,$O41,Data!BI:BI)</f>
        <v>93</v>
      </c>
      <c r="S41" s="244">
        <f>SUMIF(Data!$R:$R,$O41,Data!BL:BL)</f>
        <v>265</v>
      </c>
      <c r="T41" s="244">
        <f>SUMIF(Data!$R:$R,$O41,Data!BO:BO)</f>
        <v>195</v>
      </c>
      <c r="U41" s="244">
        <f>SUMIF(Data!$R:$R,$O41,Data!BR:BR)</f>
        <v>218</v>
      </c>
      <c r="V41" s="244">
        <f>SUMIF(Data!$R:$R,$O41,Data!BU:BU)</f>
        <v>184</v>
      </c>
      <c r="W41" s="244">
        <f>SUMIF(Data!$R:$R,$O41,Data!BX:BX)</f>
        <v>56</v>
      </c>
      <c r="X41" s="244">
        <f>SUMIF(Data!$R:$R,$O41,Data!CA:CA)</f>
        <v>1090</v>
      </c>
      <c r="Y41" s="244">
        <f>SUMIF(Data!$R:$R,$O41,Data!BD:BD)</f>
        <v>19</v>
      </c>
      <c r="Z41" s="244">
        <f>SUMIF(Data!$R:$R,$O41,Data!BG:BG)</f>
        <v>81</v>
      </c>
      <c r="AA41" s="244">
        <f>SUMIF(Data!$R:$R,$O41,Data!BJ:BJ)</f>
        <v>102</v>
      </c>
      <c r="AB41" s="244">
        <f>SUMIF(Data!$R:$R,$O41,Data!BM:BM)</f>
        <v>281</v>
      </c>
      <c r="AC41" s="244">
        <f>SUMIF(Data!$R:$R,$O41,Data!BP:BP)</f>
        <v>147</v>
      </c>
      <c r="AD41" s="244">
        <f>SUMIF(Data!$R:$R,$O41,Data!BS:BS)</f>
        <v>285</v>
      </c>
      <c r="AE41" s="244">
        <f>SUMIF(Data!$R:$R,$O41,Data!BV:BV)</f>
        <v>283</v>
      </c>
      <c r="AF41" s="244">
        <f>SUMIF(Data!$R:$R,$O41,Data!BY:BY)</f>
        <v>74</v>
      </c>
      <c r="AG41" s="244">
        <f>SUMIF(Data!$R:$R,$O41,Data!CB:CB)</f>
        <v>1272</v>
      </c>
    </row>
    <row r="42" spans="2:33" ht="30" x14ac:dyDescent="0.25">
      <c r="B42" s="241" t="s">
        <v>1929</v>
      </c>
      <c r="C42" s="242" t="s">
        <v>1931</v>
      </c>
      <c r="D42" s="242" t="s">
        <v>52</v>
      </c>
      <c r="E42" s="242" t="s">
        <v>53</v>
      </c>
      <c r="F42" s="242" t="s">
        <v>54</v>
      </c>
      <c r="H42" s="241" t="s">
        <v>1929</v>
      </c>
      <c r="I42" s="242" t="s">
        <v>1931</v>
      </c>
      <c r="J42" s="242" t="s">
        <v>52</v>
      </c>
      <c r="K42" s="242" t="s">
        <v>53</v>
      </c>
      <c r="L42" s="242" t="s">
        <v>54</v>
      </c>
      <c r="N42" s="314"/>
      <c r="O42" s="278" t="s">
        <v>409</v>
      </c>
      <c r="P42" s="244">
        <f>SUMIF(Data!$R:$R,$O42,Data!BC:BC)</f>
        <v>0</v>
      </c>
      <c r="Q42" s="244">
        <f>SUMIF(Data!$R:$R,$O42,Data!BF:BF)</f>
        <v>0</v>
      </c>
      <c r="R42" s="244">
        <f>SUMIF(Data!$R:$R,$O42,Data!BI:BI)</f>
        <v>0</v>
      </c>
      <c r="S42" s="244">
        <f>SUMIF(Data!$R:$R,$O42,Data!BL:BL)</f>
        <v>0</v>
      </c>
      <c r="T42" s="244">
        <f>SUMIF(Data!$R:$R,$O42,Data!BO:BO)</f>
        <v>0</v>
      </c>
      <c r="U42" s="244">
        <f>SUMIF(Data!$R:$R,$O42,Data!BR:BR)</f>
        <v>0</v>
      </c>
      <c r="V42" s="244">
        <f>SUMIF(Data!$R:$R,$O42,Data!BU:BU)</f>
        <v>0</v>
      </c>
      <c r="W42" s="244">
        <f>SUMIF(Data!$R:$R,$O42,Data!BX:BX)</f>
        <v>0</v>
      </c>
      <c r="X42" s="244">
        <f>SUMIF(Data!$R:$R,$O42,Data!CA:CA)</f>
        <v>0</v>
      </c>
      <c r="Y42" s="244">
        <f>SUMIF(Data!$R:$R,$O42,Data!BD:BD)</f>
        <v>0</v>
      </c>
      <c r="Z42" s="244">
        <f>SUMIF(Data!$R:$R,$O42,Data!BG:BG)</f>
        <v>0</v>
      </c>
      <c r="AA42" s="244">
        <f>SUMIF(Data!$R:$R,$O42,Data!BJ:BJ)</f>
        <v>0</v>
      </c>
      <c r="AB42" s="244">
        <f>SUMIF(Data!$R:$R,$O42,Data!BM:BM)</f>
        <v>0</v>
      </c>
      <c r="AC42" s="244">
        <f>SUMIF(Data!$R:$R,$O42,Data!BP:BP)</f>
        <v>0</v>
      </c>
      <c r="AD42" s="244">
        <f>SUMIF(Data!$R:$R,$O42,Data!BS:BS)</f>
        <v>0</v>
      </c>
      <c r="AE42" s="244">
        <f>SUMIF(Data!$R:$R,$O42,Data!BV:BV)</f>
        <v>0</v>
      </c>
      <c r="AF42" s="244">
        <f>SUMIF(Data!$R:$R,$O42,Data!BY:BY)</f>
        <v>0</v>
      </c>
      <c r="AG42" s="244">
        <f>SUMIF(Data!$R:$R,$O42,Data!CB:CB)</f>
        <v>0</v>
      </c>
    </row>
    <row r="43" spans="2:33" x14ac:dyDescent="0.25">
      <c r="B43" s="151" t="s">
        <v>388</v>
      </c>
      <c r="C43" s="244">
        <f>COUNTIF(Data!R:R,B43)</f>
        <v>14</v>
      </c>
      <c r="D43" s="151">
        <f>COUNTIFS(Data!R:R,'Analysis Tables'!B43,Data!Y:Y,'Analysis Tables'!$D$42)</f>
        <v>9</v>
      </c>
      <c r="E43" s="151">
        <f>COUNTIFS(Data!R:R,'Analysis Tables'!B43,Data!Y:Y,'Analysis Tables'!$E$42)</f>
        <v>4</v>
      </c>
      <c r="F43" s="151">
        <f>COUNTIFS(Data!R:R,'Analysis Tables'!B43,Data!Y:Y,'Analysis Tables'!$F$42)</f>
        <v>1</v>
      </c>
      <c r="G43" s="152"/>
      <c r="H43" s="278" t="s">
        <v>401</v>
      </c>
      <c r="I43" s="244">
        <f>COUNTIF(Data!R:R,H43)</f>
        <v>0</v>
      </c>
      <c r="J43" s="151">
        <f>COUNTIFS(Data!R:R,'Analysis Tables'!H43,Data!Y:Y,'Analysis Tables'!$J$42)</f>
        <v>0</v>
      </c>
      <c r="K43" s="151">
        <f>COUNTIFS(Data!R:R,'Analysis Tables'!H43,Data!Y:Y,'Analysis Tables'!$K$42)</f>
        <v>0</v>
      </c>
      <c r="L43" s="151">
        <f>COUNTIFS(Data!R:R,'Analysis Tables'!H43,Data!Y:Y,'Analysis Tables'!$L$42)</f>
        <v>0</v>
      </c>
      <c r="N43" s="314"/>
      <c r="O43" s="278" t="s">
        <v>400</v>
      </c>
      <c r="P43" s="244">
        <f>SUMIF(Data!$R:$R,$O43,Data!BC:BC)</f>
        <v>0</v>
      </c>
      <c r="Q43" s="244">
        <f>SUMIF(Data!$R:$R,$O43,Data!BF:BF)</f>
        <v>0</v>
      </c>
      <c r="R43" s="244">
        <f>SUMIF(Data!$R:$R,$O43,Data!BI:BI)</f>
        <v>0</v>
      </c>
      <c r="S43" s="244">
        <f>SUMIF(Data!$R:$R,$O43,Data!BL:BL)</f>
        <v>0</v>
      </c>
      <c r="T43" s="244">
        <f>SUMIF(Data!$R:$R,$O43,Data!BO:BO)</f>
        <v>0</v>
      </c>
      <c r="U43" s="244">
        <f>SUMIF(Data!$R:$R,$O43,Data!BR:BR)</f>
        <v>0</v>
      </c>
      <c r="V43" s="244">
        <f>SUMIF(Data!$R:$R,$O43,Data!BU:BU)</f>
        <v>0</v>
      </c>
      <c r="W43" s="244">
        <f>SUMIF(Data!$R:$R,$O43,Data!BX:BX)</f>
        <v>0</v>
      </c>
      <c r="X43" s="244">
        <f>SUMIF(Data!$R:$R,$O43,Data!CA:CA)</f>
        <v>0</v>
      </c>
      <c r="Y43" s="244">
        <f>SUMIF(Data!$R:$R,$O43,Data!BD:BD)</f>
        <v>0</v>
      </c>
      <c r="Z43" s="244">
        <f>SUMIF(Data!$R:$R,$O43,Data!BG:BG)</f>
        <v>0</v>
      </c>
      <c r="AA43" s="244">
        <f>SUMIF(Data!$R:$R,$O43,Data!BJ:BJ)</f>
        <v>0</v>
      </c>
      <c r="AB43" s="244">
        <f>SUMIF(Data!$R:$R,$O43,Data!BM:BM)</f>
        <v>0</v>
      </c>
      <c r="AC43" s="244">
        <f>SUMIF(Data!$R:$R,$O43,Data!BP:BP)</f>
        <v>0</v>
      </c>
      <c r="AD43" s="244">
        <f>SUMIF(Data!$R:$R,$O43,Data!BS:BS)</f>
        <v>0</v>
      </c>
      <c r="AE43" s="244">
        <f>SUMIF(Data!$R:$R,$O43,Data!BV:BV)</f>
        <v>0</v>
      </c>
      <c r="AF43" s="244">
        <f>SUMIF(Data!$R:$R,$O43,Data!BY:BY)</f>
        <v>0</v>
      </c>
      <c r="AG43" s="244">
        <f>SUMIF(Data!$R:$R,$O43,Data!CB:CB)</f>
        <v>0</v>
      </c>
    </row>
    <row r="44" spans="2:33" x14ac:dyDescent="0.25">
      <c r="B44" s="151" t="s">
        <v>384</v>
      </c>
      <c r="C44" s="244">
        <f>COUNTIF(Data!R:R,B44)</f>
        <v>3</v>
      </c>
      <c r="D44" s="151">
        <f>COUNTIFS(Data!R:R,'Analysis Tables'!B44,Data!Y:Y,'Analysis Tables'!$D$42)</f>
        <v>3</v>
      </c>
      <c r="E44" s="151">
        <f>COUNTIFS(Data!R:R,'Analysis Tables'!B44,Data!Y:Y,'Analysis Tables'!$E$42)</f>
        <v>0</v>
      </c>
      <c r="F44" s="151">
        <f>COUNTIFS(Data!R:R,'Analysis Tables'!B44,Data!Y:Y,'Analysis Tables'!$F$42)</f>
        <v>0</v>
      </c>
      <c r="G44" s="152"/>
      <c r="H44" s="278" t="s">
        <v>408</v>
      </c>
      <c r="I44" s="244">
        <f>COUNTIF(Data!R:R,H44)</f>
        <v>0</v>
      </c>
      <c r="J44" s="151">
        <f>COUNTIFS(Data!R:R,'Analysis Tables'!H44,Data!Y:Y,'Analysis Tables'!$J$42)</f>
        <v>0</v>
      </c>
      <c r="K44" s="151">
        <f>COUNTIFS(Data!R:R,'Analysis Tables'!H44,Data!Y:Y,'Analysis Tables'!$K$42)</f>
        <v>0</v>
      </c>
      <c r="L44" s="151">
        <f>COUNTIFS(Data!R:R,'Analysis Tables'!H44,Data!Y:Y,'Analysis Tables'!$L$42)</f>
        <v>0</v>
      </c>
      <c r="N44" s="314"/>
      <c r="O44" s="278" t="s">
        <v>402</v>
      </c>
      <c r="P44" s="244">
        <f>SUMIF(Data!$R:$R,$O44,Data!BC:BC)</f>
        <v>0</v>
      </c>
      <c r="Q44" s="244">
        <f>SUMIF(Data!$R:$R,$O44,Data!BF:BF)</f>
        <v>0</v>
      </c>
      <c r="R44" s="244">
        <f>SUMIF(Data!$R:$R,$O44,Data!BI:BI)</f>
        <v>0</v>
      </c>
      <c r="S44" s="244">
        <f>SUMIF(Data!$R:$R,$O44,Data!BL:BL)</f>
        <v>0</v>
      </c>
      <c r="T44" s="244">
        <f>SUMIF(Data!$R:$R,$O44,Data!BO:BO)</f>
        <v>0</v>
      </c>
      <c r="U44" s="244">
        <f>SUMIF(Data!$R:$R,$O44,Data!BR:BR)</f>
        <v>0</v>
      </c>
      <c r="V44" s="244">
        <f>SUMIF(Data!$R:$R,$O44,Data!BU:BU)</f>
        <v>0</v>
      </c>
      <c r="W44" s="244">
        <f>SUMIF(Data!$R:$R,$O44,Data!BX:BX)</f>
        <v>0</v>
      </c>
      <c r="X44" s="244">
        <f>SUMIF(Data!$R:$R,$O44,Data!CA:CA)</f>
        <v>0</v>
      </c>
      <c r="Y44" s="244">
        <f>SUMIF(Data!$R:$R,$O44,Data!BD:BD)</f>
        <v>0</v>
      </c>
      <c r="Z44" s="244">
        <f>SUMIF(Data!$R:$R,$O44,Data!BG:BG)</f>
        <v>0</v>
      </c>
      <c r="AA44" s="244">
        <f>SUMIF(Data!$R:$R,$O44,Data!BJ:BJ)</f>
        <v>0</v>
      </c>
      <c r="AB44" s="244">
        <f>SUMIF(Data!$R:$R,$O44,Data!BM:BM)</f>
        <v>0</v>
      </c>
      <c r="AC44" s="244">
        <f>SUMIF(Data!$R:$R,$O44,Data!BP:BP)</f>
        <v>0</v>
      </c>
      <c r="AD44" s="244">
        <f>SUMIF(Data!$R:$R,$O44,Data!BS:BS)</f>
        <v>0</v>
      </c>
      <c r="AE44" s="244">
        <f>SUMIF(Data!$R:$R,$O44,Data!BV:BV)</f>
        <v>0</v>
      </c>
      <c r="AF44" s="244">
        <f>SUMIF(Data!$R:$R,$O44,Data!BY:BY)</f>
        <v>0</v>
      </c>
      <c r="AG44" s="244">
        <f>SUMIF(Data!$R:$R,$O44,Data!CB:CB)</f>
        <v>0</v>
      </c>
    </row>
    <row r="45" spans="2:33" x14ac:dyDescent="0.25">
      <c r="B45" s="151" t="s">
        <v>381</v>
      </c>
      <c r="C45" s="244">
        <f>COUNTIF(Data!R:R,B45)</f>
        <v>3</v>
      </c>
      <c r="D45" s="151">
        <f>COUNTIFS(Data!R:R,'Analysis Tables'!B45,Data!Y:Y,'Analysis Tables'!$D$42)</f>
        <v>1</v>
      </c>
      <c r="E45" s="151">
        <f>COUNTIFS(Data!R:R,'Analysis Tables'!B45,Data!Y:Y,'Analysis Tables'!$E$42)</f>
        <v>0</v>
      </c>
      <c r="F45" s="151">
        <f>COUNTIFS(Data!R:R,'Analysis Tables'!B45,Data!Y:Y,'Analysis Tables'!$F$42)</f>
        <v>1</v>
      </c>
      <c r="G45" s="152"/>
      <c r="H45" s="278" t="s">
        <v>398</v>
      </c>
      <c r="I45" s="244">
        <f>COUNTIF(Data!R:R,H45)</f>
        <v>0</v>
      </c>
      <c r="J45" s="151">
        <f>COUNTIFS(Data!R:R,'Analysis Tables'!H45,Data!Y:Y,'Analysis Tables'!$J$42)</f>
        <v>0</v>
      </c>
      <c r="K45" s="151">
        <f>COUNTIFS(Data!R:R,'Analysis Tables'!H45,Data!Y:Y,'Analysis Tables'!$K$42)</f>
        <v>0</v>
      </c>
      <c r="L45" s="151">
        <f>COUNTIFS(Data!R:R,'Analysis Tables'!H45,Data!Y:Y,'Analysis Tables'!$L$42)</f>
        <v>0</v>
      </c>
      <c r="N45" s="314"/>
      <c r="O45" s="278" t="s">
        <v>416</v>
      </c>
      <c r="P45" s="244">
        <f>SUMIF(Data!$R:$R,$O45,Data!BC:BC)</f>
        <v>0</v>
      </c>
      <c r="Q45" s="244">
        <f>SUMIF(Data!$R:$R,$O45,Data!BF:BF)</f>
        <v>0</v>
      </c>
      <c r="R45" s="244">
        <f>SUMIF(Data!$R:$R,$O45,Data!BI:BI)</f>
        <v>0</v>
      </c>
      <c r="S45" s="244">
        <f>SUMIF(Data!$R:$R,$O45,Data!BL:BL)</f>
        <v>0</v>
      </c>
      <c r="T45" s="244">
        <f>SUMIF(Data!$R:$R,$O45,Data!BO:BO)</f>
        <v>0</v>
      </c>
      <c r="U45" s="244">
        <f>SUMIF(Data!$R:$R,$O45,Data!BR:BR)</f>
        <v>0</v>
      </c>
      <c r="V45" s="244">
        <f>SUMIF(Data!$R:$R,$O45,Data!BU:BU)</f>
        <v>0</v>
      </c>
      <c r="W45" s="244">
        <f>SUMIF(Data!$R:$R,$O45,Data!BX:BX)</f>
        <v>0</v>
      </c>
      <c r="X45" s="244">
        <f>SUMIF(Data!$R:$R,$O45,Data!CA:CA)</f>
        <v>0</v>
      </c>
      <c r="Y45" s="244">
        <f>SUMIF(Data!$R:$R,$O45,Data!BD:BD)</f>
        <v>0</v>
      </c>
      <c r="Z45" s="244">
        <f>SUMIF(Data!$R:$R,$O45,Data!BG:BG)</f>
        <v>0</v>
      </c>
      <c r="AA45" s="244">
        <f>SUMIF(Data!$R:$R,$O45,Data!BJ:BJ)</f>
        <v>0</v>
      </c>
      <c r="AB45" s="244">
        <f>SUMIF(Data!$R:$R,$O45,Data!BM:BM)</f>
        <v>0</v>
      </c>
      <c r="AC45" s="244">
        <f>SUMIF(Data!$R:$R,$O45,Data!BP:BP)</f>
        <v>0</v>
      </c>
      <c r="AD45" s="244">
        <f>SUMIF(Data!$R:$R,$O45,Data!BS:BS)</f>
        <v>0</v>
      </c>
      <c r="AE45" s="244">
        <f>SUMIF(Data!$R:$R,$O45,Data!BV:BV)</f>
        <v>0</v>
      </c>
      <c r="AF45" s="244">
        <f>SUMIF(Data!$R:$R,$O45,Data!BY:BY)</f>
        <v>0</v>
      </c>
      <c r="AG45" s="244">
        <f>SUMIF(Data!$R:$R,$O45,Data!CB:CB)</f>
        <v>0</v>
      </c>
    </row>
    <row r="46" spans="2:33" x14ac:dyDescent="0.25">
      <c r="B46" s="151" t="s">
        <v>391</v>
      </c>
      <c r="C46" s="244">
        <f>COUNTIF(Data!R:R,B46)</f>
        <v>0</v>
      </c>
      <c r="D46" s="151">
        <f>COUNTIFS(Data!R:R,'Analysis Tables'!B46,Data!Y:Y,'Analysis Tables'!$D$42)</f>
        <v>0</v>
      </c>
      <c r="E46" s="151">
        <f>COUNTIFS(Data!R:R,'Analysis Tables'!B46,Data!Y:Y,'Analysis Tables'!$E$42)</f>
        <v>0</v>
      </c>
      <c r="F46" s="151">
        <f>COUNTIFS(Data!R:R,'Analysis Tables'!B46,Data!Y:Y,'Analysis Tables'!$F$42)</f>
        <v>0</v>
      </c>
      <c r="G46" s="152"/>
      <c r="H46" s="278" t="s">
        <v>411</v>
      </c>
      <c r="I46" s="244">
        <f>COUNTIF(Data!R:R,H46)</f>
        <v>0</v>
      </c>
      <c r="J46" s="151">
        <f>COUNTIFS(Data!R:R,'Analysis Tables'!H46,Data!Y:Y,'Analysis Tables'!$J$42)</f>
        <v>0</v>
      </c>
      <c r="K46" s="151">
        <f>COUNTIFS(Data!R:R,'Analysis Tables'!H46,Data!Y:Y,'Analysis Tables'!$K$42)</f>
        <v>0</v>
      </c>
      <c r="L46" s="151">
        <f>COUNTIFS(Data!R:R,'Analysis Tables'!H46,Data!Y:Y,'Analysis Tables'!$L$42)</f>
        <v>0</v>
      </c>
      <c r="N46" s="314"/>
      <c r="O46" s="278" t="s">
        <v>414</v>
      </c>
      <c r="P46" s="244">
        <f>SUMIF(Data!$R:$R,$O46,Data!BC:BC)</f>
        <v>0</v>
      </c>
      <c r="Q46" s="244">
        <f>SUMIF(Data!$R:$R,$O46,Data!BF:BF)</f>
        <v>5</v>
      </c>
      <c r="R46" s="244">
        <f>SUMIF(Data!$R:$R,$O46,Data!BI:BI)</f>
        <v>3</v>
      </c>
      <c r="S46" s="244">
        <f>SUMIF(Data!$R:$R,$O46,Data!BL:BL)</f>
        <v>20</v>
      </c>
      <c r="T46" s="244">
        <f>SUMIF(Data!$R:$R,$O46,Data!BO:BO)</f>
        <v>14</v>
      </c>
      <c r="U46" s="244">
        <f>SUMIF(Data!$R:$R,$O46,Data!BR:BR)</f>
        <v>16</v>
      </c>
      <c r="V46" s="244">
        <f>SUMIF(Data!$R:$R,$O46,Data!BU:BU)</f>
        <v>18</v>
      </c>
      <c r="W46" s="244">
        <f>SUMIF(Data!$R:$R,$O46,Data!BX:BX)</f>
        <v>7</v>
      </c>
      <c r="X46" s="244">
        <f>SUMIF(Data!$R:$R,$O46,Data!CA:CA)</f>
        <v>83</v>
      </c>
      <c r="Y46" s="244">
        <f>SUMIF(Data!$R:$R,$O46,Data!BD:BD)</f>
        <v>0</v>
      </c>
      <c r="Z46" s="244">
        <f>SUMIF(Data!$R:$R,$O46,Data!BG:BG)</f>
        <v>3</v>
      </c>
      <c r="AA46" s="244">
        <f>SUMIF(Data!$R:$R,$O46,Data!BJ:BJ)</f>
        <v>7</v>
      </c>
      <c r="AB46" s="244">
        <f>SUMIF(Data!$R:$R,$O46,Data!BM:BM)</f>
        <v>13</v>
      </c>
      <c r="AC46" s="244">
        <f>SUMIF(Data!$R:$R,$O46,Data!BP:BP)</f>
        <v>15</v>
      </c>
      <c r="AD46" s="244">
        <f>SUMIF(Data!$R:$R,$O46,Data!BS:BS)</f>
        <v>25</v>
      </c>
      <c r="AE46" s="244">
        <f>SUMIF(Data!$R:$R,$O46,Data!BV:BV)</f>
        <v>27</v>
      </c>
      <c r="AF46" s="244">
        <f>SUMIF(Data!$R:$R,$O46,Data!BY:BY)</f>
        <v>10</v>
      </c>
      <c r="AG46" s="244">
        <f>SUMIF(Data!$R:$R,$O46,Data!CB:CB)</f>
        <v>100</v>
      </c>
    </row>
    <row r="47" spans="2:33" x14ac:dyDescent="0.25">
      <c r="B47" s="151" t="s">
        <v>393</v>
      </c>
      <c r="C47" s="244">
        <f>COUNTIF(Data!R:R,B47)</f>
        <v>0</v>
      </c>
      <c r="D47" s="151">
        <f>COUNTIFS(Data!R:R,'Analysis Tables'!B47,Data!Y:Y,'Analysis Tables'!$D$42)</f>
        <v>0</v>
      </c>
      <c r="E47" s="151">
        <f>COUNTIFS(Data!R:R,'Analysis Tables'!B47,Data!Y:Y,'Analysis Tables'!$E$42)</f>
        <v>0</v>
      </c>
      <c r="F47" s="151">
        <f>COUNTIFS(Data!R:R,'Analysis Tables'!B47,Data!Y:Y,'Analysis Tables'!$F$42)</f>
        <v>0</v>
      </c>
      <c r="G47" s="152"/>
      <c r="H47" s="278" t="s">
        <v>397</v>
      </c>
      <c r="I47" s="244">
        <f>COUNTIF(Data!R:R,H47)</f>
        <v>1</v>
      </c>
      <c r="J47" s="151">
        <f>COUNTIFS(Data!R:R,'Analysis Tables'!H47,Data!Y:Y,'Analysis Tables'!$J$42)</f>
        <v>0</v>
      </c>
      <c r="K47" s="151">
        <f>COUNTIFS(Data!R:R,'Analysis Tables'!H47,Data!Y:Y,'Analysis Tables'!$K$42)</f>
        <v>1</v>
      </c>
      <c r="L47" s="151">
        <f>COUNTIFS(Data!R:R,'Analysis Tables'!H47,Data!Y:Y,'Analysis Tables'!$L$42)</f>
        <v>0</v>
      </c>
      <c r="N47" s="314"/>
      <c r="O47" s="278" t="s">
        <v>418</v>
      </c>
      <c r="P47" s="244">
        <f>SUMIF(Data!$R:$R,$O47,Data!BC:BC)</f>
        <v>0</v>
      </c>
      <c r="Q47" s="244">
        <f>SUMIF(Data!$R:$R,$O47,Data!BF:BF)</f>
        <v>0</v>
      </c>
      <c r="R47" s="244">
        <f>SUMIF(Data!$R:$R,$O47,Data!BI:BI)</f>
        <v>0</v>
      </c>
      <c r="S47" s="244">
        <f>SUMIF(Data!$R:$R,$O47,Data!BL:BL)</f>
        <v>0</v>
      </c>
      <c r="T47" s="244">
        <f>SUMIF(Data!$R:$R,$O47,Data!BO:BO)</f>
        <v>0</v>
      </c>
      <c r="U47" s="244">
        <f>SUMIF(Data!$R:$R,$O47,Data!BR:BR)</f>
        <v>0</v>
      </c>
      <c r="V47" s="244">
        <f>SUMIF(Data!$R:$R,$O47,Data!BU:BU)</f>
        <v>0</v>
      </c>
      <c r="W47" s="244">
        <f>SUMIF(Data!$R:$R,$O47,Data!BX:BX)</f>
        <v>0</v>
      </c>
      <c r="X47" s="244">
        <f>SUMIF(Data!$R:$R,$O47,Data!CA:CA)</f>
        <v>0</v>
      </c>
      <c r="Y47" s="244">
        <f>SUMIF(Data!$R:$R,$O47,Data!BD:BD)</f>
        <v>0</v>
      </c>
      <c r="Z47" s="244">
        <f>SUMIF(Data!$R:$R,$O47,Data!BG:BG)</f>
        <v>0</v>
      </c>
      <c r="AA47" s="244">
        <f>SUMIF(Data!$R:$R,$O47,Data!BJ:BJ)</f>
        <v>0</v>
      </c>
      <c r="AB47" s="244">
        <f>SUMIF(Data!$R:$R,$O47,Data!BM:BM)</f>
        <v>0</v>
      </c>
      <c r="AC47" s="244">
        <f>SUMIF(Data!$R:$R,$O47,Data!BP:BP)</f>
        <v>0</v>
      </c>
      <c r="AD47" s="244">
        <f>SUMIF(Data!$R:$R,$O47,Data!BS:BS)</f>
        <v>0</v>
      </c>
      <c r="AE47" s="244">
        <f>SUMIF(Data!$R:$R,$O47,Data!BV:BV)</f>
        <v>0</v>
      </c>
      <c r="AF47" s="244">
        <f>SUMIF(Data!$R:$R,$O47,Data!BY:BY)</f>
        <v>0</v>
      </c>
      <c r="AG47" s="244">
        <f>SUMIF(Data!$R:$R,$O47,Data!CB:CB)</f>
        <v>0</v>
      </c>
    </row>
    <row r="48" spans="2:33" x14ac:dyDescent="0.25">
      <c r="B48" s="151" t="s">
        <v>389</v>
      </c>
      <c r="C48" s="244">
        <f>COUNTIF(Data!R:R,B48)</f>
        <v>9</v>
      </c>
      <c r="D48" s="151">
        <f>COUNTIFS(Data!R:R,'Analysis Tables'!B48,Data!Y:Y,'Analysis Tables'!$D$42)</f>
        <v>1</v>
      </c>
      <c r="E48" s="151">
        <f>COUNTIFS(Data!R:R,'Analysis Tables'!B48,Data!Y:Y,'Analysis Tables'!$E$42)</f>
        <v>7</v>
      </c>
      <c r="F48" s="151">
        <f>COUNTIFS(Data!R:R,'Analysis Tables'!B48,Data!Y:Y,'Analysis Tables'!$F$42)</f>
        <v>1</v>
      </c>
      <c r="G48" s="152"/>
      <c r="H48" s="278" t="s">
        <v>417</v>
      </c>
      <c r="I48" s="244">
        <f>COUNTIF(Data!R:R,H48)</f>
        <v>0</v>
      </c>
      <c r="J48" s="151">
        <f>COUNTIFS(Data!R:R,'Analysis Tables'!H48,Data!Y:Y,'Analysis Tables'!$J$42)</f>
        <v>0</v>
      </c>
      <c r="K48" s="151">
        <f>COUNTIFS(Data!R:R,'Analysis Tables'!H48,Data!Y:Y,'Analysis Tables'!$K$42)</f>
        <v>0</v>
      </c>
      <c r="L48" s="151">
        <f>COUNTIFS(Data!R:R,'Analysis Tables'!H48,Data!Y:Y,'Analysis Tables'!$L$42)</f>
        <v>0</v>
      </c>
      <c r="N48" s="314"/>
      <c r="O48" s="278" t="s">
        <v>399</v>
      </c>
      <c r="P48" s="244">
        <f>SUMIF(Data!$R:$R,$O48,Data!BC:BC)</f>
        <v>0</v>
      </c>
      <c r="Q48" s="244">
        <f>SUMIF(Data!$R:$R,$O48,Data!BF:BF)</f>
        <v>0</v>
      </c>
      <c r="R48" s="244">
        <f>SUMIF(Data!$R:$R,$O48,Data!BI:BI)</f>
        <v>0</v>
      </c>
      <c r="S48" s="244">
        <f>SUMIF(Data!$R:$R,$O48,Data!BL:BL)</f>
        <v>0</v>
      </c>
      <c r="T48" s="244">
        <f>SUMIF(Data!$R:$R,$O48,Data!BO:BO)</f>
        <v>0</v>
      </c>
      <c r="U48" s="244">
        <f>SUMIF(Data!$R:$R,$O48,Data!BR:BR)</f>
        <v>0</v>
      </c>
      <c r="V48" s="244">
        <f>SUMIF(Data!$R:$R,$O48,Data!BU:BU)</f>
        <v>0</v>
      </c>
      <c r="W48" s="244">
        <f>SUMIF(Data!$R:$R,$O48,Data!BX:BX)</f>
        <v>0</v>
      </c>
      <c r="X48" s="244">
        <f>SUMIF(Data!$R:$R,$O48,Data!CA:CA)</f>
        <v>0</v>
      </c>
      <c r="Y48" s="244">
        <f>SUMIF(Data!$R:$R,$O48,Data!BD:BD)</f>
        <v>0</v>
      </c>
      <c r="Z48" s="244">
        <f>SUMIF(Data!$R:$R,$O48,Data!BG:BG)</f>
        <v>0</v>
      </c>
      <c r="AA48" s="244">
        <f>SUMIF(Data!$R:$R,$O48,Data!BJ:BJ)</f>
        <v>0</v>
      </c>
      <c r="AB48" s="244">
        <f>SUMIF(Data!$R:$R,$O48,Data!BM:BM)</f>
        <v>0</v>
      </c>
      <c r="AC48" s="244">
        <f>SUMIF(Data!$R:$R,$O48,Data!BP:BP)</f>
        <v>0</v>
      </c>
      <c r="AD48" s="244">
        <f>SUMIF(Data!$R:$R,$O48,Data!BS:BS)</f>
        <v>0</v>
      </c>
      <c r="AE48" s="244">
        <f>SUMIF(Data!$R:$R,$O48,Data!BV:BV)</f>
        <v>0</v>
      </c>
      <c r="AF48" s="244">
        <f>SUMIF(Data!$R:$R,$O48,Data!BY:BY)</f>
        <v>0</v>
      </c>
      <c r="AG48" s="244">
        <f>SUMIF(Data!$R:$R,$O48,Data!CB:CB)</f>
        <v>0</v>
      </c>
    </row>
    <row r="49" spans="2:40" x14ac:dyDescent="0.25">
      <c r="B49" s="151" t="s">
        <v>377</v>
      </c>
      <c r="C49" s="244">
        <f>COUNTIF(Data!R:R,B49)</f>
        <v>25</v>
      </c>
      <c r="D49" s="151">
        <f>COUNTIFS(Data!R:R,'Analysis Tables'!B49,Data!Y:Y,'Analysis Tables'!$D$42)</f>
        <v>22</v>
      </c>
      <c r="E49" s="151">
        <f>COUNTIFS(Data!R:R,'Analysis Tables'!B49,Data!Y:Y,'Analysis Tables'!$E$42)</f>
        <v>2</v>
      </c>
      <c r="F49" s="151">
        <f>COUNTIFS(Data!R:R,'Analysis Tables'!B49,Data!Y:Y,'Analysis Tables'!$F$42)</f>
        <v>0</v>
      </c>
      <c r="G49" s="152"/>
      <c r="H49" s="278" t="s">
        <v>404</v>
      </c>
      <c r="I49" s="244">
        <f>COUNTIF(Data!R:R,H49)</f>
        <v>1</v>
      </c>
      <c r="J49" s="151">
        <f>COUNTIFS(Data!R:R,'Analysis Tables'!H49,Data!Y:Y,'Analysis Tables'!$J$42)</f>
        <v>1</v>
      </c>
      <c r="K49" s="151">
        <f>COUNTIFS(Data!R:R,'Analysis Tables'!H49,Data!Y:Y,'Analysis Tables'!$K$42)</f>
        <v>0</v>
      </c>
      <c r="L49" s="151">
        <f>COUNTIFS(Data!R:R,'Analysis Tables'!H49,Data!Y:Y,'Analysis Tables'!$L$42)</f>
        <v>0</v>
      </c>
      <c r="N49" s="314"/>
      <c r="O49" s="278" t="s">
        <v>405</v>
      </c>
      <c r="P49" s="244">
        <f>SUMIF(Data!$R:$R,$O49,Data!BC:BC)</f>
        <v>6</v>
      </c>
      <c r="Q49" s="244">
        <f>SUMIF(Data!$R:$R,$O49,Data!BF:BF)</f>
        <v>24</v>
      </c>
      <c r="R49" s="244">
        <f>SUMIF(Data!$R:$R,$O49,Data!BI:BI)</f>
        <v>47</v>
      </c>
      <c r="S49" s="244">
        <f>SUMIF(Data!$R:$R,$O49,Data!BL:BL)</f>
        <v>135</v>
      </c>
      <c r="T49" s="244">
        <f>SUMIF(Data!$R:$R,$O49,Data!BO:BO)</f>
        <v>78</v>
      </c>
      <c r="U49" s="244">
        <f>SUMIF(Data!$R:$R,$O49,Data!BR:BR)</f>
        <v>82</v>
      </c>
      <c r="V49" s="244">
        <f>SUMIF(Data!$R:$R,$O49,Data!BU:BU)</f>
        <v>99</v>
      </c>
      <c r="W49" s="244">
        <f>SUMIF(Data!$R:$R,$O49,Data!BX:BX)</f>
        <v>21</v>
      </c>
      <c r="X49" s="244">
        <f>SUMIF(Data!$R:$R,$O49,Data!CA:CA)</f>
        <v>492</v>
      </c>
      <c r="Y49" s="244">
        <f>SUMIF(Data!$R:$R,$O49,Data!BD:BD)</f>
        <v>9</v>
      </c>
      <c r="Z49" s="244">
        <f>SUMIF(Data!$R:$R,$O49,Data!BG:BG)</f>
        <v>25</v>
      </c>
      <c r="AA49" s="244">
        <f>SUMIF(Data!$R:$R,$O49,Data!BJ:BJ)</f>
        <v>41</v>
      </c>
      <c r="AB49" s="244">
        <f>SUMIF(Data!$R:$R,$O49,Data!BM:BM)</f>
        <v>129</v>
      </c>
      <c r="AC49" s="244">
        <f>SUMIF(Data!$R:$R,$O49,Data!BP:BP)</f>
        <v>72</v>
      </c>
      <c r="AD49" s="244">
        <f>SUMIF(Data!$R:$R,$O49,Data!BS:BS)</f>
        <v>113</v>
      </c>
      <c r="AE49" s="244">
        <f>SUMIF(Data!$R:$R,$O49,Data!BV:BV)</f>
        <v>106</v>
      </c>
      <c r="AF49" s="244">
        <f>SUMIF(Data!$R:$R,$O49,Data!BY:BY)</f>
        <v>36</v>
      </c>
      <c r="AG49" s="244">
        <f>SUMIF(Data!$R:$R,$O49,Data!CB:CB)</f>
        <v>531</v>
      </c>
    </row>
    <row r="50" spans="2:40" x14ac:dyDescent="0.25">
      <c r="B50" s="151" t="s">
        <v>394</v>
      </c>
      <c r="C50" s="244">
        <f>COUNTIF(Data!R:R,B50)</f>
        <v>0</v>
      </c>
      <c r="D50" s="151">
        <f>COUNTIFS(Data!R:R,'Analysis Tables'!B50,Data!Y:Y,'Analysis Tables'!$D$42)</f>
        <v>0</v>
      </c>
      <c r="E50" s="151">
        <f>COUNTIFS(Data!R:R,'Analysis Tables'!B50,Data!Y:Y,'Analysis Tables'!$E$42)</f>
        <v>0</v>
      </c>
      <c r="F50" s="151">
        <f>COUNTIFS(Data!R:R,'Analysis Tables'!B50,Data!Y:Y,'Analysis Tables'!$F$42)</f>
        <v>0</v>
      </c>
      <c r="G50" s="152"/>
      <c r="H50" s="278" t="s">
        <v>413</v>
      </c>
      <c r="I50" s="244">
        <f>COUNTIF(Data!R:R,H50)</f>
        <v>0</v>
      </c>
      <c r="J50" s="151">
        <f>COUNTIFS(Data!R:R,'Analysis Tables'!H50,Data!Y:Y,'Analysis Tables'!$J$42)</f>
        <v>0</v>
      </c>
      <c r="K50" s="151">
        <f>COUNTIFS(Data!R:R,'Analysis Tables'!H50,Data!Y:Y,'Analysis Tables'!$K$42)</f>
        <v>0</v>
      </c>
      <c r="L50" s="151">
        <f>COUNTIFS(Data!R:R,'Analysis Tables'!H50,Data!Y:Y,'Analysis Tables'!$L$42)</f>
        <v>0</v>
      </c>
      <c r="N50" s="314"/>
      <c r="O50" s="278" t="s">
        <v>403</v>
      </c>
      <c r="P50" s="244">
        <f>SUMIF(Data!$R:$R,$O50,Data!BC:BC)</f>
        <v>0</v>
      </c>
      <c r="Q50" s="244">
        <f>SUMIF(Data!$R:$R,$O50,Data!BF:BF)</f>
        <v>0</v>
      </c>
      <c r="R50" s="244">
        <f>SUMIF(Data!$R:$R,$O50,Data!BI:BI)</f>
        <v>0</v>
      </c>
      <c r="S50" s="244">
        <f>SUMIF(Data!$R:$R,$O50,Data!BL:BL)</f>
        <v>0</v>
      </c>
      <c r="T50" s="244">
        <f>SUMIF(Data!$R:$R,$O50,Data!BO:BO)</f>
        <v>0</v>
      </c>
      <c r="U50" s="244">
        <f>SUMIF(Data!$R:$R,$O50,Data!BR:BR)</f>
        <v>0</v>
      </c>
      <c r="V50" s="244">
        <f>SUMIF(Data!$R:$R,$O50,Data!BU:BU)</f>
        <v>0</v>
      </c>
      <c r="W50" s="244">
        <f>SUMIF(Data!$R:$R,$O50,Data!BX:BX)</f>
        <v>0</v>
      </c>
      <c r="X50" s="244">
        <f>SUMIF(Data!$R:$R,$O50,Data!CA:CA)</f>
        <v>0</v>
      </c>
      <c r="Y50" s="244">
        <f>SUMIF(Data!$R:$R,$O50,Data!BD:BD)</f>
        <v>0</v>
      </c>
      <c r="Z50" s="244">
        <f>SUMIF(Data!$R:$R,$O50,Data!BG:BG)</f>
        <v>0</v>
      </c>
      <c r="AA50" s="244">
        <f>SUMIF(Data!$R:$R,$O50,Data!BJ:BJ)</f>
        <v>0</v>
      </c>
      <c r="AB50" s="244">
        <f>SUMIF(Data!$R:$R,$O50,Data!BM:BM)</f>
        <v>0</v>
      </c>
      <c r="AC50" s="244">
        <f>SUMIF(Data!$R:$R,$O50,Data!BP:BP)</f>
        <v>0</v>
      </c>
      <c r="AD50" s="244">
        <f>SUMIF(Data!$R:$R,$O50,Data!BS:BS)</f>
        <v>0</v>
      </c>
      <c r="AE50" s="244">
        <f>SUMIF(Data!$R:$R,$O50,Data!BV:BV)</f>
        <v>0</v>
      </c>
      <c r="AF50" s="244">
        <f>SUMIF(Data!$R:$R,$O50,Data!BY:BY)</f>
        <v>0</v>
      </c>
      <c r="AG50" s="244">
        <f>SUMIF(Data!$R:$R,$O50,Data!CB:CB)</f>
        <v>0</v>
      </c>
    </row>
    <row r="51" spans="2:40" x14ac:dyDescent="0.25">
      <c r="B51" s="151" t="s">
        <v>390</v>
      </c>
      <c r="C51" s="244">
        <f>COUNTIF(Data!R:R,B51)</f>
        <v>0</v>
      </c>
      <c r="D51" s="151">
        <f>COUNTIFS(Data!R:R,'Analysis Tables'!B51,Data!Y:Y,'Analysis Tables'!$D$42)</f>
        <v>0</v>
      </c>
      <c r="E51" s="151">
        <f>COUNTIFS(Data!R:R,'Analysis Tables'!B51,Data!Y:Y,'Analysis Tables'!$E$42)</f>
        <v>0</v>
      </c>
      <c r="F51" s="151">
        <f>COUNTIFS(Data!R:R,'Analysis Tables'!B51,Data!Y:Y,'Analysis Tables'!$F$42)</f>
        <v>0</v>
      </c>
      <c r="G51" s="152"/>
      <c r="H51" s="278" t="s">
        <v>407</v>
      </c>
      <c r="I51" s="244">
        <f>COUNTIF(Data!R:R,H51)</f>
        <v>0</v>
      </c>
      <c r="J51" s="151">
        <f>COUNTIFS(Data!R:R,'Analysis Tables'!H51,Data!Y:Y,'Analysis Tables'!$J$42)</f>
        <v>0</v>
      </c>
      <c r="K51" s="151">
        <f>COUNTIFS(Data!R:R,'Analysis Tables'!H51,Data!Y:Y,'Analysis Tables'!$K$42)</f>
        <v>0</v>
      </c>
      <c r="L51" s="151">
        <f>COUNTIFS(Data!R:R,'Analysis Tables'!H51,Data!Y:Y,'Analysis Tables'!$L$42)</f>
        <v>0</v>
      </c>
      <c r="N51" s="314"/>
      <c r="O51" s="245" t="s">
        <v>1895</v>
      </c>
      <c r="P51" s="261">
        <f>SUM(P27:P50)</f>
        <v>32</v>
      </c>
      <c r="Q51" s="261">
        <f t="shared" ref="Q51:AG51" si="1">SUM(Q27:Q50)</f>
        <v>100</v>
      </c>
      <c r="R51" s="261">
        <f t="shared" si="1"/>
        <v>167</v>
      </c>
      <c r="S51" s="261">
        <f t="shared" si="1"/>
        <v>457</v>
      </c>
      <c r="T51" s="261">
        <f t="shared" si="1"/>
        <v>315</v>
      </c>
      <c r="U51" s="261">
        <f t="shared" si="1"/>
        <v>346</v>
      </c>
      <c r="V51" s="261">
        <f t="shared" si="1"/>
        <v>344</v>
      </c>
      <c r="W51" s="261">
        <f t="shared" si="1"/>
        <v>97</v>
      </c>
      <c r="X51" s="261">
        <f t="shared" si="1"/>
        <v>1858</v>
      </c>
      <c r="Y51" s="261">
        <f t="shared" si="1"/>
        <v>28</v>
      </c>
      <c r="Z51" s="261">
        <f t="shared" si="1"/>
        <v>117</v>
      </c>
      <c r="AA51" s="261">
        <f t="shared" si="1"/>
        <v>183</v>
      </c>
      <c r="AB51" s="261">
        <f t="shared" si="1"/>
        <v>468</v>
      </c>
      <c r="AC51" s="261">
        <f t="shared" si="1"/>
        <v>263</v>
      </c>
      <c r="AD51" s="261">
        <f t="shared" si="1"/>
        <v>465</v>
      </c>
      <c r="AE51" s="261">
        <f t="shared" si="1"/>
        <v>467</v>
      </c>
      <c r="AF51" s="261">
        <f t="shared" si="1"/>
        <v>142</v>
      </c>
      <c r="AG51" s="261">
        <f t="shared" si="1"/>
        <v>2133</v>
      </c>
    </row>
    <row r="52" spans="2:40" ht="18.75" x14ac:dyDescent="0.3">
      <c r="B52" s="151" t="s">
        <v>387</v>
      </c>
      <c r="C52" s="244">
        <f>COUNTIF(Data!R:R,B52)</f>
        <v>2</v>
      </c>
      <c r="D52" s="151">
        <f>COUNTIFS(Data!R:R,'Analysis Tables'!B52,Data!Y:Y,'Analysis Tables'!$D$42)</f>
        <v>2</v>
      </c>
      <c r="E52" s="151">
        <f>COUNTIFS(Data!R:R,'Analysis Tables'!B52,Data!Y:Y,'Analysis Tables'!$E$42)</f>
        <v>0</v>
      </c>
      <c r="F52" s="151">
        <f>COUNTIFS(Data!R:R,'Analysis Tables'!B52,Data!Y:Y,'Analysis Tables'!$F$42)</f>
        <v>0</v>
      </c>
      <c r="G52" s="152"/>
      <c r="H52" s="278" t="s">
        <v>396</v>
      </c>
      <c r="I52" s="244">
        <f>COUNTIF(Data!R:R,H52)</f>
        <v>0</v>
      </c>
      <c r="J52" s="151">
        <f>COUNTIFS(Data!R:R,'Analysis Tables'!H52,Data!Y:Y,'Analysis Tables'!$J$42)</f>
        <v>0</v>
      </c>
      <c r="K52" s="151">
        <f>COUNTIFS(Data!R:R,'Analysis Tables'!H52,Data!Y:Y,'Analysis Tables'!$K$42)</f>
        <v>0</v>
      </c>
      <c r="L52" s="151">
        <f>COUNTIFS(Data!R:R,'Analysis Tables'!H52,Data!Y:Y,'Analysis Tables'!$L$42)</f>
        <v>0</v>
      </c>
      <c r="N52" s="309" t="s">
        <v>1935</v>
      </c>
      <c r="O52" s="310"/>
      <c r="P52" s="280">
        <f>P51+P26</f>
        <v>546</v>
      </c>
      <c r="Q52" s="280">
        <f t="shared" ref="Q52:AG52" si="2">Q51+Q26</f>
        <v>1371</v>
      </c>
      <c r="R52" s="280">
        <f t="shared" si="2"/>
        <v>2846</v>
      </c>
      <c r="S52" s="280">
        <f t="shared" si="2"/>
        <v>7204</v>
      </c>
      <c r="T52" s="280">
        <f t="shared" si="2"/>
        <v>5898</v>
      </c>
      <c r="U52" s="280">
        <f t="shared" si="2"/>
        <v>6788</v>
      </c>
      <c r="V52" s="280">
        <f t="shared" si="2"/>
        <v>6614</v>
      </c>
      <c r="W52" s="280">
        <f t="shared" si="2"/>
        <v>1907</v>
      </c>
      <c r="X52" s="280">
        <f t="shared" si="2"/>
        <v>33174</v>
      </c>
      <c r="Y52" s="280">
        <f t="shared" si="2"/>
        <v>577</v>
      </c>
      <c r="Z52" s="280">
        <f t="shared" si="2"/>
        <v>1314</v>
      </c>
      <c r="AA52" s="280">
        <f t="shared" si="2"/>
        <v>2884</v>
      </c>
      <c r="AB52" s="280">
        <f t="shared" si="2"/>
        <v>6835</v>
      </c>
      <c r="AC52" s="280">
        <f t="shared" si="2"/>
        <v>5958</v>
      </c>
      <c r="AD52" s="280">
        <f t="shared" si="2"/>
        <v>8422</v>
      </c>
      <c r="AE52" s="280">
        <f t="shared" si="2"/>
        <v>8369</v>
      </c>
      <c r="AF52" s="280">
        <f t="shared" si="2"/>
        <v>2604</v>
      </c>
      <c r="AG52" s="280">
        <f t="shared" si="2"/>
        <v>36963</v>
      </c>
    </row>
    <row r="53" spans="2:40" x14ac:dyDescent="0.25">
      <c r="B53" s="151" t="s">
        <v>379</v>
      </c>
      <c r="C53" s="244">
        <f>COUNTIF(Data!R:R,B53)</f>
        <v>0</v>
      </c>
      <c r="D53" s="151">
        <f>COUNTIFS(Data!R:R,'Analysis Tables'!B53,Data!Y:Y,'Analysis Tables'!$D$42)</f>
        <v>0</v>
      </c>
      <c r="E53" s="151">
        <f>COUNTIFS(Data!R:R,'Analysis Tables'!B53,Data!Y:Y,'Analysis Tables'!$E$42)</f>
        <v>0</v>
      </c>
      <c r="F53" s="151">
        <f>COUNTIFS(Data!R:R,'Analysis Tables'!B53,Data!Y:Y,'Analysis Tables'!$F$42)</f>
        <v>0</v>
      </c>
      <c r="G53" s="152"/>
      <c r="H53" s="278" t="s">
        <v>415</v>
      </c>
      <c r="I53" s="244">
        <f>COUNTIF(Data!R:R,H53)</f>
        <v>0</v>
      </c>
      <c r="J53" s="151">
        <f>COUNTIFS(Data!R:R,'Analysis Tables'!H53,Data!Y:Y,'Analysis Tables'!$J$42)</f>
        <v>0</v>
      </c>
      <c r="K53" s="151">
        <f>COUNTIFS(Data!R:R,'Analysis Tables'!H53,Data!Y:Y,'Analysis Tables'!$K$42)</f>
        <v>0</v>
      </c>
      <c r="L53" s="151">
        <f>COUNTIFS(Data!R:R,'Analysis Tables'!H53,Data!Y:Y,'Analysis Tables'!$L$42)</f>
        <v>0</v>
      </c>
      <c r="P53" s="249">
        <f>-(P52/$X$52)</f>
        <v>-1.6458672454331705E-2</v>
      </c>
      <c r="Q53" s="249">
        <f t="shared" ref="Q53:W53" si="3">-(Q52/$X$52)</f>
        <v>-4.1327545668294448E-2</v>
      </c>
      <c r="R53" s="249">
        <f t="shared" si="3"/>
        <v>-8.5790076565985404E-2</v>
      </c>
      <c r="S53" s="249">
        <f t="shared" si="3"/>
        <v>-0.21715801531319709</v>
      </c>
      <c r="T53" s="249">
        <f t="shared" si="3"/>
        <v>-0.17778983541327545</v>
      </c>
      <c r="U53" s="249">
        <f t="shared" si="3"/>
        <v>-0.20461807439561103</v>
      </c>
      <c r="V53" s="249">
        <f t="shared" si="3"/>
        <v>-0.19937300295412069</v>
      </c>
      <c r="W53" s="249">
        <f t="shared" si="3"/>
        <v>-5.7484777235184178E-2</v>
      </c>
      <c r="Y53" s="249">
        <f>Y52/$AG$52</f>
        <v>1.5610204799393989E-2</v>
      </c>
      <c r="Z53" s="249">
        <f t="shared" ref="Z53:AF53" si="4">Z52/$AG$52</f>
        <v>3.5549062576089606E-2</v>
      </c>
      <c r="AA53" s="249">
        <f t="shared" si="4"/>
        <v>7.8023969915861802E-2</v>
      </c>
      <c r="AB53" s="249">
        <f t="shared" si="4"/>
        <v>0.18491464437410382</v>
      </c>
      <c r="AC53" s="249">
        <f t="shared" si="4"/>
        <v>0.16118821524226928</v>
      </c>
      <c r="AD53" s="249">
        <f t="shared" si="4"/>
        <v>0.22784947109271433</v>
      </c>
      <c r="AE53" s="249">
        <f t="shared" si="4"/>
        <v>0.22641560479398318</v>
      </c>
      <c r="AF53" s="249">
        <f t="shared" si="4"/>
        <v>7.0448827205583958E-2</v>
      </c>
    </row>
    <row r="54" spans="2:40" ht="18.75" x14ac:dyDescent="0.3">
      <c r="B54" s="151" t="s">
        <v>380</v>
      </c>
      <c r="C54" s="244">
        <f>COUNTIF(Data!R:R,B54)</f>
        <v>0</v>
      </c>
      <c r="D54" s="151">
        <f>COUNTIFS(Data!R:R,'Analysis Tables'!B54,Data!Y:Y,'Analysis Tables'!$D$42)</f>
        <v>0</v>
      </c>
      <c r="E54" s="151">
        <f>COUNTIFS(Data!R:R,'Analysis Tables'!B54,Data!Y:Y,'Analysis Tables'!$E$42)</f>
        <v>0</v>
      </c>
      <c r="F54" s="151">
        <f>COUNTIFS(Data!R:R,'Analysis Tables'!B54,Data!Y:Y,'Analysis Tables'!$F$42)</f>
        <v>0</v>
      </c>
      <c r="G54" s="152"/>
      <c r="H54" s="278" t="s">
        <v>1043</v>
      </c>
      <c r="I54" s="244">
        <f>COUNTIF(Data!R:R,H54)</f>
        <v>0</v>
      </c>
      <c r="J54" s="151">
        <f>COUNTIFS(Data!R:R,'Analysis Tables'!H54,Data!Y:Y,'Analysis Tables'!$J$42)</f>
        <v>0</v>
      </c>
      <c r="K54" s="151">
        <f>COUNTIFS(Data!R:R,'Analysis Tables'!H54,Data!Y:Y,'Analysis Tables'!$K$42)</f>
        <v>0</v>
      </c>
      <c r="L54" s="151">
        <f>COUNTIFS(Data!R:R,'Analysis Tables'!H54,Data!Y:Y,'Analysis Tables'!$L$42)</f>
        <v>0</v>
      </c>
      <c r="N54" s="255" t="s">
        <v>1960</v>
      </c>
    </row>
    <row r="55" spans="2:40" s="5" customFormat="1" ht="45" x14ac:dyDescent="0.25">
      <c r="B55" s="283" t="s">
        <v>386</v>
      </c>
      <c r="C55" s="284">
        <f>COUNTIF(Data!R:R,B55)</f>
        <v>10</v>
      </c>
      <c r="D55" s="283">
        <f>COUNTIFS(Data!R:R,'Analysis Tables'!B55,Data!Y:Y,'Analysis Tables'!$D$42)</f>
        <v>9</v>
      </c>
      <c r="E55" s="283">
        <f>COUNTIFS(Data!R:R,'Analysis Tables'!B55,Data!Y:Y,'Analysis Tables'!$E$42)</f>
        <v>1</v>
      </c>
      <c r="F55" s="283">
        <f>COUNTIFS(Data!R:R,'Analysis Tables'!B55,Data!Y:Y,'Analysis Tables'!$F$42)</f>
        <v>0</v>
      </c>
      <c r="G55" s="285"/>
      <c r="H55" s="286" t="s">
        <v>410</v>
      </c>
      <c r="I55" s="284">
        <f>COUNTIF(Data!R:R,H55)</f>
        <v>1</v>
      </c>
      <c r="J55" s="283">
        <f>COUNTIFS(Data!R:R,'Analysis Tables'!H55,Data!Y:Y,'Analysis Tables'!$J$42)</f>
        <v>1</v>
      </c>
      <c r="K55" s="283">
        <f>COUNTIFS(Data!R:R,'Analysis Tables'!H55,Data!Y:Y,'Analysis Tables'!$K$42)</f>
        <v>0</v>
      </c>
      <c r="L55" s="283">
        <f>COUNTIFS(Data!R:R,'Analysis Tables'!H55,Data!Y:Y,'Analysis Tables'!$L$42)</f>
        <v>0</v>
      </c>
      <c r="N55" s="242" t="s">
        <v>916</v>
      </c>
      <c r="O55" s="242" t="s">
        <v>1929</v>
      </c>
      <c r="P55" s="242" t="s">
        <v>1953</v>
      </c>
      <c r="Q55" s="242" t="s">
        <v>1954</v>
      </c>
      <c r="R55" s="242" t="s">
        <v>1955</v>
      </c>
      <c r="S55" s="242" t="s">
        <v>1956</v>
      </c>
      <c r="T55" s="242" t="s">
        <v>1957</v>
      </c>
      <c r="U55" s="242" t="s">
        <v>1958</v>
      </c>
      <c r="V55" s="242" t="s">
        <v>1959</v>
      </c>
      <c r="W55" s="242" t="s">
        <v>1951</v>
      </c>
      <c r="X55" s="242" t="s">
        <v>1953</v>
      </c>
      <c r="Y55" s="242" t="s">
        <v>1954</v>
      </c>
      <c r="Z55" s="242" t="s">
        <v>1955</v>
      </c>
      <c r="AA55" s="242" t="s">
        <v>1956</v>
      </c>
      <c r="AB55" s="242" t="s">
        <v>1957</v>
      </c>
      <c r="AC55" s="242" t="s">
        <v>1958</v>
      </c>
      <c r="AD55" s="242" t="s">
        <v>1959</v>
      </c>
      <c r="AE55" s="242" t="s">
        <v>333</v>
      </c>
      <c r="AF55" s="242" t="s">
        <v>334</v>
      </c>
      <c r="AG55" s="242" t="s">
        <v>1952</v>
      </c>
      <c r="AL55"/>
      <c r="AM55"/>
      <c r="AN55"/>
    </row>
    <row r="56" spans="2:40" x14ac:dyDescent="0.25">
      <c r="B56" s="278" t="s">
        <v>383</v>
      </c>
      <c r="C56" s="244">
        <f>COUNTIF(Data!R:R,B56)</f>
        <v>1</v>
      </c>
      <c r="D56" s="151">
        <f>COUNTIFS(Data!R:R,'Analysis Tables'!B56,Data!Y:Y,'Analysis Tables'!$D$42)</f>
        <v>0</v>
      </c>
      <c r="E56" s="151">
        <f>COUNTIFS(Data!R:R,'Analysis Tables'!B56,Data!Y:Y,'Analysis Tables'!$E$42)</f>
        <v>1</v>
      </c>
      <c r="F56" s="151">
        <f>COUNTIFS(Data!R:R,'Analysis Tables'!B56,Data!Y:Y,'Analysis Tables'!$F$42)</f>
        <v>0</v>
      </c>
      <c r="G56" s="152"/>
      <c r="H56" s="278" t="s">
        <v>412</v>
      </c>
      <c r="I56" s="244">
        <f>COUNTIF(Data!R:R,H56)</f>
        <v>0</v>
      </c>
      <c r="J56" s="151">
        <f>COUNTIFS(Data!R:R,'Analysis Tables'!H56,Data!Y:Y,'Analysis Tables'!$J$42)</f>
        <v>0</v>
      </c>
      <c r="K56" s="151">
        <f>COUNTIFS(Data!R:R,'Analysis Tables'!H56,Data!Y:Y,'Analysis Tables'!$K$42)</f>
        <v>0</v>
      </c>
      <c r="L56" s="151">
        <f>COUNTIFS(Data!R:R,'Analysis Tables'!H56,Data!Y:Y,'Analysis Tables'!$L$42)</f>
        <v>0</v>
      </c>
      <c r="N56" s="311" t="s">
        <v>376</v>
      </c>
      <c r="O56" s="151" t="s">
        <v>388</v>
      </c>
      <c r="P56" s="244">
        <f>SUMIF(Data!$R:$R,$O56,Data!CD:CD)</f>
        <v>76</v>
      </c>
      <c r="Q56" s="244">
        <f>SUMIF(Data!$R:$R,$O56,Data!CG:CG)</f>
        <v>2</v>
      </c>
      <c r="R56" s="244">
        <f>SUMIF(Data!$R:$R,$O56,Data!CJ:CJ)</f>
        <v>42</v>
      </c>
      <c r="S56" s="244">
        <f>SUMIF(Data!$R:$R,$O56,Data!CM:CM)</f>
        <v>20</v>
      </c>
      <c r="T56" s="244">
        <f>SUMIF(Data!$R:$R,$O56,Data!CP:CP)</f>
        <v>516</v>
      </c>
      <c r="U56" s="244">
        <f>SUMIF(Data!$R:$R,$O56,Data!CS:CS)</f>
        <v>34</v>
      </c>
      <c r="V56" s="244">
        <f>SUMIF(Data!$R:$R,$O56,Data!CV:CV)</f>
        <v>11</v>
      </c>
      <c r="W56" s="244">
        <f>SUM(P56:V56)</f>
        <v>701</v>
      </c>
      <c r="X56" s="244">
        <f>SUMIF(Data!$R:$R,$O56,Data!CE:CE)</f>
        <v>36</v>
      </c>
      <c r="Y56" s="244">
        <f>SUMIF(Data!$R:$R,$O56,Data!CH:CH)</f>
        <v>3</v>
      </c>
      <c r="Z56" s="244">
        <f>SUMIF(Data!$R:$R,$O56,Data!CK:CK)</f>
        <v>53</v>
      </c>
      <c r="AA56" s="244">
        <f>SUMIF(Data!$R:$R,$O56,Data!CN:CN)</f>
        <v>19</v>
      </c>
      <c r="AB56" s="244">
        <f>SUMIF(Data!$R:$R,$O56,Data!CQ:CQ)</f>
        <v>590</v>
      </c>
      <c r="AC56" s="244">
        <f>SUMIF(Data!$R:$R,$O56,Data!CT:CT)</f>
        <v>49</v>
      </c>
      <c r="AD56" s="244">
        <f>SUMIF(Data!$R:$R,$O56,Data!CW:CW)</f>
        <v>609</v>
      </c>
      <c r="AE56" s="244">
        <f>SUMIF(Data!$R:$R,$O56,Data!CY:CY)</f>
        <v>216</v>
      </c>
      <c r="AF56" s="244">
        <f>SUMIF(Data!$R:$R,$O56,Data!CZ:CZ)</f>
        <v>343</v>
      </c>
      <c r="AG56" s="244">
        <f>SUM(X56:AF56)</f>
        <v>1918</v>
      </c>
    </row>
    <row r="57" spans="2:40" x14ac:dyDescent="0.25">
      <c r="B57" s="278" t="s">
        <v>378</v>
      </c>
      <c r="C57" s="244">
        <f>COUNTIF(Data!R:R,B57)</f>
        <v>21</v>
      </c>
      <c r="D57" s="151">
        <f>COUNTIFS(Data!R:R,'Analysis Tables'!B57,Data!Y:Y,'Analysis Tables'!$D$42)</f>
        <v>7</v>
      </c>
      <c r="E57" s="151">
        <f>COUNTIFS(Data!R:R,'Analysis Tables'!B57,Data!Y:Y,'Analysis Tables'!$E$42)</f>
        <v>9</v>
      </c>
      <c r="F57" s="151">
        <f>COUNTIFS(Data!R:R,'Analysis Tables'!B57,Data!Y:Y,'Analysis Tables'!$F$42)</f>
        <v>2</v>
      </c>
      <c r="G57" s="152"/>
      <c r="H57" s="278" t="s">
        <v>406</v>
      </c>
      <c r="I57" s="244">
        <f>COUNTIF(Data!R:R,H57)</f>
        <v>8</v>
      </c>
      <c r="J57" s="151">
        <f>COUNTIFS(Data!R:R,'Analysis Tables'!H57,Data!Y:Y,'Analysis Tables'!$J$42)</f>
        <v>2</v>
      </c>
      <c r="K57" s="151">
        <f>COUNTIFS(Data!R:R,'Analysis Tables'!H57,Data!Y:Y,'Analysis Tables'!$K$42)</f>
        <v>6</v>
      </c>
      <c r="L57" s="151">
        <f>COUNTIFS(Data!R:R,'Analysis Tables'!H57,Data!Y:Y,'Analysis Tables'!$L$42)</f>
        <v>0</v>
      </c>
      <c r="N57" s="312"/>
      <c r="O57" s="151" t="s">
        <v>384</v>
      </c>
      <c r="P57" s="244">
        <f>SUMIF(Data!$R:$R,$O57,Data!CD:CD)</f>
        <v>2</v>
      </c>
      <c r="Q57" s="244">
        <f>SUMIF(Data!$R:$R,$O57,Data!CG:CG)</f>
        <v>0</v>
      </c>
      <c r="R57" s="244">
        <f>SUMIF(Data!$R:$R,$O57,Data!CJ:CJ)</f>
        <v>0</v>
      </c>
      <c r="S57" s="244">
        <f>SUMIF(Data!$R:$R,$O57,Data!CM:CM)</f>
        <v>3</v>
      </c>
      <c r="T57" s="244">
        <f>SUMIF(Data!$R:$R,$O57,Data!CP:CP)</f>
        <v>1</v>
      </c>
      <c r="U57" s="244">
        <f>SUMIF(Data!$R:$R,$O57,Data!CS:CS)</f>
        <v>0</v>
      </c>
      <c r="V57" s="244">
        <f>SUMIF(Data!$R:$R,$O57,Data!CV:CV)</f>
        <v>1</v>
      </c>
      <c r="W57" s="244">
        <f t="shared" ref="W57:W73" si="5">SUM(P57:V57)</f>
        <v>7</v>
      </c>
      <c r="X57" s="244">
        <f>SUMIF(Data!$R:$R,$O57,Data!CE:CE)</f>
        <v>0</v>
      </c>
      <c r="Y57" s="244">
        <f>SUMIF(Data!$R:$R,$O57,Data!CH:CH)</f>
        <v>0</v>
      </c>
      <c r="Z57" s="244">
        <f>SUMIF(Data!$R:$R,$O57,Data!CK:CK)</f>
        <v>1</v>
      </c>
      <c r="AA57" s="244">
        <f>SUMIF(Data!$R:$R,$O57,Data!CN:CN)</f>
        <v>0</v>
      </c>
      <c r="AB57" s="244">
        <f>SUMIF(Data!$R:$R,$O57,Data!CQ:CQ)</f>
        <v>0</v>
      </c>
      <c r="AC57" s="244">
        <f>SUMIF(Data!$R:$R,$O57,Data!CT:CT)</f>
        <v>1</v>
      </c>
      <c r="AD57" s="244">
        <f>SUMIF(Data!$R:$R,$O57,Data!CW:CW)</f>
        <v>7</v>
      </c>
      <c r="AE57" s="244">
        <f>SUMIF(Data!$R:$R,$O57,Data!CY:CY)</f>
        <v>3</v>
      </c>
      <c r="AF57" s="244">
        <f>SUMIF(Data!$R:$R,$O57,Data!CZ:CZ)</f>
        <v>10</v>
      </c>
      <c r="AG57" s="244">
        <f t="shared" ref="AG57:AG98" si="6">SUM(X57:AF57)</f>
        <v>22</v>
      </c>
    </row>
    <row r="58" spans="2:40" x14ac:dyDescent="0.25">
      <c r="B58" s="278" t="s">
        <v>382</v>
      </c>
      <c r="C58" s="244">
        <f>COUNTIF(Data!R:R,B58)</f>
        <v>0</v>
      </c>
      <c r="D58" s="151">
        <f>COUNTIFS(Data!R:R,'Analysis Tables'!B58,Data!Y:Y,'Analysis Tables'!$D$42)</f>
        <v>0</v>
      </c>
      <c r="E58" s="151">
        <f>COUNTIFS(Data!R:R,'Analysis Tables'!B58,Data!Y:Y,'Analysis Tables'!$E$42)</f>
        <v>0</v>
      </c>
      <c r="F58" s="151">
        <f>COUNTIFS(Data!R:R,'Analysis Tables'!B58,Data!Y:Y,'Analysis Tables'!$F$42)</f>
        <v>0</v>
      </c>
      <c r="G58" s="152"/>
      <c r="H58" s="278" t="s">
        <v>409</v>
      </c>
      <c r="I58" s="244">
        <f>COUNTIF(Data!R:R,H58)</f>
        <v>0</v>
      </c>
      <c r="J58" s="151">
        <f>COUNTIFS(Data!R:R,'Analysis Tables'!H58,Data!Y:Y,'Analysis Tables'!$J$42)</f>
        <v>0</v>
      </c>
      <c r="K58" s="151">
        <f>COUNTIFS(Data!R:R,'Analysis Tables'!H58,Data!Y:Y,'Analysis Tables'!$K$42)</f>
        <v>0</v>
      </c>
      <c r="L58" s="151">
        <f>COUNTIFS(Data!R:R,'Analysis Tables'!H58,Data!Y:Y,'Analysis Tables'!$L$42)</f>
        <v>0</v>
      </c>
      <c r="N58" s="312"/>
      <c r="O58" s="151" t="s">
        <v>381</v>
      </c>
      <c r="P58" s="244">
        <f>SUMIF(Data!$R:$R,$O58,Data!CD:CD)</f>
        <v>8</v>
      </c>
      <c r="Q58" s="244">
        <f>SUMIF(Data!$R:$R,$O58,Data!CG:CG)</f>
        <v>1</v>
      </c>
      <c r="R58" s="244">
        <f>SUMIF(Data!$R:$R,$O58,Data!CJ:CJ)</f>
        <v>6</v>
      </c>
      <c r="S58" s="244">
        <f>SUMIF(Data!$R:$R,$O58,Data!CM:CM)</f>
        <v>0</v>
      </c>
      <c r="T58" s="244">
        <f>SUMIF(Data!$R:$R,$O58,Data!CP:CP)</f>
        <v>2</v>
      </c>
      <c r="U58" s="244">
        <f>SUMIF(Data!$R:$R,$O58,Data!CS:CS)</f>
        <v>0</v>
      </c>
      <c r="V58" s="244">
        <f>SUMIF(Data!$R:$R,$O58,Data!CV:CV)</f>
        <v>0</v>
      </c>
      <c r="W58" s="244">
        <f t="shared" si="5"/>
        <v>17</v>
      </c>
      <c r="X58" s="244">
        <f>SUMIF(Data!$R:$R,$O58,Data!CE:CE)</f>
        <v>3</v>
      </c>
      <c r="Y58" s="244">
        <f>SUMIF(Data!$R:$R,$O58,Data!CH:CH)</f>
        <v>2</v>
      </c>
      <c r="Z58" s="244">
        <f>SUMIF(Data!$R:$R,$O58,Data!CK:CK)</f>
        <v>11</v>
      </c>
      <c r="AA58" s="244">
        <f>SUMIF(Data!$R:$R,$O58,Data!CN:CN)</f>
        <v>0</v>
      </c>
      <c r="AB58" s="244">
        <f>SUMIF(Data!$R:$R,$O58,Data!CQ:CQ)</f>
        <v>3</v>
      </c>
      <c r="AC58" s="244">
        <f>SUMIF(Data!$R:$R,$O58,Data!CT:CT)</f>
        <v>6</v>
      </c>
      <c r="AD58" s="244">
        <f>SUMIF(Data!$R:$R,$O58,Data!CW:CW)</f>
        <v>20</v>
      </c>
      <c r="AE58" s="244">
        <f>SUMIF(Data!$R:$R,$O58,Data!CY:CY)</f>
        <v>15</v>
      </c>
      <c r="AF58" s="244">
        <f>SUMIF(Data!$R:$R,$O58,Data!CZ:CZ)</f>
        <v>87</v>
      </c>
      <c r="AG58" s="244">
        <f t="shared" si="6"/>
        <v>147</v>
      </c>
    </row>
    <row r="59" spans="2:40" x14ac:dyDescent="0.25">
      <c r="B59" s="278" t="s">
        <v>392</v>
      </c>
      <c r="C59" s="244">
        <f>COUNTIF(Data!R:R,B59)</f>
        <v>0</v>
      </c>
      <c r="D59" s="151">
        <f>COUNTIFS(Data!R:R,'Analysis Tables'!B59,Data!Y:Y,'Analysis Tables'!$D$42)</f>
        <v>0</v>
      </c>
      <c r="E59" s="151">
        <f>COUNTIFS(Data!R:R,'Analysis Tables'!B59,Data!Y:Y,'Analysis Tables'!$E$42)</f>
        <v>0</v>
      </c>
      <c r="F59" s="151">
        <f>COUNTIFS(Data!R:R,'Analysis Tables'!B59,Data!Y:Y,'Analysis Tables'!$F$42)</f>
        <v>0</v>
      </c>
      <c r="G59" s="152"/>
      <c r="H59" s="278" t="s">
        <v>400</v>
      </c>
      <c r="I59" s="244">
        <f>COUNTIF(Data!R:R,H59)</f>
        <v>0</v>
      </c>
      <c r="J59" s="151">
        <f>COUNTIFS(Data!R:R,'Analysis Tables'!H59,Data!Y:Y,'Analysis Tables'!$J$42)</f>
        <v>0</v>
      </c>
      <c r="K59" s="151">
        <f>COUNTIFS(Data!R:R,'Analysis Tables'!H59,Data!Y:Y,'Analysis Tables'!$K$42)</f>
        <v>0</v>
      </c>
      <c r="L59" s="151">
        <f>COUNTIFS(Data!R:R,'Analysis Tables'!H59,Data!Y:Y,'Analysis Tables'!$L$42)</f>
        <v>0</v>
      </c>
      <c r="N59" s="312"/>
      <c r="O59" s="151" t="s">
        <v>391</v>
      </c>
      <c r="P59" s="244">
        <f>SUMIF(Data!$R:$R,$O59,Data!CD:CD)</f>
        <v>0</v>
      </c>
      <c r="Q59" s="244">
        <f>SUMIF(Data!$R:$R,$O59,Data!CG:CG)</f>
        <v>0</v>
      </c>
      <c r="R59" s="244">
        <f>SUMIF(Data!$R:$R,$O59,Data!CJ:CJ)</f>
        <v>0</v>
      </c>
      <c r="S59" s="244">
        <f>SUMIF(Data!$R:$R,$O59,Data!CM:CM)</f>
        <v>0</v>
      </c>
      <c r="T59" s="244">
        <f>SUMIF(Data!$R:$R,$O59,Data!CP:CP)</f>
        <v>0</v>
      </c>
      <c r="U59" s="244">
        <f>SUMIF(Data!$R:$R,$O59,Data!CS:CS)</f>
        <v>0</v>
      </c>
      <c r="V59" s="244">
        <f>SUMIF(Data!$R:$R,$O59,Data!CV:CV)</f>
        <v>0</v>
      </c>
      <c r="W59" s="244">
        <f t="shared" si="5"/>
        <v>0</v>
      </c>
      <c r="X59" s="244">
        <f>SUMIF(Data!$R:$R,$O59,Data!CE:CE)</f>
        <v>0</v>
      </c>
      <c r="Y59" s="244">
        <f>SUMIF(Data!$R:$R,$O59,Data!CH:CH)</f>
        <v>0</v>
      </c>
      <c r="Z59" s="244">
        <f>SUMIF(Data!$R:$R,$O59,Data!CK:CK)</f>
        <v>0</v>
      </c>
      <c r="AA59" s="244">
        <f>SUMIF(Data!$R:$R,$O59,Data!CN:CN)</f>
        <v>0</v>
      </c>
      <c r="AB59" s="244">
        <f>SUMIF(Data!$R:$R,$O59,Data!CQ:CQ)</f>
        <v>0</v>
      </c>
      <c r="AC59" s="244">
        <f>SUMIF(Data!$R:$R,$O59,Data!CT:CT)</f>
        <v>0</v>
      </c>
      <c r="AD59" s="244">
        <f>SUMIF(Data!$R:$R,$O59,Data!CW:CW)</f>
        <v>0</v>
      </c>
      <c r="AE59" s="244">
        <f>SUMIF(Data!$R:$R,$O59,Data!CY:CY)</f>
        <v>0</v>
      </c>
      <c r="AF59" s="244">
        <f>SUMIF(Data!$R:$R,$O59,Data!CZ:CZ)</f>
        <v>0</v>
      </c>
      <c r="AG59" s="244">
        <f t="shared" si="6"/>
        <v>0</v>
      </c>
    </row>
    <row r="60" spans="2:40" x14ac:dyDescent="0.25">
      <c r="B60" s="278" t="s">
        <v>950</v>
      </c>
      <c r="C60" s="244">
        <f>COUNTIF(Data!R:R,B60)</f>
        <v>22</v>
      </c>
      <c r="D60" s="151">
        <f>COUNTIFS(Data!R:R,'Analysis Tables'!B60,Data!Y:Y,'Analysis Tables'!$D$42)</f>
        <v>4</v>
      </c>
      <c r="E60" s="151">
        <f>COUNTIFS(Data!R:R,'Analysis Tables'!B60,Data!Y:Y,'Analysis Tables'!$E$42)</f>
        <v>17</v>
      </c>
      <c r="F60" s="151">
        <f>COUNTIFS(Data!R:R,'Analysis Tables'!B60,Data!Y:Y,'Analysis Tables'!$F$42)</f>
        <v>0</v>
      </c>
      <c r="G60" s="152"/>
      <c r="H60" s="278" t="s">
        <v>402</v>
      </c>
      <c r="I60" s="244">
        <f>COUNTIF(Data!R:R,H60)</f>
        <v>0</v>
      </c>
      <c r="J60" s="151">
        <f>COUNTIFS(Data!R:R,'Analysis Tables'!H60,Data!Y:Y,'Analysis Tables'!$J$42)</f>
        <v>0</v>
      </c>
      <c r="K60" s="151">
        <f>COUNTIFS(Data!R:R,'Analysis Tables'!H60,Data!Y:Y,'Analysis Tables'!$K$42)</f>
        <v>0</v>
      </c>
      <c r="L60" s="151">
        <f>COUNTIFS(Data!R:R,'Analysis Tables'!H60,Data!Y:Y,'Analysis Tables'!$L$42)</f>
        <v>0</v>
      </c>
      <c r="N60" s="312"/>
      <c r="O60" s="151" t="s">
        <v>393</v>
      </c>
      <c r="P60" s="244">
        <f>SUMIF(Data!$R:$R,$O60,Data!CD:CD)</f>
        <v>0</v>
      </c>
      <c r="Q60" s="244">
        <f>SUMIF(Data!$R:$R,$O60,Data!CG:CG)</f>
        <v>0</v>
      </c>
      <c r="R60" s="244">
        <f>SUMIF(Data!$R:$R,$O60,Data!CJ:CJ)</f>
        <v>0</v>
      </c>
      <c r="S60" s="244">
        <f>SUMIF(Data!$R:$R,$O60,Data!CM:CM)</f>
        <v>0</v>
      </c>
      <c r="T60" s="244">
        <f>SUMIF(Data!$R:$R,$O60,Data!CP:CP)</f>
        <v>0</v>
      </c>
      <c r="U60" s="244">
        <f>SUMIF(Data!$R:$R,$O60,Data!CS:CS)</f>
        <v>0</v>
      </c>
      <c r="V60" s="244">
        <f>SUMIF(Data!$R:$R,$O60,Data!CV:CV)</f>
        <v>0</v>
      </c>
      <c r="W60" s="244">
        <f t="shared" si="5"/>
        <v>0</v>
      </c>
      <c r="X60" s="244">
        <f>SUMIF(Data!$R:$R,$O60,Data!CE:CE)</f>
        <v>0</v>
      </c>
      <c r="Y60" s="244">
        <f>SUMIF(Data!$R:$R,$O60,Data!CH:CH)</f>
        <v>0</v>
      </c>
      <c r="Z60" s="244">
        <f>SUMIF(Data!$R:$R,$O60,Data!CK:CK)</f>
        <v>0</v>
      </c>
      <c r="AA60" s="244">
        <f>SUMIF(Data!$R:$R,$O60,Data!CN:CN)</f>
        <v>0</v>
      </c>
      <c r="AB60" s="244">
        <f>SUMIF(Data!$R:$R,$O60,Data!CQ:CQ)</f>
        <v>0</v>
      </c>
      <c r="AC60" s="244">
        <f>SUMIF(Data!$R:$R,$O60,Data!CT:CT)</f>
        <v>0</v>
      </c>
      <c r="AD60" s="244">
        <f>SUMIF(Data!$R:$R,$O60,Data!CW:CW)</f>
        <v>0</v>
      </c>
      <c r="AE60" s="244">
        <f>SUMIF(Data!$R:$R,$O60,Data!CY:CY)</f>
        <v>0</v>
      </c>
      <c r="AF60" s="244">
        <f>SUMIF(Data!$R:$R,$O60,Data!CZ:CZ)</f>
        <v>0</v>
      </c>
      <c r="AG60" s="244">
        <f t="shared" si="6"/>
        <v>0</v>
      </c>
    </row>
    <row r="61" spans="2:40" x14ac:dyDescent="0.25">
      <c r="B61" s="245" t="s">
        <v>1895</v>
      </c>
      <c r="C61" s="246">
        <f>SUM(C43:C60)</f>
        <v>110</v>
      </c>
      <c r="D61" s="246">
        <f>SUM(D43:D60)</f>
        <v>58</v>
      </c>
      <c r="E61" s="246">
        <f>SUM(E43:E60)</f>
        <v>41</v>
      </c>
      <c r="F61" s="246">
        <f>SUM(F43:F60)</f>
        <v>5</v>
      </c>
      <c r="G61" s="265"/>
      <c r="H61" s="278" t="s">
        <v>416</v>
      </c>
      <c r="I61" s="244">
        <f>COUNTIF(Data!R:R,H61)</f>
        <v>0</v>
      </c>
      <c r="J61" s="151">
        <f>COUNTIFS(Data!R:R,'Analysis Tables'!H61,Data!Y:Y,'Analysis Tables'!$J$42)</f>
        <v>0</v>
      </c>
      <c r="K61" s="151">
        <f>COUNTIFS(Data!R:R,'Analysis Tables'!H61,Data!Y:Y,'Analysis Tables'!$K$42)</f>
        <v>0</v>
      </c>
      <c r="L61" s="151">
        <f>COUNTIFS(Data!R:R,'Analysis Tables'!H61,Data!Y:Y,'Analysis Tables'!$L$42)</f>
        <v>0</v>
      </c>
      <c r="N61" s="312"/>
      <c r="O61" s="151" t="s">
        <v>389</v>
      </c>
      <c r="P61" s="244">
        <f>SUMIF(Data!$R:$R,$O61,Data!CD:CD)</f>
        <v>44</v>
      </c>
      <c r="Q61" s="244">
        <f>SUMIF(Data!$R:$R,$O61,Data!CG:CG)</f>
        <v>92</v>
      </c>
      <c r="R61" s="244">
        <f>SUMIF(Data!$R:$R,$O61,Data!CJ:CJ)</f>
        <v>27</v>
      </c>
      <c r="S61" s="244">
        <f>SUMIF(Data!$R:$R,$O61,Data!CM:CM)</f>
        <v>4</v>
      </c>
      <c r="T61" s="244">
        <f>SUMIF(Data!$R:$R,$O61,Data!CP:CP)</f>
        <v>76</v>
      </c>
      <c r="U61" s="244">
        <f>SUMIF(Data!$R:$R,$O61,Data!CS:CS)</f>
        <v>15</v>
      </c>
      <c r="V61" s="244">
        <f>SUMIF(Data!$R:$R,$O61,Data!CV:CV)</f>
        <v>132</v>
      </c>
      <c r="W61" s="244">
        <f t="shared" si="5"/>
        <v>390</v>
      </c>
      <c r="X61" s="244">
        <f>SUMIF(Data!$R:$R,$O61,Data!CE:CE)</f>
        <v>39</v>
      </c>
      <c r="Y61" s="244">
        <f>SUMIF(Data!$R:$R,$O61,Data!CH:CH)</f>
        <v>55</v>
      </c>
      <c r="Z61" s="244">
        <f>SUMIF(Data!$R:$R,$O61,Data!CK:CK)</f>
        <v>28</v>
      </c>
      <c r="AA61" s="244">
        <f>SUMIF(Data!$R:$R,$O61,Data!CN:CN)</f>
        <v>9</v>
      </c>
      <c r="AB61" s="244">
        <f>SUMIF(Data!$R:$R,$O61,Data!CQ:CQ)</f>
        <v>90</v>
      </c>
      <c r="AC61" s="244">
        <f>SUMIF(Data!$R:$R,$O61,Data!CT:CT)</f>
        <v>27</v>
      </c>
      <c r="AD61" s="244">
        <f>SUMIF(Data!$R:$R,$O61,Data!CW:CW)</f>
        <v>189</v>
      </c>
      <c r="AE61" s="244">
        <f>SUMIF(Data!$R:$R,$O61,Data!CY:CY)</f>
        <v>72</v>
      </c>
      <c r="AF61" s="244">
        <f>SUMIF(Data!$R:$R,$O61,Data!CZ:CZ)</f>
        <v>300</v>
      </c>
      <c r="AG61" s="244">
        <f t="shared" si="6"/>
        <v>809</v>
      </c>
    </row>
    <row r="62" spans="2:40" x14ac:dyDescent="0.25">
      <c r="H62" s="278" t="s">
        <v>414</v>
      </c>
      <c r="I62" s="244">
        <f>COUNTIF(Data!R:R,H62)</f>
        <v>1</v>
      </c>
      <c r="J62" s="151">
        <f>COUNTIFS(Data!R:R,'Analysis Tables'!H62,Data!Y:Y,'Analysis Tables'!$J$42)</f>
        <v>1</v>
      </c>
      <c r="K62" s="151">
        <f>COUNTIFS(Data!R:R,'Analysis Tables'!H62,Data!Y:Y,'Analysis Tables'!$K$42)</f>
        <v>0</v>
      </c>
      <c r="L62" s="151">
        <f>COUNTIFS(Data!R:R,'Analysis Tables'!H62,Data!Y:Y,'Analysis Tables'!$L$42)</f>
        <v>0</v>
      </c>
      <c r="N62" s="312"/>
      <c r="O62" s="151" t="s">
        <v>377</v>
      </c>
      <c r="P62" s="244">
        <f>SUMIF(Data!$R:$R,$O62,Data!CD:CD)</f>
        <v>26</v>
      </c>
      <c r="Q62" s="244">
        <f>SUMIF(Data!$R:$R,$O62,Data!CG:CG)</f>
        <v>11</v>
      </c>
      <c r="R62" s="244">
        <f>SUMIF(Data!$R:$R,$O62,Data!CJ:CJ)</f>
        <v>24</v>
      </c>
      <c r="S62" s="244">
        <f>SUMIF(Data!$R:$R,$O62,Data!CM:CM)</f>
        <v>50</v>
      </c>
      <c r="T62" s="244">
        <f>SUMIF(Data!$R:$R,$O62,Data!CP:CP)</f>
        <v>9</v>
      </c>
      <c r="U62" s="244">
        <f>SUMIF(Data!$R:$R,$O62,Data!CS:CS)</f>
        <v>16</v>
      </c>
      <c r="V62" s="244">
        <f>SUMIF(Data!$R:$R,$O62,Data!CV:CV)</f>
        <v>11</v>
      </c>
      <c r="W62" s="244">
        <f t="shared" si="5"/>
        <v>147</v>
      </c>
      <c r="X62" s="244">
        <f>SUMIF(Data!$R:$R,$O62,Data!CE:CE)</f>
        <v>15</v>
      </c>
      <c r="Y62" s="244">
        <f>SUMIF(Data!$R:$R,$O62,Data!CH:CH)</f>
        <v>5</v>
      </c>
      <c r="Z62" s="244">
        <f>SUMIF(Data!$R:$R,$O62,Data!CK:CK)</f>
        <v>23</v>
      </c>
      <c r="AA62" s="244">
        <f>SUMIF(Data!$R:$R,$O62,Data!CN:CN)</f>
        <v>49</v>
      </c>
      <c r="AB62" s="244">
        <f>SUMIF(Data!$R:$R,$O62,Data!CQ:CQ)</f>
        <v>10</v>
      </c>
      <c r="AC62" s="244">
        <f>SUMIF(Data!$R:$R,$O62,Data!CT:CT)</f>
        <v>36</v>
      </c>
      <c r="AD62" s="244">
        <f>SUMIF(Data!$R:$R,$O62,Data!CW:CW)</f>
        <v>76</v>
      </c>
      <c r="AE62" s="244">
        <f>SUMIF(Data!$R:$R,$O62,Data!CY:CY)</f>
        <v>66</v>
      </c>
      <c r="AF62" s="244">
        <f>SUMIF(Data!$R:$R,$O62,Data!CZ:CZ)</f>
        <v>130</v>
      </c>
      <c r="AG62" s="244">
        <f t="shared" si="6"/>
        <v>410</v>
      </c>
    </row>
    <row r="63" spans="2:40" ht="18.75" x14ac:dyDescent="0.3">
      <c r="B63" s="255" t="s">
        <v>1950</v>
      </c>
      <c r="H63" s="278" t="s">
        <v>418</v>
      </c>
      <c r="I63" s="244">
        <f>COUNTIF(Data!R:R,H63)</f>
        <v>0</v>
      </c>
      <c r="J63" s="151">
        <f>COUNTIFS(Data!R:R,'Analysis Tables'!H63,Data!Y:Y,'Analysis Tables'!$J$42)</f>
        <v>0</v>
      </c>
      <c r="K63" s="151">
        <f>COUNTIFS(Data!R:R,'Analysis Tables'!H63,Data!Y:Y,'Analysis Tables'!$K$42)</f>
        <v>0</v>
      </c>
      <c r="L63" s="151">
        <f>COUNTIFS(Data!R:R,'Analysis Tables'!H63,Data!Y:Y,'Analysis Tables'!$L$42)</f>
        <v>0</v>
      </c>
      <c r="N63" s="312"/>
      <c r="O63" s="151" t="s">
        <v>394</v>
      </c>
      <c r="P63" s="244">
        <f>SUMIF(Data!$R:$R,$O63,Data!CD:CD)</f>
        <v>0</v>
      </c>
      <c r="Q63" s="244">
        <f>SUMIF(Data!$R:$R,$O63,Data!CG:CG)</f>
        <v>0</v>
      </c>
      <c r="R63" s="244">
        <f>SUMIF(Data!$R:$R,$O63,Data!CJ:CJ)</f>
        <v>0</v>
      </c>
      <c r="S63" s="244">
        <f>SUMIF(Data!$R:$R,$O63,Data!CM:CM)</f>
        <v>0</v>
      </c>
      <c r="T63" s="244">
        <f>SUMIF(Data!$R:$R,$O63,Data!CP:CP)</f>
        <v>0</v>
      </c>
      <c r="U63" s="244">
        <f>SUMIF(Data!$R:$R,$O63,Data!CS:CS)</f>
        <v>0</v>
      </c>
      <c r="V63" s="244">
        <f>SUMIF(Data!$R:$R,$O63,Data!CV:CV)</f>
        <v>0</v>
      </c>
      <c r="W63" s="244">
        <f t="shared" si="5"/>
        <v>0</v>
      </c>
      <c r="X63" s="244">
        <f>SUMIF(Data!$R:$R,$O63,Data!CE:CE)</f>
        <v>0</v>
      </c>
      <c r="Y63" s="244">
        <f>SUMIF(Data!$R:$R,$O63,Data!CH:CH)</f>
        <v>0</v>
      </c>
      <c r="Z63" s="244">
        <f>SUMIF(Data!$R:$R,$O63,Data!CK:CK)</f>
        <v>0</v>
      </c>
      <c r="AA63" s="244">
        <f>SUMIF(Data!$R:$R,$O63,Data!CN:CN)</f>
        <v>0</v>
      </c>
      <c r="AB63" s="244">
        <f>SUMIF(Data!$R:$R,$O63,Data!CQ:CQ)</f>
        <v>0</v>
      </c>
      <c r="AC63" s="244">
        <f>SUMIF(Data!$R:$R,$O63,Data!CT:CT)</f>
        <v>0</v>
      </c>
      <c r="AD63" s="244">
        <f>SUMIF(Data!$R:$R,$O63,Data!CW:CW)</f>
        <v>0</v>
      </c>
      <c r="AE63" s="244">
        <f>SUMIF(Data!$R:$R,$O63,Data!CY:CY)</f>
        <v>0</v>
      </c>
      <c r="AF63" s="244">
        <f>SUMIF(Data!$R:$R,$O63,Data!CZ:CZ)</f>
        <v>0</v>
      </c>
      <c r="AG63" s="244">
        <f t="shared" si="6"/>
        <v>0</v>
      </c>
    </row>
    <row r="64" spans="2:40" ht="30" x14ac:dyDescent="0.25">
      <c r="B64" s="241" t="s">
        <v>1929</v>
      </c>
      <c r="C64" s="242" t="s">
        <v>1931</v>
      </c>
      <c r="D64" s="242" t="s">
        <v>52</v>
      </c>
      <c r="E64" s="242" t="s">
        <v>53</v>
      </c>
      <c r="F64" s="242" t="s">
        <v>54</v>
      </c>
      <c r="H64" s="278" t="s">
        <v>399</v>
      </c>
      <c r="I64" s="244">
        <f>COUNTIF(Data!R:R,H64)</f>
        <v>0</v>
      </c>
      <c r="J64" s="151">
        <f>COUNTIFS(Data!R:R,'Analysis Tables'!H64,Data!Y:Y,'Analysis Tables'!$J$42)</f>
        <v>0</v>
      </c>
      <c r="K64" s="151">
        <f>COUNTIFS(Data!R:R,'Analysis Tables'!H64,Data!Y:Y,'Analysis Tables'!$K$42)</f>
        <v>0</v>
      </c>
      <c r="L64" s="151">
        <f>COUNTIFS(Data!R:R,'Analysis Tables'!H64,Data!Y:Y,'Analysis Tables'!$L$42)</f>
        <v>0</v>
      </c>
      <c r="N64" s="312"/>
      <c r="O64" s="151" t="s">
        <v>390</v>
      </c>
      <c r="P64" s="244">
        <f>SUMIF(Data!$R:$R,$O64,Data!CD:CD)</f>
        <v>0</v>
      </c>
      <c r="Q64" s="244">
        <f>SUMIF(Data!$R:$R,$O64,Data!CG:CG)</f>
        <v>0</v>
      </c>
      <c r="R64" s="244">
        <f>SUMIF(Data!$R:$R,$O64,Data!CJ:CJ)</f>
        <v>0</v>
      </c>
      <c r="S64" s="244">
        <f>SUMIF(Data!$R:$R,$O64,Data!CM:CM)</f>
        <v>0</v>
      </c>
      <c r="T64" s="244">
        <f>SUMIF(Data!$R:$R,$O64,Data!CP:CP)</f>
        <v>0</v>
      </c>
      <c r="U64" s="244">
        <f>SUMIF(Data!$R:$R,$O64,Data!CS:CS)</f>
        <v>0</v>
      </c>
      <c r="V64" s="244">
        <f>SUMIF(Data!$R:$R,$O64,Data!CV:CV)</f>
        <v>0</v>
      </c>
      <c r="W64" s="244">
        <f t="shared" si="5"/>
        <v>0</v>
      </c>
      <c r="X64" s="244">
        <f>SUMIF(Data!$R:$R,$O64,Data!CE:CE)</f>
        <v>0</v>
      </c>
      <c r="Y64" s="244">
        <f>SUMIF(Data!$R:$R,$O64,Data!CH:CH)</f>
        <v>0</v>
      </c>
      <c r="Z64" s="244">
        <f>SUMIF(Data!$R:$R,$O64,Data!CK:CK)</f>
        <v>0</v>
      </c>
      <c r="AA64" s="244">
        <f>SUMIF(Data!$R:$R,$O64,Data!CN:CN)</f>
        <v>0</v>
      </c>
      <c r="AB64" s="244">
        <f>SUMIF(Data!$R:$R,$O64,Data!CQ:CQ)</f>
        <v>0</v>
      </c>
      <c r="AC64" s="244">
        <f>SUMIF(Data!$R:$R,$O64,Data!CT:CT)</f>
        <v>0</v>
      </c>
      <c r="AD64" s="244">
        <f>SUMIF(Data!$R:$R,$O64,Data!CW:CW)</f>
        <v>0</v>
      </c>
      <c r="AE64" s="244">
        <f>SUMIF(Data!$R:$R,$O64,Data!CY:CY)</f>
        <v>0</v>
      </c>
      <c r="AF64" s="244">
        <f>SUMIF(Data!$R:$R,$O64,Data!CZ:CZ)</f>
        <v>0</v>
      </c>
      <c r="AG64" s="244">
        <f t="shared" si="6"/>
        <v>0</v>
      </c>
    </row>
    <row r="65" spans="2:33" x14ac:dyDescent="0.25">
      <c r="B65" s="278" t="s">
        <v>376</v>
      </c>
      <c r="C65" s="244">
        <f>COUNTIF(Data!Q:Q,B65)</f>
        <v>110</v>
      </c>
      <c r="D65" s="244">
        <f>D61</f>
        <v>58</v>
      </c>
      <c r="E65" s="244">
        <f>E61</f>
        <v>41</v>
      </c>
      <c r="F65" s="244">
        <f>F61</f>
        <v>5</v>
      </c>
      <c r="H65" s="278" t="s">
        <v>405</v>
      </c>
      <c r="I65" s="244">
        <f>COUNTIF(Data!R:R,H65)</f>
        <v>4</v>
      </c>
      <c r="J65" s="151">
        <f>COUNTIFS(Data!R:R,'Analysis Tables'!H65,Data!Y:Y,'Analysis Tables'!$J$42)</f>
        <v>3</v>
      </c>
      <c r="K65" s="151">
        <f>COUNTIFS(Data!R:R,'Analysis Tables'!H65,Data!Y:Y,'Analysis Tables'!$K$42)</f>
        <v>1</v>
      </c>
      <c r="L65" s="151">
        <f>COUNTIFS(Data!R:R,'Analysis Tables'!H65,Data!Y:Y,'Analysis Tables'!$L$42)</f>
        <v>0</v>
      </c>
      <c r="N65" s="312"/>
      <c r="O65" s="151" t="s">
        <v>387</v>
      </c>
      <c r="P65" s="244">
        <f>SUMIF(Data!$R:$R,$O65,Data!CD:CD)</f>
        <v>2</v>
      </c>
      <c r="Q65" s="244">
        <f>SUMIF(Data!$R:$R,$O65,Data!CG:CG)</f>
        <v>0</v>
      </c>
      <c r="R65" s="244">
        <f>SUMIF(Data!$R:$R,$O65,Data!CJ:CJ)</f>
        <v>1</v>
      </c>
      <c r="S65" s="244">
        <f>SUMIF(Data!$R:$R,$O65,Data!CM:CM)</f>
        <v>49</v>
      </c>
      <c r="T65" s="244">
        <f>SUMIF(Data!$R:$R,$O65,Data!CP:CP)</f>
        <v>1</v>
      </c>
      <c r="U65" s="244">
        <f>SUMIF(Data!$R:$R,$O65,Data!CS:CS)</f>
        <v>0</v>
      </c>
      <c r="V65" s="244">
        <f>SUMIF(Data!$R:$R,$O65,Data!CV:CV)</f>
        <v>1</v>
      </c>
      <c r="W65" s="244">
        <f t="shared" si="5"/>
        <v>54</v>
      </c>
      <c r="X65" s="244">
        <f>SUMIF(Data!$R:$R,$O65,Data!CE:CE)</f>
        <v>3</v>
      </c>
      <c r="Y65" s="244">
        <f>SUMIF(Data!$R:$R,$O65,Data!CH:CH)</f>
        <v>0</v>
      </c>
      <c r="Z65" s="244">
        <f>SUMIF(Data!$R:$R,$O65,Data!CK:CK)</f>
        <v>1</v>
      </c>
      <c r="AA65" s="244">
        <f>SUMIF(Data!$R:$R,$O65,Data!CN:CN)</f>
        <v>61</v>
      </c>
      <c r="AB65" s="244">
        <f>SUMIF(Data!$R:$R,$O65,Data!CQ:CQ)</f>
        <v>0</v>
      </c>
      <c r="AC65" s="244">
        <f>SUMIF(Data!$R:$R,$O65,Data!CT:CT)</f>
        <v>0</v>
      </c>
      <c r="AD65" s="244">
        <f>SUMIF(Data!$R:$R,$O65,Data!CW:CW)</f>
        <v>6</v>
      </c>
      <c r="AE65" s="244">
        <f>SUMIF(Data!$R:$R,$O65,Data!CY:CY)</f>
        <v>6</v>
      </c>
      <c r="AF65" s="244">
        <f>SUMIF(Data!$R:$R,$O65,Data!CZ:CZ)</f>
        <v>17</v>
      </c>
      <c r="AG65" s="244">
        <f t="shared" si="6"/>
        <v>94</v>
      </c>
    </row>
    <row r="66" spans="2:33" x14ac:dyDescent="0.25">
      <c r="B66" s="151" t="s">
        <v>395</v>
      </c>
      <c r="C66" s="244">
        <f>COUNTIF(Data!Q:Q,B66)</f>
        <v>16</v>
      </c>
      <c r="D66" s="244">
        <f>I67</f>
        <v>16</v>
      </c>
      <c r="E66" s="244">
        <f>J67</f>
        <v>8</v>
      </c>
      <c r="F66" s="244">
        <f>K67</f>
        <v>8</v>
      </c>
      <c r="H66" s="278" t="s">
        <v>403</v>
      </c>
      <c r="I66" s="244">
        <f>COUNTIF(Data!R:R,H66)</f>
        <v>0</v>
      </c>
      <c r="J66" s="151">
        <f>COUNTIFS(Data!R:R,'Analysis Tables'!H66,Data!Y:Y,'Analysis Tables'!$J$42)</f>
        <v>0</v>
      </c>
      <c r="K66" s="151">
        <f>COUNTIFS(Data!R:R,'Analysis Tables'!H66,Data!Y:Y,'Analysis Tables'!$K$42)</f>
        <v>0</v>
      </c>
      <c r="L66" s="151">
        <f>COUNTIFS(Data!R:R,'Analysis Tables'!H66,Data!Y:Y,'Analysis Tables'!$L$42)</f>
        <v>0</v>
      </c>
      <c r="N66" s="312"/>
      <c r="O66" s="151" t="s">
        <v>379</v>
      </c>
      <c r="P66" s="244">
        <f>SUMIF(Data!$R:$R,$O66,Data!CD:CD)</f>
        <v>0</v>
      </c>
      <c r="Q66" s="244">
        <f>SUMIF(Data!$R:$R,$O66,Data!CG:CG)</f>
        <v>0</v>
      </c>
      <c r="R66" s="244">
        <f>SUMIF(Data!$R:$R,$O66,Data!CJ:CJ)</f>
        <v>0</v>
      </c>
      <c r="S66" s="244">
        <f>SUMIF(Data!$R:$R,$O66,Data!CM:CM)</f>
        <v>0</v>
      </c>
      <c r="T66" s="244">
        <f>SUMIF(Data!$R:$R,$O66,Data!CP:CP)</f>
        <v>0</v>
      </c>
      <c r="U66" s="244">
        <f>SUMIF(Data!$R:$R,$O66,Data!CS:CS)</f>
        <v>0</v>
      </c>
      <c r="V66" s="244">
        <f>SUMIF(Data!$R:$R,$O66,Data!CV:CV)</f>
        <v>0</v>
      </c>
      <c r="W66" s="244">
        <f t="shared" si="5"/>
        <v>0</v>
      </c>
      <c r="X66" s="244">
        <f>SUMIF(Data!$R:$R,$O66,Data!CE:CE)</f>
        <v>0</v>
      </c>
      <c r="Y66" s="244">
        <f>SUMIF(Data!$R:$R,$O66,Data!CH:CH)</f>
        <v>0</v>
      </c>
      <c r="Z66" s="244">
        <f>SUMIF(Data!$R:$R,$O66,Data!CK:CK)</f>
        <v>0</v>
      </c>
      <c r="AA66" s="244">
        <f>SUMIF(Data!$R:$R,$O66,Data!CN:CN)</f>
        <v>0</v>
      </c>
      <c r="AB66" s="244">
        <f>SUMIF(Data!$R:$R,$O66,Data!CQ:CQ)</f>
        <v>0</v>
      </c>
      <c r="AC66" s="244">
        <f>SUMIF(Data!$R:$R,$O66,Data!CT:CT)</f>
        <v>0</v>
      </c>
      <c r="AD66" s="244">
        <f>SUMIF(Data!$R:$R,$O66,Data!CW:CW)</f>
        <v>0</v>
      </c>
      <c r="AE66" s="244">
        <f>SUMIF(Data!$R:$R,$O66,Data!CY:CY)</f>
        <v>0</v>
      </c>
      <c r="AF66" s="244">
        <f>SUMIF(Data!$R:$R,$O66,Data!CZ:CZ)</f>
        <v>0</v>
      </c>
      <c r="AG66" s="244">
        <f t="shared" si="6"/>
        <v>0</v>
      </c>
    </row>
    <row r="67" spans="2:33" x14ac:dyDescent="0.25">
      <c r="B67" s="245" t="s">
        <v>1895</v>
      </c>
      <c r="C67" s="246">
        <f>SUM(C65:C66)</f>
        <v>126</v>
      </c>
      <c r="D67" s="246">
        <f>SUM(D65:D66)</f>
        <v>74</v>
      </c>
      <c r="E67" s="246">
        <f>SUM(E65:E66)</f>
        <v>49</v>
      </c>
      <c r="F67" s="246">
        <f>SUM(F65:F66)</f>
        <v>13</v>
      </c>
      <c r="H67" s="245" t="s">
        <v>1895</v>
      </c>
      <c r="I67" s="246">
        <f>SUM(I43:I66)</f>
        <v>16</v>
      </c>
      <c r="J67" s="246">
        <f>SUM(J43:J66)</f>
        <v>8</v>
      </c>
      <c r="K67" s="246">
        <f>SUM(K43:K66)</f>
        <v>8</v>
      </c>
      <c r="L67" s="246">
        <f>SUM(L43:L66)</f>
        <v>0</v>
      </c>
      <c r="N67" s="312"/>
      <c r="O67" s="151" t="s">
        <v>380</v>
      </c>
      <c r="P67" s="244">
        <f>SUMIF(Data!$R:$R,$O67,Data!CD:CD)</f>
        <v>0</v>
      </c>
      <c r="Q67" s="244">
        <f>SUMIF(Data!$R:$R,$O67,Data!CG:CG)</f>
        <v>0</v>
      </c>
      <c r="R67" s="244">
        <f>SUMIF(Data!$R:$R,$O67,Data!CJ:CJ)</f>
        <v>0</v>
      </c>
      <c r="S67" s="244">
        <f>SUMIF(Data!$R:$R,$O67,Data!CM:CM)</f>
        <v>0</v>
      </c>
      <c r="T67" s="244">
        <f>SUMIF(Data!$R:$R,$O67,Data!CP:CP)</f>
        <v>0</v>
      </c>
      <c r="U67" s="244">
        <f>SUMIF(Data!$R:$R,$O67,Data!CS:CS)</f>
        <v>0</v>
      </c>
      <c r="V67" s="244">
        <f>SUMIF(Data!$R:$R,$O67,Data!CV:CV)</f>
        <v>0</v>
      </c>
      <c r="W67" s="244">
        <f t="shared" si="5"/>
        <v>0</v>
      </c>
      <c r="X67" s="244">
        <f>SUMIF(Data!$R:$R,$O67,Data!CE:CE)</f>
        <v>0</v>
      </c>
      <c r="Y67" s="244">
        <f>SUMIF(Data!$R:$R,$O67,Data!CH:CH)</f>
        <v>0</v>
      </c>
      <c r="Z67" s="244">
        <f>SUMIF(Data!$R:$R,$O67,Data!CK:CK)</f>
        <v>0</v>
      </c>
      <c r="AA67" s="244">
        <f>SUMIF(Data!$R:$R,$O67,Data!CN:CN)</f>
        <v>0</v>
      </c>
      <c r="AB67" s="244">
        <f>SUMIF(Data!$R:$R,$O67,Data!CQ:CQ)</f>
        <v>0</v>
      </c>
      <c r="AC67" s="244">
        <f>SUMIF(Data!$R:$R,$O67,Data!CT:CT)</f>
        <v>0</v>
      </c>
      <c r="AD67" s="244">
        <f>SUMIF(Data!$R:$R,$O67,Data!CW:CW)</f>
        <v>0</v>
      </c>
      <c r="AE67" s="244">
        <f>SUMIF(Data!$R:$R,$O67,Data!CY:CY)</f>
        <v>0</v>
      </c>
      <c r="AF67" s="244">
        <f>SUMIF(Data!$R:$R,$O67,Data!CZ:CZ)</f>
        <v>0</v>
      </c>
      <c r="AG67" s="244">
        <f t="shared" si="6"/>
        <v>0</v>
      </c>
    </row>
    <row r="68" spans="2:33" x14ac:dyDescent="0.25">
      <c r="N68" s="312"/>
      <c r="O68" s="151" t="s">
        <v>386</v>
      </c>
      <c r="P68" s="244">
        <f>SUMIF(Data!$R:$R,$O68,Data!CD:CD)</f>
        <v>9</v>
      </c>
      <c r="Q68" s="244">
        <f>SUMIF(Data!$R:$R,$O68,Data!CG:CG)</f>
        <v>4</v>
      </c>
      <c r="R68" s="244">
        <f>SUMIF(Data!$R:$R,$O68,Data!CJ:CJ)</f>
        <v>5</v>
      </c>
      <c r="S68" s="244">
        <f>SUMIF(Data!$R:$R,$O68,Data!CM:CM)</f>
        <v>23</v>
      </c>
      <c r="T68" s="244">
        <f>SUMIF(Data!$R:$R,$O68,Data!CP:CP)</f>
        <v>30</v>
      </c>
      <c r="U68" s="244">
        <f>SUMIF(Data!$R:$R,$O68,Data!CS:CS)</f>
        <v>4</v>
      </c>
      <c r="V68" s="244">
        <f>SUMIF(Data!$R:$R,$O68,Data!CV:CV)</f>
        <v>6</v>
      </c>
      <c r="W68" s="244">
        <f t="shared" si="5"/>
        <v>81</v>
      </c>
      <c r="X68" s="244">
        <f>SUMIF(Data!$R:$R,$O68,Data!CE:CE)</f>
        <v>10</v>
      </c>
      <c r="Y68" s="244">
        <f>SUMIF(Data!$R:$R,$O68,Data!CH:CH)</f>
        <v>3</v>
      </c>
      <c r="Z68" s="244">
        <f>SUMIF(Data!$R:$R,$O68,Data!CK:CK)</f>
        <v>9</v>
      </c>
      <c r="AA68" s="244">
        <f>SUMIF(Data!$R:$R,$O68,Data!CN:CN)</f>
        <v>21</v>
      </c>
      <c r="AB68" s="244">
        <f>SUMIF(Data!$R:$R,$O68,Data!CQ:CQ)</f>
        <v>27</v>
      </c>
      <c r="AC68" s="244">
        <f>SUMIF(Data!$R:$R,$O68,Data!CT:CT)</f>
        <v>10</v>
      </c>
      <c r="AD68" s="244">
        <f>SUMIF(Data!$R:$R,$O68,Data!CW:CW)</f>
        <v>30</v>
      </c>
      <c r="AE68" s="244">
        <f>SUMIF(Data!$R:$R,$O68,Data!CY:CY)</f>
        <v>22</v>
      </c>
      <c r="AF68" s="244">
        <f>SUMIF(Data!$R:$R,$O68,Data!CZ:CZ)</f>
        <v>178</v>
      </c>
      <c r="AG68" s="244">
        <f t="shared" si="6"/>
        <v>310</v>
      </c>
    </row>
    <row r="69" spans="2:33" x14ac:dyDescent="0.25">
      <c r="N69" s="312"/>
      <c r="O69" s="278" t="s">
        <v>383</v>
      </c>
      <c r="P69" s="244">
        <f>SUMIF(Data!$R:$R,$O69,Data!CD:CD)</f>
        <v>1</v>
      </c>
      <c r="Q69" s="244">
        <f>SUMIF(Data!$R:$R,$O69,Data!CG:CG)</f>
        <v>0</v>
      </c>
      <c r="R69" s="244">
        <f>SUMIF(Data!$R:$R,$O69,Data!CJ:CJ)</f>
        <v>0</v>
      </c>
      <c r="S69" s="244">
        <f>SUMIF(Data!$R:$R,$O69,Data!CM:CM)</f>
        <v>2</v>
      </c>
      <c r="T69" s="244">
        <f>SUMIF(Data!$R:$R,$O69,Data!CP:CP)</f>
        <v>0</v>
      </c>
      <c r="U69" s="244">
        <f>SUMIF(Data!$R:$R,$O69,Data!CS:CS)</f>
        <v>1</v>
      </c>
      <c r="V69" s="244">
        <f>SUMIF(Data!$R:$R,$O69,Data!CV:CV)</f>
        <v>0</v>
      </c>
      <c r="W69" s="244">
        <f t="shared" si="5"/>
        <v>4</v>
      </c>
      <c r="X69" s="244">
        <f>SUMIF(Data!$R:$R,$O69,Data!CE:CE)</f>
        <v>1</v>
      </c>
      <c r="Y69" s="244">
        <f>SUMIF(Data!$R:$R,$O69,Data!CH:CH)</f>
        <v>0</v>
      </c>
      <c r="Z69" s="244">
        <f>SUMIF(Data!$R:$R,$O69,Data!CK:CK)</f>
        <v>1</v>
      </c>
      <c r="AA69" s="244">
        <f>SUMIF(Data!$R:$R,$O69,Data!CN:CN)</f>
        <v>1</v>
      </c>
      <c r="AB69" s="244">
        <f>SUMIF(Data!$R:$R,$O69,Data!CQ:CQ)</f>
        <v>1</v>
      </c>
      <c r="AC69" s="244">
        <f>SUMIF(Data!$R:$R,$O69,Data!CT:CT)</f>
        <v>1</v>
      </c>
      <c r="AD69" s="244">
        <f>SUMIF(Data!$R:$R,$O69,Data!CW:CW)</f>
        <v>3</v>
      </c>
      <c r="AE69" s="244">
        <f>SUMIF(Data!$R:$R,$O69,Data!CY:CY)</f>
        <v>2</v>
      </c>
      <c r="AF69" s="244">
        <f>SUMIF(Data!$R:$R,$O69,Data!CZ:CZ)</f>
        <v>1</v>
      </c>
      <c r="AG69" s="244">
        <f t="shared" si="6"/>
        <v>11</v>
      </c>
    </row>
    <row r="70" spans="2:33" x14ac:dyDescent="0.25">
      <c r="N70" s="312"/>
      <c r="O70" s="278" t="s">
        <v>378</v>
      </c>
      <c r="P70" s="244">
        <f>SUMIF(Data!$R:$R,$O70,Data!CD:CD)</f>
        <v>109</v>
      </c>
      <c r="Q70" s="244">
        <f>SUMIF(Data!$R:$R,$O70,Data!CG:CG)</f>
        <v>15</v>
      </c>
      <c r="R70" s="244">
        <f>SUMIF(Data!$R:$R,$O70,Data!CJ:CJ)</f>
        <v>127</v>
      </c>
      <c r="S70" s="244">
        <f>SUMIF(Data!$R:$R,$O70,Data!CM:CM)</f>
        <v>46</v>
      </c>
      <c r="T70" s="244">
        <f>SUMIF(Data!$R:$R,$O70,Data!CP:CP)</f>
        <v>39</v>
      </c>
      <c r="U70" s="244">
        <f>SUMIF(Data!$R:$R,$O70,Data!CS:CS)</f>
        <v>13</v>
      </c>
      <c r="V70" s="244">
        <f>SUMIF(Data!$R:$R,$O70,Data!CV:CV)</f>
        <v>59</v>
      </c>
      <c r="W70" s="244">
        <f t="shared" si="5"/>
        <v>408</v>
      </c>
      <c r="X70" s="244">
        <f>SUMIF(Data!$R:$R,$O70,Data!CE:CE)</f>
        <v>68</v>
      </c>
      <c r="Y70" s="244">
        <f>SUMIF(Data!$R:$R,$O70,Data!CH:CH)</f>
        <v>9</v>
      </c>
      <c r="Z70" s="244">
        <f>SUMIF(Data!$R:$R,$O70,Data!CK:CK)</f>
        <v>139</v>
      </c>
      <c r="AA70" s="244">
        <f>SUMIF(Data!$R:$R,$O70,Data!CN:CN)</f>
        <v>59</v>
      </c>
      <c r="AB70" s="244">
        <f>SUMIF(Data!$R:$R,$O70,Data!CQ:CQ)</f>
        <v>30</v>
      </c>
      <c r="AC70" s="244">
        <f>SUMIF(Data!$R:$R,$O70,Data!CT:CT)</f>
        <v>32</v>
      </c>
      <c r="AD70" s="244">
        <f>SUMIF(Data!$R:$R,$O70,Data!CW:CW)</f>
        <v>240</v>
      </c>
      <c r="AE70" s="244">
        <f>SUMIF(Data!$R:$R,$O70,Data!CY:CY)</f>
        <v>227</v>
      </c>
      <c r="AF70" s="244">
        <f>SUMIF(Data!$R:$R,$O70,Data!CZ:CZ)</f>
        <v>465</v>
      </c>
      <c r="AG70" s="244">
        <f t="shared" si="6"/>
        <v>1269</v>
      </c>
    </row>
    <row r="71" spans="2:33" x14ac:dyDescent="0.25">
      <c r="N71" s="312"/>
      <c r="O71" s="278" t="s">
        <v>382</v>
      </c>
      <c r="P71" s="244">
        <f>SUMIF(Data!$R:$R,$O71,Data!CD:CD)</f>
        <v>0</v>
      </c>
      <c r="Q71" s="244">
        <f>SUMIF(Data!$R:$R,$O71,Data!CG:CG)</f>
        <v>0</v>
      </c>
      <c r="R71" s="244">
        <f>SUMIF(Data!$R:$R,$O71,Data!CJ:CJ)</f>
        <v>0</v>
      </c>
      <c r="S71" s="244">
        <f>SUMIF(Data!$R:$R,$O71,Data!CM:CM)</f>
        <v>0</v>
      </c>
      <c r="T71" s="244">
        <f>SUMIF(Data!$R:$R,$O71,Data!CP:CP)</f>
        <v>0</v>
      </c>
      <c r="U71" s="244">
        <f>SUMIF(Data!$R:$R,$O71,Data!CS:CS)</f>
        <v>0</v>
      </c>
      <c r="V71" s="244">
        <f>SUMIF(Data!$R:$R,$O71,Data!CV:CV)</f>
        <v>0</v>
      </c>
      <c r="W71" s="244">
        <f t="shared" si="5"/>
        <v>0</v>
      </c>
      <c r="X71" s="244">
        <f>SUMIF(Data!$R:$R,$O71,Data!CE:CE)</f>
        <v>0</v>
      </c>
      <c r="Y71" s="244">
        <f>SUMIF(Data!$R:$R,$O71,Data!CH:CH)</f>
        <v>0</v>
      </c>
      <c r="Z71" s="244">
        <f>SUMIF(Data!$R:$R,$O71,Data!CK:CK)</f>
        <v>0</v>
      </c>
      <c r="AA71" s="244">
        <f>SUMIF(Data!$R:$R,$O71,Data!CN:CN)</f>
        <v>0</v>
      </c>
      <c r="AB71" s="244">
        <f>SUMIF(Data!$R:$R,$O71,Data!CQ:CQ)</f>
        <v>0</v>
      </c>
      <c r="AC71" s="244">
        <f>SUMIF(Data!$R:$R,$O71,Data!CT:CT)</f>
        <v>0</v>
      </c>
      <c r="AD71" s="244">
        <f>SUMIF(Data!$R:$R,$O71,Data!CW:CW)</f>
        <v>0</v>
      </c>
      <c r="AE71" s="244">
        <f>SUMIF(Data!$R:$R,$O71,Data!CY:CY)</f>
        <v>0</v>
      </c>
      <c r="AF71" s="244">
        <f>SUMIF(Data!$R:$R,$O71,Data!CZ:CZ)</f>
        <v>0</v>
      </c>
      <c r="AG71" s="244">
        <f t="shared" si="6"/>
        <v>0</v>
      </c>
    </row>
    <row r="72" spans="2:33" x14ac:dyDescent="0.25">
      <c r="N72" s="312"/>
      <c r="O72" s="278" t="s">
        <v>392</v>
      </c>
      <c r="P72" s="244">
        <f>SUMIF(Data!$R:$R,$O72,Data!CD:CD)</f>
        <v>0</v>
      </c>
      <c r="Q72" s="244">
        <f>SUMIF(Data!$R:$R,$O72,Data!CG:CG)</f>
        <v>0</v>
      </c>
      <c r="R72" s="244">
        <f>SUMIF(Data!$R:$R,$O72,Data!CJ:CJ)</f>
        <v>0</v>
      </c>
      <c r="S72" s="244">
        <f>SUMIF(Data!$R:$R,$O72,Data!CM:CM)</f>
        <v>0</v>
      </c>
      <c r="T72" s="244">
        <f>SUMIF(Data!$R:$R,$O72,Data!CP:CP)</f>
        <v>0</v>
      </c>
      <c r="U72" s="244">
        <f>SUMIF(Data!$R:$R,$O72,Data!CS:CS)</f>
        <v>0</v>
      </c>
      <c r="V72" s="244">
        <f>SUMIF(Data!$R:$R,$O72,Data!CV:CV)</f>
        <v>0</v>
      </c>
      <c r="W72" s="244">
        <f t="shared" si="5"/>
        <v>0</v>
      </c>
      <c r="X72" s="244">
        <f>SUMIF(Data!$R:$R,$O72,Data!CE:CE)</f>
        <v>0</v>
      </c>
      <c r="Y72" s="244">
        <f>SUMIF(Data!$R:$R,$O72,Data!CH:CH)</f>
        <v>0</v>
      </c>
      <c r="Z72" s="244">
        <f>SUMIF(Data!$R:$R,$O72,Data!CK:CK)</f>
        <v>0</v>
      </c>
      <c r="AA72" s="244">
        <f>SUMIF(Data!$R:$R,$O72,Data!CN:CN)</f>
        <v>0</v>
      </c>
      <c r="AB72" s="244">
        <f>SUMIF(Data!$R:$R,$O72,Data!CQ:CQ)</f>
        <v>0</v>
      </c>
      <c r="AC72" s="244">
        <f>SUMIF(Data!$R:$R,$O72,Data!CT:CT)</f>
        <v>0</v>
      </c>
      <c r="AD72" s="244">
        <f>SUMIF(Data!$R:$R,$O72,Data!CW:CW)</f>
        <v>0</v>
      </c>
      <c r="AE72" s="244">
        <f>SUMIF(Data!$R:$R,$O72,Data!CY:CY)</f>
        <v>0</v>
      </c>
      <c r="AF72" s="244">
        <f>SUMIF(Data!$R:$R,$O72,Data!CZ:CZ)</f>
        <v>0</v>
      </c>
      <c r="AG72" s="244">
        <f t="shared" si="6"/>
        <v>0</v>
      </c>
    </row>
    <row r="73" spans="2:33" x14ac:dyDescent="0.25">
      <c r="N73" s="312"/>
      <c r="O73" s="278" t="s">
        <v>950</v>
      </c>
      <c r="P73" s="244">
        <f>SUMIF(Data!$R:$R,$O73,Data!CD:CD)</f>
        <v>13</v>
      </c>
      <c r="Q73" s="244">
        <f>SUMIF(Data!$R:$R,$O73,Data!CG:CG)</f>
        <v>5</v>
      </c>
      <c r="R73" s="244">
        <f>SUMIF(Data!$R:$R,$O73,Data!CJ:CJ)</f>
        <v>19</v>
      </c>
      <c r="S73" s="244">
        <f>SUMIF(Data!$R:$R,$O73,Data!CM:CM)</f>
        <v>6</v>
      </c>
      <c r="T73" s="244">
        <f>SUMIF(Data!$R:$R,$O73,Data!CP:CP)</f>
        <v>7</v>
      </c>
      <c r="U73" s="244">
        <f>SUMIF(Data!$R:$R,$O73,Data!CS:CS)</f>
        <v>1</v>
      </c>
      <c r="V73" s="244">
        <f>SUMIF(Data!$R:$R,$O73,Data!CV:CV)</f>
        <v>13</v>
      </c>
      <c r="W73" s="244">
        <f t="shared" si="5"/>
        <v>64</v>
      </c>
      <c r="X73" s="244">
        <f>SUMIF(Data!$R:$R,$O73,Data!CE:CE)</f>
        <v>12</v>
      </c>
      <c r="Y73" s="244">
        <f>SUMIF(Data!$R:$R,$O73,Data!CH:CH)</f>
        <v>4</v>
      </c>
      <c r="Z73" s="244">
        <f>SUMIF(Data!$R:$R,$O73,Data!CK:CK)</f>
        <v>12</v>
      </c>
      <c r="AA73" s="244">
        <f>SUMIF(Data!$R:$R,$O73,Data!CN:CN)</f>
        <v>2</v>
      </c>
      <c r="AB73" s="244">
        <f>SUMIF(Data!$R:$R,$O73,Data!CQ:CQ)</f>
        <v>2</v>
      </c>
      <c r="AC73" s="244">
        <f>SUMIF(Data!$R:$R,$O73,Data!CT:CT)</f>
        <v>4</v>
      </c>
      <c r="AD73" s="244">
        <f>SUMIF(Data!$R:$R,$O73,Data!CW:CW)</f>
        <v>54</v>
      </c>
      <c r="AE73" s="244">
        <f>SUMIF(Data!$R:$R,$O73,Data!CY:CY)</f>
        <v>26</v>
      </c>
      <c r="AF73" s="244">
        <f>SUMIF(Data!$R:$R,$O73,Data!CZ:CZ)</f>
        <v>110</v>
      </c>
      <c r="AG73" s="244">
        <f t="shared" si="6"/>
        <v>226</v>
      </c>
    </row>
    <row r="74" spans="2:33" x14ac:dyDescent="0.25">
      <c r="N74" s="313"/>
      <c r="O74" s="279" t="s">
        <v>1895</v>
      </c>
      <c r="P74" s="265">
        <f>SUM(P56:P73)</f>
        <v>290</v>
      </c>
      <c r="Q74" s="265">
        <f t="shared" ref="Q74:W74" si="7">SUM(Q56:Q73)</f>
        <v>130</v>
      </c>
      <c r="R74" s="265">
        <f t="shared" si="7"/>
        <v>251</v>
      </c>
      <c r="S74" s="265">
        <f t="shared" si="7"/>
        <v>203</v>
      </c>
      <c r="T74" s="265">
        <f t="shared" si="7"/>
        <v>681</v>
      </c>
      <c r="U74" s="265">
        <f t="shared" si="7"/>
        <v>84</v>
      </c>
      <c r="V74" s="265">
        <f t="shared" si="7"/>
        <v>234</v>
      </c>
      <c r="W74" s="265">
        <f t="shared" si="7"/>
        <v>1873</v>
      </c>
      <c r="X74" s="265">
        <f t="shared" ref="X74:AG74" si="8">SUM(X56:X73)</f>
        <v>187</v>
      </c>
      <c r="Y74" s="265">
        <f t="shared" si="8"/>
        <v>81</v>
      </c>
      <c r="Z74" s="265">
        <f t="shared" si="8"/>
        <v>278</v>
      </c>
      <c r="AA74" s="265">
        <f t="shared" si="8"/>
        <v>221</v>
      </c>
      <c r="AB74" s="265">
        <f t="shared" si="8"/>
        <v>753</v>
      </c>
      <c r="AC74" s="265">
        <f t="shared" si="8"/>
        <v>166</v>
      </c>
      <c r="AD74" s="265">
        <f t="shared" si="8"/>
        <v>1234</v>
      </c>
      <c r="AE74" s="265">
        <f t="shared" si="8"/>
        <v>655</v>
      </c>
      <c r="AF74" s="265">
        <f t="shared" si="8"/>
        <v>1641</v>
      </c>
      <c r="AG74" s="265">
        <f t="shared" si="8"/>
        <v>5216</v>
      </c>
    </row>
    <row r="75" spans="2:33" x14ac:dyDescent="0.25">
      <c r="N75" s="314" t="s">
        <v>395</v>
      </c>
      <c r="O75" s="278" t="s">
        <v>401</v>
      </c>
      <c r="P75" s="244">
        <f>SUMIF(Data!$R:$R,$O75,Data!CD:CD)</f>
        <v>0</v>
      </c>
      <c r="Q75" s="244">
        <f>SUMIF(Data!$R:$R,$O75,Data!CG:CG)</f>
        <v>0</v>
      </c>
      <c r="R75" s="244">
        <f>SUMIF(Data!$R:$R,$O75,Data!CJ:CJ)</f>
        <v>0</v>
      </c>
      <c r="S75" s="244">
        <f>SUMIF(Data!$R:$R,$O75,Data!CM:CM)</f>
        <v>0</v>
      </c>
      <c r="T75" s="244">
        <f>SUMIF(Data!$R:$R,$O75,Data!CP:CP)</f>
        <v>0</v>
      </c>
      <c r="U75" s="244">
        <f>SUMIF(Data!$R:$R,$O75,Data!CS:CS)</f>
        <v>0</v>
      </c>
      <c r="V75" s="244">
        <f>SUMIF(Data!$R:$R,$O75,Data!CV:CV)</f>
        <v>0</v>
      </c>
      <c r="W75" s="244">
        <f>SUM(P75:V75)</f>
        <v>0</v>
      </c>
      <c r="X75" s="244">
        <f>SUMIF(Data!$R:$R,$O75,Data!CE:CE)</f>
        <v>0</v>
      </c>
      <c r="Y75" s="244">
        <f>SUMIF(Data!$R:$R,$O75,Data!CH:CH)</f>
        <v>0</v>
      </c>
      <c r="Z75" s="244">
        <f>SUMIF(Data!$R:$R,$O75,Data!CK:CK)</f>
        <v>0</v>
      </c>
      <c r="AA75" s="244">
        <f>SUMIF(Data!$R:$R,$O75,Data!CN:CN)</f>
        <v>0</v>
      </c>
      <c r="AB75" s="244">
        <f>SUMIF(Data!$R:$R,$O75,Data!CQ:CQ)</f>
        <v>0</v>
      </c>
      <c r="AC75" s="244">
        <f>SUMIF(Data!$R:$R,$O75,Data!CT:CT)</f>
        <v>0</v>
      </c>
      <c r="AD75" s="244">
        <f>SUMIF(Data!$R:$R,$O75,Data!CW:CW)</f>
        <v>0</v>
      </c>
      <c r="AE75" s="244">
        <f>SUMIF(Data!$R:$R,$O75,Data!CY:CY)</f>
        <v>0</v>
      </c>
      <c r="AF75" s="244">
        <f>SUMIF(Data!$R:$R,$O75,Data!CZ:CZ)</f>
        <v>0</v>
      </c>
      <c r="AG75" s="244">
        <f t="shared" si="6"/>
        <v>0</v>
      </c>
    </row>
    <row r="76" spans="2:33" x14ac:dyDescent="0.25">
      <c r="N76" s="314"/>
      <c r="O76" s="278" t="s">
        <v>408</v>
      </c>
      <c r="P76" s="244">
        <f>SUMIF(Data!$R:$R,$O76,Data!CD:CD)</f>
        <v>0</v>
      </c>
      <c r="Q76" s="244">
        <f>SUMIF(Data!$R:$R,$O76,Data!CG:CG)</f>
        <v>0</v>
      </c>
      <c r="R76" s="244">
        <f>SUMIF(Data!$R:$R,$O76,Data!CJ:CJ)</f>
        <v>0</v>
      </c>
      <c r="S76" s="244">
        <f>SUMIF(Data!$R:$R,$O76,Data!CM:CM)</f>
        <v>0</v>
      </c>
      <c r="T76" s="244">
        <f>SUMIF(Data!$R:$R,$O76,Data!CP:CP)</f>
        <v>0</v>
      </c>
      <c r="U76" s="244">
        <f>SUMIF(Data!$R:$R,$O76,Data!CS:CS)</f>
        <v>0</v>
      </c>
      <c r="V76" s="244">
        <f>SUMIF(Data!$R:$R,$O76,Data!CV:CV)</f>
        <v>0</v>
      </c>
      <c r="W76" s="244">
        <f t="shared" ref="W76:W98" si="9">SUM(P76:V76)</f>
        <v>0</v>
      </c>
      <c r="X76" s="244">
        <f>SUMIF(Data!$R:$R,$O76,Data!CE:CE)</f>
        <v>0</v>
      </c>
      <c r="Y76" s="244">
        <f>SUMIF(Data!$R:$R,$O76,Data!CH:CH)</f>
        <v>0</v>
      </c>
      <c r="Z76" s="244">
        <f>SUMIF(Data!$R:$R,$O76,Data!CK:CK)</f>
        <v>0</v>
      </c>
      <c r="AA76" s="244">
        <f>SUMIF(Data!$R:$R,$O76,Data!CN:CN)</f>
        <v>0</v>
      </c>
      <c r="AB76" s="244">
        <f>SUMIF(Data!$R:$R,$O76,Data!CQ:CQ)</f>
        <v>0</v>
      </c>
      <c r="AC76" s="244">
        <f>SUMIF(Data!$R:$R,$O76,Data!CT:CT)</f>
        <v>0</v>
      </c>
      <c r="AD76" s="244">
        <f>SUMIF(Data!$R:$R,$O76,Data!CW:CW)</f>
        <v>0</v>
      </c>
      <c r="AE76" s="244">
        <f>SUMIF(Data!$R:$R,$O76,Data!CY:CY)</f>
        <v>0</v>
      </c>
      <c r="AF76" s="244">
        <f>SUMIF(Data!$R:$R,$O76,Data!CZ:CZ)</f>
        <v>0</v>
      </c>
      <c r="AG76" s="244">
        <f t="shared" si="6"/>
        <v>0</v>
      </c>
    </row>
    <row r="77" spans="2:33" x14ac:dyDescent="0.25">
      <c r="N77" s="314"/>
      <c r="O77" s="278" t="s">
        <v>398</v>
      </c>
      <c r="P77" s="244">
        <f>SUMIF(Data!$R:$R,$O77,Data!CD:CD)</f>
        <v>0</v>
      </c>
      <c r="Q77" s="244">
        <f>SUMIF(Data!$R:$R,$O77,Data!CG:CG)</f>
        <v>0</v>
      </c>
      <c r="R77" s="244">
        <f>SUMIF(Data!$R:$R,$O77,Data!CJ:CJ)</f>
        <v>0</v>
      </c>
      <c r="S77" s="244">
        <f>SUMIF(Data!$R:$R,$O77,Data!CM:CM)</f>
        <v>0</v>
      </c>
      <c r="T77" s="244">
        <f>SUMIF(Data!$R:$R,$O77,Data!CP:CP)</f>
        <v>0</v>
      </c>
      <c r="U77" s="244">
        <f>SUMIF(Data!$R:$R,$O77,Data!CS:CS)</f>
        <v>0</v>
      </c>
      <c r="V77" s="244">
        <f>SUMIF(Data!$R:$R,$O77,Data!CV:CV)</f>
        <v>0</v>
      </c>
      <c r="W77" s="244">
        <f t="shared" si="9"/>
        <v>0</v>
      </c>
      <c r="X77" s="244">
        <f>SUMIF(Data!$R:$R,$O77,Data!CE:CE)</f>
        <v>0</v>
      </c>
      <c r="Y77" s="244">
        <f>SUMIF(Data!$R:$R,$O77,Data!CH:CH)</f>
        <v>0</v>
      </c>
      <c r="Z77" s="244">
        <f>SUMIF(Data!$R:$R,$O77,Data!CK:CK)</f>
        <v>0</v>
      </c>
      <c r="AA77" s="244">
        <f>SUMIF(Data!$R:$R,$O77,Data!CN:CN)</f>
        <v>0</v>
      </c>
      <c r="AB77" s="244">
        <f>SUMIF(Data!$R:$R,$O77,Data!CQ:CQ)</f>
        <v>0</v>
      </c>
      <c r="AC77" s="244">
        <f>SUMIF(Data!$R:$R,$O77,Data!CT:CT)</f>
        <v>0</v>
      </c>
      <c r="AD77" s="244">
        <f>SUMIF(Data!$R:$R,$O77,Data!CW:CW)</f>
        <v>0</v>
      </c>
      <c r="AE77" s="244">
        <f>SUMIF(Data!$R:$R,$O77,Data!CY:CY)</f>
        <v>0</v>
      </c>
      <c r="AF77" s="244">
        <f>SUMIF(Data!$R:$R,$O77,Data!CZ:CZ)</f>
        <v>0</v>
      </c>
      <c r="AG77" s="244">
        <f t="shared" si="6"/>
        <v>0</v>
      </c>
    </row>
    <row r="78" spans="2:33" x14ac:dyDescent="0.25">
      <c r="N78" s="314"/>
      <c r="O78" s="278" t="s">
        <v>411</v>
      </c>
      <c r="P78" s="244">
        <f>SUMIF(Data!$R:$R,$O78,Data!CD:CD)</f>
        <v>0</v>
      </c>
      <c r="Q78" s="244">
        <f>SUMIF(Data!$R:$R,$O78,Data!CG:CG)</f>
        <v>0</v>
      </c>
      <c r="R78" s="244">
        <f>SUMIF(Data!$R:$R,$O78,Data!CJ:CJ)</f>
        <v>0</v>
      </c>
      <c r="S78" s="244">
        <f>SUMIF(Data!$R:$R,$O78,Data!CM:CM)</f>
        <v>0</v>
      </c>
      <c r="T78" s="244">
        <f>SUMIF(Data!$R:$R,$O78,Data!CP:CP)</f>
        <v>0</v>
      </c>
      <c r="U78" s="244">
        <f>SUMIF(Data!$R:$R,$O78,Data!CS:CS)</f>
        <v>0</v>
      </c>
      <c r="V78" s="244">
        <f>SUMIF(Data!$R:$R,$O78,Data!CV:CV)</f>
        <v>0</v>
      </c>
      <c r="W78" s="244">
        <f t="shared" si="9"/>
        <v>0</v>
      </c>
      <c r="X78" s="244">
        <f>SUMIF(Data!$R:$R,$O78,Data!CE:CE)</f>
        <v>0</v>
      </c>
      <c r="Y78" s="244">
        <f>SUMIF(Data!$R:$R,$O78,Data!CH:CH)</f>
        <v>0</v>
      </c>
      <c r="Z78" s="244">
        <f>SUMIF(Data!$R:$R,$O78,Data!CK:CK)</f>
        <v>0</v>
      </c>
      <c r="AA78" s="244">
        <f>SUMIF(Data!$R:$R,$O78,Data!CN:CN)</f>
        <v>0</v>
      </c>
      <c r="AB78" s="244">
        <f>SUMIF(Data!$R:$R,$O78,Data!CQ:CQ)</f>
        <v>0</v>
      </c>
      <c r="AC78" s="244">
        <f>SUMIF(Data!$R:$R,$O78,Data!CT:CT)</f>
        <v>0</v>
      </c>
      <c r="AD78" s="244">
        <f>SUMIF(Data!$R:$R,$O78,Data!CW:CW)</f>
        <v>0</v>
      </c>
      <c r="AE78" s="244">
        <f>SUMIF(Data!$R:$R,$O78,Data!CY:CY)</f>
        <v>0</v>
      </c>
      <c r="AF78" s="244">
        <f>SUMIF(Data!$R:$R,$O78,Data!CZ:CZ)</f>
        <v>0</v>
      </c>
      <c r="AG78" s="244">
        <f t="shared" si="6"/>
        <v>0</v>
      </c>
    </row>
    <row r="79" spans="2:33" x14ac:dyDescent="0.25">
      <c r="N79" s="314"/>
      <c r="O79" s="278" t="s">
        <v>397</v>
      </c>
      <c r="P79" s="244">
        <f>SUMIF(Data!$R:$R,$O79,Data!CD:CD)</f>
        <v>0</v>
      </c>
      <c r="Q79" s="244">
        <f>SUMIF(Data!$R:$R,$O79,Data!CG:CG)</f>
        <v>0</v>
      </c>
      <c r="R79" s="244">
        <f>SUMIF(Data!$R:$R,$O79,Data!CJ:CJ)</f>
        <v>0</v>
      </c>
      <c r="S79" s="244">
        <f>SUMIF(Data!$R:$R,$O79,Data!CM:CM)</f>
        <v>0</v>
      </c>
      <c r="T79" s="244">
        <f>SUMIF(Data!$R:$R,$O79,Data!CP:CP)</f>
        <v>0</v>
      </c>
      <c r="U79" s="244">
        <f>SUMIF(Data!$R:$R,$O79,Data!CS:CS)</f>
        <v>1</v>
      </c>
      <c r="V79" s="244">
        <f>SUMIF(Data!$R:$R,$O79,Data!CV:CV)</f>
        <v>0</v>
      </c>
      <c r="W79" s="244">
        <f t="shared" si="9"/>
        <v>1</v>
      </c>
      <c r="X79" s="244">
        <f>SUMIF(Data!$R:$R,$O79,Data!CE:CE)</f>
        <v>0</v>
      </c>
      <c r="Y79" s="244">
        <f>SUMIF(Data!$R:$R,$O79,Data!CH:CH)</f>
        <v>0</v>
      </c>
      <c r="Z79" s="244">
        <f>SUMIF(Data!$R:$R,$O79,Data!CK:CK)</f>
        <v>2</v>
      </c>
      <c r="AA79" s="244">
        <f>SUMIF(Data!$R:$R,$O79,Data!CN:CN)</f>
        <v>0</v>
      </c>
      <c r="AB79" s="244">
        <f>SUMIF(Data!$R:$R,$O79,Data!CQ:CQ)</f>
        <v>0</v>
      </c>
      <c r="AC79" s="244">
        <f>SUMIF(Data!$R:$R,$O79,Data!CT:CT)</f>
        <v>1</v>
      </c>
      <c r="AD79" s="244">
        <f>SUMIF(Data!$R:$R,$O79,Data!CW:CW)</f>
        <v>0</v>
      </c>
      <c r="AE79" s="244">
        <f>SUMIF(Data!$R:$R,$O79,Data!CY:CY)</f>
        <v>3</v>
      </c>
      <c r="AF79" s="244">
        <f>SUMIF(Data!$R:$R,$O79,Data!CZ:CZ)</f>
        <v>6</v>
      </c>
      <c r="AG79" s="244">
        <f t="shared" si="6"/>
        <v>12</v>
      </c>
    </row>
    <row r="80" spans="2:33" x14ac:dyDescent="0.25">
      <c r="N80" s="314"/>
      <c r="O80" s="278" t="s">
        <v>417</v>
      </c>
      <c r="P80" s="244">
        <f>SUMIF(Data!$R:$R,$O80,Data!CD:CD)</f>
        <v>0</v>
      </c>
      <c r="Q80" s="244">
        <f>SUMIF(Data!$R:$R,$O80,Data!CG:CG)</f>
        <v>0</v>
      </c>
      <c r="R80" s="244">
        <f>SUMIF(Data!$R:$R,$O80,Data!CJ:CJ)</f>
        <v>0</v>
      </c>
      <c r="S80" s="244">
        <f>SUMIF(Data!$R:$R,$O80,Data!CM:CM)</f>
        <v>0</v>
      </c>
      <c r="T80" s="244">
        <f>SUMIF(Data!$R:$R,$O80,Data!CP:CP)</f>
        <v>0</v>
      </c>
      <c r="U80" s="244">
        <f>SUMIF(Data!$R:$R,$O80,Data!CS:CS)</f>
        <v>0</v>
      </c>
      <c r="V80" s="244">
        <f>SUMIF(Data!$R:$R,$O80,Data!CV:CV)</f>
        <v>0</v>
      </c>
      <c r="W80" s="244">
        <f t="shared" si="9"/>
        <v>0</v>
      </c>
      <c r="X80" s="244">
        <f>SUMIF(Data!$R:$R,$O80,Data!CE:CE)</f>
        <v>0</v>
      </c>
      <c r="Y80" s="244">
        <f>SUMIF(Data!$R:$R,$O80,Data!CH:CH)</f>
        <v>0</v>
      </c>
      <c r="Z80" s="244">
        <f>SUMIF(Data!$R:$R,$O80,Data!CK:CK)</f>
        <v>0</v>
      </c>
      <c r="AA80" s="244">
        <f>SUMIF(Data!$R:$R,$O80,Data!CN:CN)</f>
        <v>0</v>
      </c>
      <c r="AB80" s="244">
        <f>SUMIF(Data!$R:$R,$O80,Data!CQ:CQ)</f>
        <v>0</v>
      </c>
      <c r="AC80" s="244">
        <f>SUMIF(Data!$R:$R,$O80,Data!CT:CT)</f>
        <v>0</v>
      </c>
      <c r="AD80" s="244">
        <f>SUMIF(Data!$R:$R,$O80,Data!CW:CW)</f>
        <v>0</v>
      </c>
      <c r="AE80" s="244">
        <f>SUMIF(Data!$R:$R,$O80,Data!CY:CY)</f>
        <v>0</v>
      </c>
      <c r="AF80" s="244">
        <f>SUMIF(Data!$R:$R,$O80,Data!CZ:CZ)</f>
        <v>0</v>
      </c>
      <c r="AG80" s="244">
        <f t="shared" si="6"/>
        <v>0</v>
      </c>
    </row>
    <row r="81" spans="14:33" x14ac:dyDescent="0.25">
      <c r="N81" s="314"/>
      <c r="O81" s="278" t="s">
        <v>404</v>
      </c>
      <c r="P81" s="244">
        <f>SUMIF(Data!$R:$R,$O81,Data!CD:CD)</f>
        <v>0</v>
      </c>
      <c r="Q81" s="244">
        <f>SUMIF(Data!$R:$R,$O81,Data!CG:CG)</f>
        <v>1</v>
      </c>
      <c r="R81" s="244">
        <f>SUMIF(Data!$R:$R,$O81,Data!CJ:CJ)</f>
        <v>1</v>
      </c>
      <c r="S81" s="244">
        <f>SUMIF(Data!$R:$R,$O81,Data!CM:CM)</f>
        <v>0</v>
      </c>
      <c r="T81" s="244">
        <f>SUMIF(Data!$R:$R,$O81,Data!CP:CP)</f>
        <v>0</v>
      </c>
      <c r="U81" s="244">
        <f>SUMIF(Data!$R:$R,$O81,Data!CS:CS)</f>
        <v>0</v>
      </c>
      <c r="V81" s="244">
        <f>SUMIF(Data!$R:$R,$O81,Data!CV:CV)</f>
        <v>0</v>
      </c>
      <c r="W81" s="244">
        <f t="shared" si="9"/>
        <v>2</v>
      </c>
      <c r="X81" s="244">
        <f>SUMIF(Data!$R:$R,$O81,Data!CE:CE)</f>
        <v>1</v>
      </c>
      <c r="Y81" s="244">
        <f>SUMIF(Data!$R:$R,$O81,Data!CH:CH)</f>
        <v>0</v>
      </c>
      <c r="Z81" s="244">
        <f>SUMIF(Data!$R:$R,$O81,Data!CK:CK)</f>
        <v>2</v>
      </c>
      <c r="AA81" s="244">
        <f>SUMIF(Data!$R:$R,$O81,Data!CN:CN)</f>
        <v>0</v>
      </c>
      <c r="AB81" s="244">
        <f>SUMIF(Data!$R:$R,$O81,Data!CQ:CQ)</f>
        <v>0</v>
      </c>
      <c r="AC81" s="244">
        <f>SUMIF(Data!$R:$R,$O81,Data!CT:CT)</f>
        <v>0</v>
      </c>
      <c r="AD81" s="244">
        <f>SUMIF(Data!$R:$R,$O81,Data!CW:CW)</f>
        <v>6</v>
      </c>
      <c r="AE81" s="244">
        <f>SUMIF(Data!$R:$R,$O81,Data!CY:CY)</f>
        <v>2</v>
      </c>
      <c r="AF81" s="244">
        <f>SUMIF(Data!$R:$R,$O81,Data!CZ:CZ)</f>
        <v>3</v>
      </c>
      <c r="AG81" s="244">
        <f t="shared" si="6"/>
        <v>14</v>
      </c>
    </row>
    <row r="82" spans="14:33" x14ac:dyDescent="0.25">
      <c r="N82" s="314"/>
      <c r="O82" s="278" t="s">
        <v>413</v>
      </c>
      <c r="P82" s="244">
        <f>SUMIF(Data!$R:$R,$O82,Data!CD:CD)</f>
        <v>0</v>
      </c>
      <c r="Q82" s="244">
        <f>SUMIF(Data!$R:$R,$O82,Data!CG:CG)</f>
        <v>0</v>
      </c>
      <c r="R82" s="244">
        <f>SUMIF(Data!$R:$R,$O82,Data!CJ:CJ)</f>
        <v>0</v>
      </c>
      <c r="S82" s="244">
        <f>SUMIF(Data!$R:$R,$O82,Data!CM:CM)</f>
        <v>0</v>
      </c>
      <c r="T82" s="244">
        <f>SUMIF(Data!$R:$R,$O82,Data!CP:CP)</f>
        <v>0</v>
      </c>
      <c r="U82" s="244">
        <f>SUMIF(Data!$R:$R,$O82,Data!CS:CS)</f>
        <v>0</v>
      </c>
      <c r="V82" s="244">
        <f>SUMIF(Data!$R:$R,$O82,Data!CV:CV)</f>
        <v>0</v>
      </c>
      <c r="W82" s="244">
        <f t="shared" si="9"/>
        <v>0</v>
      </c>
      <c r="X82" s="244">
        <f>SUMIF(Data!$R:$R,$O82,Data!CE:CE)</f>
        <v>0</v>
      </c>
      <c r="Y82" s="244">
        <f>SUMIF(Data!$R:$R,$O82,Data!CH:CH)</f>
        <v>0</v>
      </c>
      <c r="Z82" s="244">
        <f>SUMIF(Data!$R:$R,$O82,Data!CK:CK)</f>
        <v>0</v>
      </c>
      <c r="AA82" s="244">
        <f>SUMIF(Data!$R:$R,$O82,Data!CN:CN)</f>
        <v>0</v>
      </c>
      <c r="AB82" s="244">
        <f>SUMIF(Data!$R:$R,$O82,Data!CQ:CQ)</f>
        <v>0</v>
      </c>
      <c r="AC82" s="244">
        <f>SUMIF(Data!$R:$R,$O82,Data!CT:CT)</f>
        <v>0</v>
      </c>
      <c r="AD82" s="244">
        <f>SUMIF(Data!$R:$R,$O82,Data!CW:CW)</f>
        <v>0</v>
      </c>
      <c r="AE82" s="244">
        <f>SUMIF(Data!$R:$R,$O82,Data!CY:CY)</f>
        <v>0</v>
      </c>
      <c r="AF82" s="244">
        <f>SUMIF(Data!$R:$R,$O82,Data!CZ:CZ)</f>
        <v>0</v>
      </c>
      <c r="AG82" s="244">
        <f t="shared" si="6"/>
        <v>0</v>
      </c>
    </row>
    <row r="83" spans="14:33" x14ac:dyDescent="0.25">
      <c r="N83" s="314"/>
      <c r="O83" s="278" t="s">
        <v>407</v>
      </c>
      <c r="P83" s="244">
        <f>SUMIF(Data!$R:$R,$O83,Data!CD:CD)</f>
        <v>0</v>
      </c>
      <c r="Q83" s="244">
        <f>SUMIF(Data!$R:$R,$O83,Data!CG:CG)</f>
        <v>0</v>
      </c>
      <c r="R83" s="244">
        <f>SUMIF(Data!$R:$R,$O83,Data!CJ:CJ)</f>
        <v>0</v>
      </c>
      <c r="S83" s="244">
        <f>SUMIF(Data!$R:$R,$O83,Data!CM:CM)</f>
        <v>0</v>
      </c>
      <c r="T83" s="244">
        <f>SUMIF(Data!$R:$R,$O83,Data!CP:CP)</f>
        <v>0</v>
      </c>
      <c r="U83" s="244">
        <f>SUMIF(Data!$R:$R,$O83,Data!CS:CS)</f>
        <v>0</v>
      </c>
      <c r="V83" s="244">
        <f>SUMIF(Data!$R:$R,$O83,Data!CV:CV)</f>
        <v>0</v>
      </c>
      <c r="W83" s="244">
        <f t="shared" si="9"/>
        <v>0</v>
      </c>
      <c r="X83" s="244">
        <f>SUMIF(Data!$R:$R,$O83,Data!CE:CE)</f>
        <v>0</v>
      </c>
      <c r="Y83" s="244">
        <f>SUMIF(Data!$R:$R,$O83,Data!CH:CH)</f>
        <v>0</v>
      </c>
      <c r="Z83" s="244">
        <f>SUMIF(Data!$R:$R,$O83,Data!CK:CK)</f>
        <v>0</v>
      </c>
      <c r="AA83" s="244">
        <f>SUMIF(Data!$R:$R,$O83,Data!CN:CN)</f>
        <v>0</v>
      </c>
      <c r="AB83" s="244">
        <f>SUMIF(Data!$R:$R,$O83,Data!CQ:CQ)</f>
        <v>0</v>
      </c>
      <c r="AC83" s="244">
        <f>SUMIF(Data!$R:$R,$O83,Data!CT:CT)</f>
        <v>0</v>
      </c>
      <c r="AD83" s="244">
        <f>SUMIF(Data!$R:$R,$O83,Data!CW:CW)</f>
        <v>0</v>
      </c>
      <c r="AE83" s="244">
        <f>SUMIF(Data!$R:$R,$O83,Data!CY:CY)</f>
        <v>0</v>
      </c>
      <c r="AF83" s="244">
        <f>SUMIF(Data!$R:$R,$O83,Data!CZ:CZ)</f>
        <v>0</v>
      </c>
      <c r="AG83" s="244">
        <f t="shared" si="6"/>
        <v>0</v>
      </c>
    </row>
    <row r="84" spans="14:33" x14ac:dyDescent="0.25">
      <c r="N84" s="314"/>
      <c r="O84" s="278" t="s">
        <v>396</v>
      </c>
      <c r="P84" s="244">
        <f>SUMIF(Data!$R:$R,$O84,Data!CD:CD)</f>
        <v>0</v>
      </c>
      <c r="Q84" s="244">
        <f>SUMIF(Data!$R:$R,$O84,Data!CG:CG)</f>
        <v>0</v>
      </c>
      <c r="R84" s="244">
        <f>SUMIF(Data!$R:$R,$O84,Data!CJ:CJ)</f>
        <v>0</v>
      </c>
      <c r="S84" s="244">
        <f>SUMIF(Data!$R:$R,$O84,Data!CM:CM)</f>
        <v>0</v>
      </c>
      <c r="T84" s="244">
        <f>SUMIF(Data!$R:$R,$O84,Data!CP:CP)</f>
        <v>0</v>
      </c>
      <c r="U84" s="244">
        <f>SUMIF(Data!$R:$R,$O84,Data!CS:CS)</f>
        <v>0</v>
      </c>
      <c r="V84" s="244">
        <f>SUMIF(Data!$R:$R,$O84,Data!CV:CV)</f>
        <v>0</v>
      </c>
      <c r="W84" s="244">
        <f t="shared" si="9"/>
        <v>0</v>
      </c>
      <c r="X84" s="244">
        <f>SUMIF(Data!$R:$R,$O84,Data!CE:CE)</f>
        <v>0</v>
      </c>
      <c r="Y84" s="244">
        <f>SUMIF(Data!$R:$R,$O84,Data!CH:CH)</f>
        <v>0</v>
      </c>
      <c r="Z84" s="244">
        <f>SUMIF(Data!$R:$R,$O84,Data!CK:CK)</f>
        <v>0</v>
      </c>
      <c r="AA84" s="244">
        <f>SUMIF(Data!$R:$R,$O84,Data!CN:CN)</f>
        <v>0</v>
      </c>
      <c r="AB84" s="244">
        <f>SUMIF(Data!$R:$R,$O84,Data!CQ:CQ)</f>
        <v>0</v>
      </c>
      <c r="AC84" s="244">
        <f>SUMIF(Data!$R:$R,$O84,Data!CT:CT)</f>
        <v>0</v>
      </c>
      <c r="AD84" s="244">
        <f>SUMIF(Data!$R:$R,$O84,Data!CW:CW)</f>
        <v>0</v>
      </c>
      <c r="AE84" s="244">
        <f>SUMIF(Data!$R:$R,$O84,Data!CY:CY)</f>
        <v>0</v>
      </c>
      <c r="AF84" s="244">
        <f>SUMIF(Data!$R:$R,$O84,Data!CZ:CZ)</f>
        <v>0</v>
      </c>
      <c r="AG84" s="244">
        <f t="shared" si="6"/>
        <v>0</v>
      </c>
    </row>
    <row r="85" spans="14:33" x14ac:dyDescent="0.25">
      <c r="N85" s="314"/>
      <c r="O85" s="278" t="s">
        <v>415</v>
      </c>
      <c r="P85" s="244">
        <f>SUMIF(Data!$R:$R,$O85,Data!CD:CD)</f>
        <v>0</v>
      </c>
      <c r="Q85" s="244">
        <f>SUMIF(Data!$R:$R,$O85,Data!CG:CG)</f>
        <v>0</v>
      </c>
      <c r="R85" s="244">
        <f>SUMIF(Data!$R:$R,$O85,Data!CJ:CJ)</f>
        <v>0</v>
      </c>
      <c r="S85" s="244">
        <f>SUMIF(Data!$R:$R,$O85,Data!CM:CM)</f>
        <v>0</v>
      </c>
      <c r="T85" s="244">
        <f>SUMIF(Data!$R:$R,$O85,Data!CP:CP)</f>
        <v>0</v>
      </c>
      <c r="U85" s="244">
        <f>SUMIF(Data!$R:$R,$O85,Data!CS:CS)</f>
        <v>0</v>
      </c>
      <c r="V85" s="244">
        <f>SUMIF(Data!$R:$R,$O85,Data!CV:CV)</f>
        <v>0</v>
      </c>
      <c r="W85" s="244">
        <f t="shared" si="9"/>
        <v>0</v>
      </c>
      <c r="X85" s="244">
        <f>SUMIF(Data!$R:$R,$O85,Data!CE:CE)</f>
        <v>0</v>
      </c>
      <c r="Y85" s="244">
        <f>SUMIF(Data!$R:$R,$O85,Data!CH:CH)</f>
        <v>0</v>
      </c>
      <c r="Z85" s="244">
        <f>SUMIF(Data!$R:$R,$O85,Data!CK:CK)</f>
        <v>0</v>
      </c>
      <c r="AA85" s="244">
        <f>SUMIF(Data!$R:$R,$O85,Data!CN:CN)</f>
        <v>0</v>
      </c>
      <c r="AB85" s="244">
        <f>SUMIF(Data!$R:$R,$O85,Data!CQ:CQ)</f>
        <v>0</v>
      </c>
      <c r="AC85" s="244">
        <f>SUMIF(Data!$R:$R,$O85,Data!CT:CT)</f>
        <v>0</v>
      </c>
      <c r="AD85" s="244">
        <f>SUMIF(Data!$R:$R,$O85,Data!CW:CW)</f>
        <v>0</v>
      </c>
      <c r="AE85" s="244">
        <f>SUMIF(Data!$R:$R,$O85,Data!CY:CY)</f>
        <v>0</v>
      </c>
      <c r="AF85" s="244">
        <f>SUMIF(Data!$R:$R,$O85,Data!CZ:CZ)</f>
        <v>0</v>
      </c>
      <c r="AG85" s="244">
        <f t="shared" si="6"/>
        <v>0</v>
      </c>
    </row>
    <row r="86" spans="14:33" x14ac:dyDescent="0.25">
      <c r="N86" s="314"/>
      <c r="O86" s="278" t="s">
        <v>1043</v>
      </c>
      <c r="P86" s="244">
        <f>SUMIF(Data!$R:$R,$O86,Data!CD:CD)</f>
        <v>0</v>
      </c>
      <c r="Q86" s="244">
        <f>SUMIF(Data!$R:$R,$O86,Data!CG:CG)</f>
        <v>0</v>
      </c>
      <c r="R86" s="244">
        <f>SUMIF(Data!$R:$R,$O86,Data!CJ:CJ)</f>
        <v>0</v>
      </c>
      <c r="S86" s="244">
        <f>SUMIF(Data!$R:$R,$O86,Data!CM:CM)</f>
        <v>0</v>
      </c>
      <c r="T86" s="244">
        <f>SUMIF(Data!$R:$R,$O86,Data!CP:CP)</f>
        <v>0</v>
      </c>
      <c r="U86" s="244">
        <f>SUMIF(Data!$R:$R,$O86,Data!CS:CS)</f>
        <v>0</v>
      </c>
      <c r="V86" s="244">
        <f>SUMIF(Data!$R:$R,$O86,Data!CV:CV)</f>
        <v>0</v>
      </c>
      <c r="W86" s="244">
        <f t="shared" si="9"/>
        <v>0</v>
      </c>
      <c r="X86" s="244">
        <f>SUMIF(Data!$R:$R,$O86,Data!CE:CE)</f>
        <v>0</v>
      </c>
      <c r="Y86" s="244">
        <f>SUMIF(Data!$R:$R,$O86,Data!CH:CH)</f>
        <v>0</v>
      </c>
      <c r="Z86" s="244">
        <f>SUMIF(Data!$R:$R,$O86,Data!CK:CK)</f>
        <v>0</v>
      </c>
      <c r="AA86" s="244">
        <f>SUMIF(Data!$R:$R,$O86,Data!CN:CN)</f>
        <v>0</v>
      </c>
      <c r="AB86" s="244">
        <f>SUMIF(Data!$R:$R,$O86,Data!CQ:CQ)</f>
        <v>0</v>
      </c>
      <c r="AC86" s="244">
        <f>SUMIF(Data!$R:$R,$O86,Data!CT:CT)</f>
        <v>0</v>
      </c>
      <c r="AD86" s="244">
        <f>SUMIF(Data!$R:$R,$O86,Data!CW:CW)</f>
        <v>0</v>
      </c>
      <c r="AE86" s="244">
        <f>SUMIF(Data!$R:$R,$O86,Data!CY:CY)</f>
        <v>0</v>
      </c>
      <c r="AF86" s="244">
        <f>SUMIF(Data!$R:$R,$O86,Data!CZ:CZ)</f>
        <v>0</v>
      </c>
      <c r="AG86" s="244">
        <f t="shared" si="6"/>
        <v>0</v>
      </c>
    </row>
    <row r="87" spans="14:33" x14ac:dyDescent="0.25">
      <c r="N87" s="314"/>
      <c r="O87" s="278" t="s">
        <v>410</v>
      </c>
      <c r="P87" s="244">
        <f>SUMIF(Data!$R:$R,$O87,Data!CD:CD)</f>
        <v>0</v>
      </c>
      <c r="Q87" s="244">
        <f>SUMIF(Data!$R:$R,$O87,Data!CG:CG)</f>
        <v>0</v>
      </c>
      <c r="R87" s="244">
        <f>SUMIF(Data!$R:$R,$O87,Data!CJ:CJ)</f>
        <v>0</v>
      </c>
      <c r="S87" s="244">
        <f>SUMIF(Data!$R:$R,$O87,Data!CM:CM)</f>
        <v>0</v>
      </c>
      <c r="T87" s="244">
        <f>SUMIF(Data!$R:$R,$O87,Data!CP:CP)</f>
        <v>0</v>
      </c>
      <c r="U87" s="244">
        <f>SUMIF(Data!$R:$R,$O87,Data!CS:CS)</f>
        <v>0</v>
      </c>
      <c r="V87" s="244">
        <f>SUMIF(Data!$R:$R,$O87,Data!CV:CV)</f>
        <v>0</v>
      </c>
      <c r="W87" s="244">
        <f t="shared" si="9"/>
        <v>0</v>
      </c>
      <c r="X87" s="244">
        <f>SUMIF(Data!$R:$R,$O87,Data!CE:CE)</f>
        <v>1</v>
      </c>
      <c r="Y87" s="244">
        <f>SUMIF(Data!$R:$R,$O87,Data!CH:CH)</f>
        <v>0</v>
      </c>
      <c r="Z87" s="244">
        <f>SUMIF(Data!$R:$R,$O87,Data!CK:CK)</f>
        <v>0</v>
      </c>
      <c r="AA87" s="244">
        <f>SUMIF(Data!$R:$R,$O87,Data!CN:CN)</f>
        <v>0</v>
      </c>
      <c r="AB87" s="244">
        <f>SUMIF(Data!$R:$R,$O87,Data!CQ:CQ)</f>
        <v>0</v>
      </c>
      <c r="AC87" s="244">
        <f>SUMIF(Data!$R:$R,$O87,Data!CT:CT)</f>
        <v>0</v>
      </c>
      <c r="AD87" s="244">
        <f>SUMIF(Data!$R:$R,$O87,Data!CW:CW)</f>
        <v>0</v>
      </c>
      <c r="AE87" s="244">
        <f>SUMIF(Data!$R:$R,$O87,Data!CY:CY)</f>
        <v>0</v>
      </c>
      <c r="AF87" s="244">
        <f>SUMIF(Data!$R:$R,$O87,Data!CZ:CZ)</f>
        <v>8</v>
      </c>
      <c r="AG87" s="244">
        <f t="shared" si="6"/>
        <v>9</v>
      </c>
    </row>
    <row r="88" spans="14:33" x14ac:dyDescent="0.25">
      <c r="N88" s="314"/>
      <c r="O88" s="278" t="s">
        <v>412</v>
      </c>
      <c r="P88" s="244">
        <f>SUMIF(Data!$R:$R,$O88,Data!CD:CD)</f>
        <v>0</v>
      </c>
      <c r="Q88" s="244">
        <f>SUMIF(Data!$R:$R,$O88,Data!CG:CG)</f>
        <v>0</v>
      </c>
      <c r="R88" s="244">
        <f>SUMIF(Data!$R:$R,$O88,Data!CJ:CJ)</f>
        <v>0</v>
      </c>
      <c r="S88" s="244">
        <f>SUMIF(Data!$R:$R,$O88,Data!CM:CM)</f>
        <v>0</v>
      </c>
      <c r="T88" s="244">
        <f>SUMIF(Data!$R:$R,$O88,Data!CP:CP)</f>
        <v>0</v>
      </c>
      <c r="U88" s="244">
        <f>SUMIF(Data!$R:$R,$O88,Data!CS:CS)</f>
        <v>0</v>
      </c>
      <c r="V88" s="244">
        <f>SUMIF(Data!$R:$R,$O88,Data!CV:CV)</f>
        <v>0</v>
      </c>
      <c r="W88" s="244">
        <f t="shared" si="9"/>
        <v>0</v>
      </c>
      <c r="X88" s="244">
        <f>SUMIF(Data!$R:$R,$O88,Data!CE:CE)</f>
        <v>0</v>
      </c>
      <c r="Y88" s="244">
        <f>SUMIF(Data!$R:$R,$O88,Data!CH:CH)</f>
        <v>0</v>
      </c>
      <c r="Z88" s="244">
        <f>SUMIF(Data!$R:$R,$O88,Data!CK:CK)</f>
        <v>0</v>
      </c>
      <c r="AA88" s="244">
        <f>SUMIF(Data!$R:$R,$O88,Data!CN:CN)</f>
        <v>0</v>
      </c>
      <c r="AB88" s="244">
        <f>SUMIF(Data!$R:$R,$O88,Data!CQ:CQ)</f>
        <v>0</v>
      </c>
      <c r="AC88" s="244">
        <f>SUMIF(Data!$R:$R,$O88,Data!CT:CT)</f>
        <v>0</v>
      </c>
      <c r="AD88" s="244">
        <f>SUMIF(Data!$R:$R,$O88,Data!CW:CW)</f>
        <v>0</v>
      </c>
      <c r="AE88" s="244">
        <f>SUMIF(Data!$R:$R,$O88,Data!CY:CY)</f>
        <v>0</v>
      </c>
      <c r="AF88" s="244">
        <f>SUMIF(Data!$R:$R,$O88,Data!CZ:CZ)</f>
        <v>0</v>
      </c>
      <c r="AG88" s="244">
        <f t="shared" si="6"/>
        <v>0</v>
      </c>
    </row>
    <row r="89" spans="14:33" x14ac:dyDescent="0.25">
      <c r="N89" s="314"/>
      <c r="O89" s="278" t="s">
        <v>406</v>
      </c>
      <c r="P89" s="244">
        <f>SUMIF(Data!$R:$R,$O89,Data!CD:CD)</f>
        <v>8</v>
      </c>
      <c r="Q89" s="244">
        <f>SUMIF(Data!$R:$R,$O89,Data!CG:CG)</f>
        <v>0</v>
      </c>
      <c r="R89" s="244">
        <f>SUMIF(Data!$R:$R,$O89,Data!CJ:CJ)</f>
        <v>12</v>
      </c>
      <c r="S89" s="244">
        <f>SUMIF(Data!$R:$R,$O89,Data!CM:CM)</f>
        <v>20</v>
      </c>
      <c r="T89" s="244">
        <f>SUMIF(Data!$R:$R,$O89,Data!CP:CP)</f>
        <v>4</v>
      </c>
      <c r="U89" s="244">
        <f>SUMIF(Data!$R:$R,$O89,Data!CS:CS)</f>
        <v>9</v>
      </c>
      <c r="V89" s="244">
        <f>SUMIF(Data!$R:$R,$O89,Data!CV:CV)</f>
        <v>5</v>
      </c>
      <c r="W89" s="244">
        <f t="shared" si="9"/>
        <v>58</v>
      </c>
      <c r="X89" s="244">
        <f>SUMIF(Data!$R:$R,$O89,Data!CE:CE)</f>
        <v>5</v>
      </c>
      <c r="Y89" s="244">
        <f>SUMIF(Data!$R:$R,$O89,Data!CH:CH)</f>
        <v>2</v>
      </c>
      <c r="Z89" s="244">
        <f>SUMIF(Data!$R:$R,$O89,Data!CK:CK)</f>
        <v>10</v>
      </c>
      <c r="AA89" s="244">
        <f>SUMIF(Data!$R:$R,$O89,Data!CN:CN)</f>
        <v>34</v>
      </c>
      <c r="AB89" s="244">
        <f>SUMIF(Data!$R:$R,$O89,Data!CQ:CQ)</f>
        <v>5</v>
      </c>
      <c r="AC89" s="244">
        <f>SUMIF(Data!$R:$R,$O89,Data!CT:CT)</f>
        <v>20</v>
      </c>
      <c r="AD89" s="244">
        <f>SUMIF(Data!$R:$R,$O89,Data!CW:CW)</f>
        <v>16</v>
      </c>
      <c r="AE89" s="244">
        <f>SUMIF(Data!$R:$R,$O89,Data!CY:CY)</f>
        <v>36</v>
      </c>
      <c r="AF89" s="244">
        <f>SUMIF(Data!$R:$R,$O89,Data!CZ:CZ)</f>
        <v>84</v>
      </c>
      <c r="AG89" s="244">
        <f t="shared" si="6"/>
        <v>212</v>
      </c>
    </row>
    <row r="90" spans="14:33" x14ac:dyDescent="0.25">
      <c r="N90" s="314"/>
      <c r="O90" s="278" t="s">
        <v>409</v>
      </c>
      <c r="P90" s="244">
        <f>SUMIF(Data!$R:$R,$O90,Data!CD:CD)</f>
        <v>0</v>
      </c>
      <c r="Q90" s="244">
        <f>SUMIF(Data!$R:$R,$O90,Data!CG:CG)</f>
        <v>0</v>
      </c>
      <c r="R90" s="244">
        <f>SUMIF(Data!$R:$R,$O90,Data!CJ:CJ)</f>
        <v>0</v>
      </c>
      <c r="S90" s="244">
        <f>SUMIF(Data!$R:$R,$O90,Data!CM:CM)</f>
        <v>0</v>
      </c>
      <c r="T90" s="244">
        <f>SUMIF(Data!$R:$R,$O90,Data!CP:CP)</f>
        <v>0</v>
      </c>
      <c r="U90" s="244">
        <f>SUMIF(Data!$R:$R,$O90,Data!CS:CS)</f>
        <v>0</v>
      </c>
      <c r="V90" s="244">
        <f>SUMIF(Data!$R:$R,$O90,Data!CV:CV)</f>
        <v>0</v>
      </c>
      <c r="W90" s="244">
        <f t="shared" si="9"/>
        <v>0</v>
      </c>
      <c r="X90" s="244">
        <f>SUMIF(Data!$R:$R,$O90,Data!CE:CE)</f>
        <v>0</v>
      </c>
      <c r="Y90" s="244">
        <f>SUMIF(Data!$R:$R,$O90,Data!CH:CH)</f>
        <v>0</v>
      </c>
      <c r="Z90" s="244">
        <f>SUMIF(Data!$R:$R,$O90,Data!CK:CK)</f>
        <v>0</v>
      </c>
      <c r="AA90" s="244">
        <f>SUMIF(Data!$R:$R,$O90,Data!CN:CN)</f>
        <v>0</v>
      </c>
      <c r="AB90" s="244">
        <f>SUMIF(Data!$R:$R,$O90,Data!CQ:CQ)</f>
        <v>0</v>
      </c>
      <c r="AC90" s="244">
        <f>SUMIF(Data!$R:$R,$O90,Data!CT:CT)</f>
        <v>0</v>
      </c>
      <c r="AD90" s="244">
        <f>SUMIF(Data!$R:$R,$O90,Data!CW:CW)</f>
        <v>0</v>
      </c>
      <c r="AE90" s="244">
        <f>SUMIF(Data!$R:$R,$O90,Data!CY:CY)</f>
        <v>0</v>
      </c>
      <c r="AF90" s="244">
        <f>SUMIF(Data!$R:$R,$O90,Data!CZ:CZ)</f>
        <v>0</v>
      </c>
      <c r="AG90" s="244">
        <f t="shared" si="6"/>
        <v>0</v>
      </c>
    </row>
    <row r="91" spans="14:33" x14ac:dyDescent="0.25">
      <c r="N91" s="314"/>
      <c r="O91" s="278" t="s">
        <v>400</v>
      </c>
      <c r="P91" s="244">
        <f>SUMIF(Data!$R:$R,$O91,Data!CD:CD)</f>
        <v>0</v>
      </c>
      <c r="Q91" s="244">
        <f>SUMIF(Data!$R:$R,$O91,Data!CG:CG)</f>
        <v>0</v>
      </c>
      <c r="R91" s="244">
        <f>SUMIF(Data!$R:$R,$O91,Data!CJ:CJ)</f>
        <v>0</v>
      </c>
      <c r="S91" s="244">
        <f>SUMIF(Data!$R:$R,$O91,Data!CM:CM)</f>
        <v>0</v>
      </c>
      <c r="T91" s="244">
        <f>SUMIF(Data!$R:$R,$O91,Data!CP:CP)</f>
        <v>0</v>
      </c>
      <c r="U91" s="244">
        <f>SUMIF(Data!$R:$R,$O91,Data!CS:CS)</f>
        <v>0</v>
      </c>
      <c r="V91" s="244">
        <f>SUMIF(Data!$R:$R,$O91,Data!CV:CV)</f>
        <v>0</v>
      </c>
      <c r="W91" s="244">
        <f t="shared" si="9"/>
        <v>0</v>
      </c>
      <c r="X91" s="244">
        <f>SUMIF(Data!$R:$R,$O91,Data!CE:CE)</f>
        <v>0</v>
      </c>
      <c r="Y91" s="244">
        <f>SUMIF(Data!$R:$R,$O91,Data!CH:CH)</f>
        <v>0</v>
      </c>
      <c r="Z91" s="244">
        <f>SUMIF(Data!$R:$R,$O91,Data!CK:CK)</f>
        <v>0</v>
      </c>
      <c r="AA91" s="244">
        <f>SUMIF(Data!$R:$R,$O91,Data!CN:CN)</f>
        <v>0</v>
      </c>
      <c r="AB91" s="244">
        <f>SUMIF(Data!$R:$R,$O91,Data!CQ:CQ)</f>
        <v>0</v>
      </c>
      <c r="AC91" s="244">
        <f>SUMIF(Data!$R:$R,$O91,Data!CT:CT)</f>
        <v>0</v>
      </c>
      <c r="AD91" s="244">
        <f>SUMIF(Data!$R:$R,$O91,Data!CW:CW)</f>
        <v>0</v>
      </c>
      <c r="AE91" s="244">
        <f>SUMIF(Data!$R:$R,$O91,Data!CY:CY)</f>
        <v>0</v>
      </c>
      <c r="AF91" s="244">
        <f>SUMIF(Data!$R:$R,$O91,Data!CZ:CZ)</f>
        <v>0</v>
      </c>
      <c r="AG91" s="244">
        <f t="shared" si="6"/>
        <v>0</v>
      </c>
    </row>
    <row r="92" spans="14:33" x14ac:dyDescent="0.25">
      <c r="N92" s="314"/>
      <c r="O92" s="278" t="s">
        <v>402</v>
      </c>
      <c r="P92" s="244">
        <f>SUMIF(Data!$R:$R,$O92,Data!CD:CD)</f>
        <v>0</v>
      </c>
      <c r="Q92" s="244">
        <f>SUMIF(Data!$R:$R,$O92,Data!CG:CG)</f>
        <v>0</v>
      </c>
      <c r="R92" s="244">
        <f>SUMIF(Data!$R:$R,$O92,Data!CJ:CJ)</f>
        <v>0</v>
      </c>
      <c r="S92" s="244">
        <f>SUMIF(Data!$R:$R,$O92,Data!CM:CM)</f>
        <v>0</v>
      </c>
      <c r="T92" s="244">
        <f>SUMIF(Data!$R:$R,$O92,Data!CP:CP)</f>
        <v>0</v>
      </c>
      <c r="U92" s="244">
        <f>SUMIF(Data!$R:$R,$O92,Data!CS:CS)</f>
        <v>0</v>
      </c>
      <c r="V92" s="244">
        <f>SUMIF(Data!$R:$R,$O92,Data!CV:CV)</f>
        <v>0</v>
      </c>
      <c r="W92" s="244">
        <f t="shared" si="9"/>
        <v>0</v>
      </c>
      <c r="X92" s="244">
        <f>SUMIF(Data!$R:$R,$O92,Data!CE:CE)</f>
        <v>0</v>
      </c>
      <c r="Y92" s="244">
        <f>SUMIF(Data!$R:$R,$O92,Data!CH:CH)</f>
        <v>0</v>
      </c>
      <c r="Z92" s="244">
        <f>SUMIF(Data!$R:$R,$O92,Data!CK:CK)</f>
        <v>0</v>
      </c>
      <c r="AA92" s="244">
        <f>SUMIF(Data!$R:$R,$O92,Data!CN:CN)</f>
        <v>0</v>
      </c>
      <c r="AB92" s="244">
        <f>SUMIF(Data!$R:$R,$O92,Data!CQ:CQ)</f>
        <v>0</v>
      </c>
      <c r="AC92" s="244">
        <f>SUMIF(Data!$R:$R,$O92,Data!CT:CT)</f>
        <v>0</v>
      </c>
      <c r="AD92" s="244">
        <f>SUMIF(Data!$R:$R,$O92,Data!CW:CW)</f>
        <v>0</v>
      </c>
      <c r="AE92" s="244">
        <f>SUMIF(Data!$R:$R,$O92,Data!CY:CY)</f>
        <v>0</v>
      </c>
      <c r="AF92" s="244">
        <f>SUMIF(Data!$R:$R,$O92,Data!CZ:CZ)</f>
        <v>0</v>
      </c>
      <c r="AG92" s="244">
        <f t="shared" si="6"/>
        <v>0</v>
      </c>
    </row>
    <row r="93" spans="14:33" x14ac:dyDescent="0.25">
      <c r="N93" s="314"/>
      <c r="O93" s="278" t="s">
        <v>416</v>
      </c>
      <c r="P93" s="244">
        <f>SUMIF(Data!$R:$R,$O93,Data!CD:CD)</f>
        <v>0</v>
      </c>
      <c r="Q93" s="244">
        <f>SUMIF(Data!$R:$R,$O93,Data!CG:CG)</f>
        <v>0</v>
      </c>
      <c r="R93" s="244">
        <f>SUMIF(Data!$R:$R,$O93,Data!CJ:CJ)</f>
        <v>0</v>
      </c>
      <c r="S93" s="244">
        <f>SUMIF(Data!$R:$R,$O93,Data!CM:CM)</f>
        <v>0</v>
      </c>
      <c r="T93" s="244">
        <f>SUMIF(Data!$R:$R,$O93,Data!CP:CP)</f>
        <v>0</v>
      </c>
      <c r="U93" s="244">
        <f>SUMIF(Data!$R:$R,$O93,Data!CS:CS)</f>
        <v>0</v>
      </c>
      <c r="V93" s="244">
        <f>SUMIF(Data!$R:$R,$O93,Data!CV:CV)</f>
        <v>0</v>
      </c>
      <c r="W93" s="244">
        <f t="shared" si="9"/>
        <v>0</v>
      </c>
      <c r="X93" s="244">
        <f>SUMIF(Data!$R:$R,$O93,Data!CE:CE)</f>
        <v>0</v>
      </c>
      <c r="Y93" s="244">
        <f>SUMIF(Data!$R:$R,$O93,Data!CH:CH)</f>
        <v>0</v>
      </c>
      <c r="Z93" s="244">
        <f>SUMIF(Data!$R:$R,$O93,Data!CK:CK)</f>
        <v>0</v>
      </c>
      <c r="AA93" s="244">
        <f>SUMIF(Data!$R:$R,$O93,Data!CN:CN)</f>
        <v>0</v>
      </c>
      <c r="AB93" s="244">
        <f>SUMIF(Data!$R:$R,$O93,Data!CQ:CQ)</f>
        <v>0</v>
      </c>
      <c r="AC93" s="244">
        <f>SUMIF(Data!$R:$R,$O93,Data!CT:CT)</f>
        <v>0</v>
      </c>
      <c r="AD93" s="244">
        <f>SUMIF(Data!$R:$R,$O93,Data!CW:CW)</f>
        <v>0</v>
      </c>
      <c r="AE93" s="244">
        <f>SUMIF(Data!$R:$R,$O93,Data!CY:CY)</f>
        <v>0</v>
      </c>
      <c r="AF93" s="244">
        <f>SUMIF(Data!$R:$R,$O93,Data!CZ:CZ)</f>
        <v>0</v>
      </c>
      <c r="AG93" s="244">
        <f t="shared" si="6"/>
        <v>0</v>
      </c>
    </row>
    <row r="94" spans="14:33" x14ac:dyDescent="0.25">
      <c r="N94" s="314"/>
      <c r="O94" s="278" t="s">
        <v>414</v>
      </c>
      <c r="P94" s="244">
        <f>SUMIF(Data!$R:$R,$O94,Data!CD:CD)</f>
        <v>0</v>
      </c>
      <c r="Q94" s="244">
        <f>SUMIF(Data!$R:$R,$O94,Data!CG:CG)</f>
        <v>1</v>
      </c>
      <c r="R94" s="244">
        <f>SUMIF(Data!$R:$R,$O94,Data!CJ:CJ)</f>
        <v>0</v>
      </c>
      <c r="S94" s="244">
        <f>SUMIF(Data!$R:$R,$O94,Data!CM:CM)</f>
        <v>0</v>
      </c>
      <c r="T94" s="244">
        <f>SUMIF(Data!$R:$R,$O94,Data!CP:CP)</f>
        <v>1</v>
      </c>
      <c r="U94" s="244">
        <f>SUMIF(Data!$R:$R,$O94,Data!CS:CS)</f>
        <v>0</v>
      </c>
      <c r="V94" s="244">
        <f>SUMIF(Data!$R:$R,$O94,Data!CV:CV)</f>
        <v>1</v>
      </c>
      <c r="W94" s="244">
        <f t="shared" si="9"/>
        <v>3</v>
      </c>
      <c r="X94" s="244">
        <f>SUMIF(Data!$R:$R,$O94,Data!CE:CE)</f>
        <v>2</v>
      </c>
      <c r="Y94" s="244">
        <f>SUMIF(Data!$R:$R,$O94,Data!CH:CH)</f>
        <v>0</v>
      </c>
      <c r="Z94" s="244">
        <f>SUMIF(Data!$R:$R,$O94,Data!CK:CK)</f>
        <v>1</v>
      </c>
      <c r="AA94" s="244">
        <f>SUMIF(Data!$R:$R,$O94,Data!CN:CN)</f>
        <v>0</v>
      </c>
      <c r="AB94" s="244">
        <f>SUMIF(Data!$R:$R,$O94,Data!CQ:CQ)</f>
        <v>2</v>
      </c>
      <c r="AC94" s="244">
        <f>SUMIF(Data!$R:$R,$O94,Data!CT:CT)</f>
        <v>0</v>
      </c>
      <c r="AD94" s="244">
        <f>SUMIF(Data!$R:$R,$O94,Data!CW:CW)</f>
        <v>2</v>
      </c>
      <c r="AE94" s="244">
        <f>SUMIF(Data!$R:$R,$O94,Data!CY:CY)</f>
        <v>2</v>
      </c>
      <c r="AF94" s="244">
        <f>SUMIF(Data!$R:$R,$O94,Data!CZ:CZ)</f>
        <v>5</v>
      </c>
      <c r="AG94" s="244">
        <f t="shared" si="6"/>
        <v>14</v>
      </c>
    </row>
    <row r="95" spans="14:33" x14ac:dyDescent="0.25">
      <c r="N95" s="314"/>
      <c r="O95" s="278" t="s">
        <v>418</v>
      </c>
      <c r="P95" s="244">
        <f>SUMIF(Data!$R:$R,$O95,Data!CD:CD)</f>
        <v>0</v>
      </c>
      <c r="Q95" s="244">
        <f>SUMIF(Data!$R:$R,$O95,Data!CG:CG)</f>
        <v>0</v>
      </c>
      <c r="R95" s="244">
        <f>SUMIF(Data!$R:$R,$O95,Data!CJ:CJ)</f>
        <v>0</v>
      </c>
      <c r="S95" s="244">
        <f>SUMIF(Data!$R:$R,$O95,Data!CM:CM)</f>
        <v>0</v>
      </c>
      <c r="T95" s="244">
        <f>SUMIF(Data!$R:$R,$O95,Data!CP:CP)</f>
        <v>0</v>
      </c>
      <c r="U95" s="244">
        <f>SUMIF(Data!$R:$R,$O95,Data!CS:CS)</f>
        <v>0</v>
      </c>
      <c r="V95" s="244">
        <f>SUMIF(Data!$R:$R,$O95,Data!CV:CV)</f>
        <v>0</v>
      </c>
      <c r="W95" s="244">
        <f t="shared" si="9"/>
        <v>0</v>
      </c>
      <c r="X95" s="244">
        <f>SUMIF(Data!$R:$R,$O95,Data!CE:CE)</f>
        <v>0</v>
      </c>
      <c r="Y95" s="244">
        <f>SUMIF(Data!$R:$R,$O95,Data!CH:CH)</f>
        <v>0</v>
      </c>
      <c r="Z95" s="244">
        <f>SUMIF(Data!$R:$R,$O95,Data!CK:CK)</f>
        <v>0</v>
      </c>
      <c r="AA95" s="244">
        <f>SUMIF(Data!$R:$R,$O95,Data!CN:CN)</f>
        <v>0</v>
      </c>
      <c r="AB95" s="244">
        <f>SUMIF(Data!$R:$R,$O95,Data!CQ:CQ)</f>
        <v>0</v>
      </c>
      <c r="AC95" s="244">
        <f>SUMIF(Data!$R:$R,$O95,Data!CT:CT)</f>
        <v>0</v>
      </c>
      <c r="AD95" s="244">
        <f>SUMIF(Data!$R:$R,$O95,Data!CW:CW)</f>
        <v>0</v>
      </c>
      <c r="AE95" s="244">
        <f>SUMIF(Data!$R:$R,$O95,Data!CY:CY)</f>
        <v>0</v>
      </c>
      <c r="AF95" s="244">
        <f>SUMIF(Data!$R:$R,$O95,Data!CZ:CZ)</f>
        <v>0</v>
      </c>
      <c r="AG95" s="244">
        <f t="shared" si="6"/>
        <v>0</v>
      </c>
    </row>
    <row r="96" spans="14:33" x14ac:dyDescent="0.25">
      <c r="N96" s="314"/>
      <c r="O96" s="278" t="s">
        <v>399</v>
      </c>
      <c r="P96" s="244">
        <f>SUMIF(Data!$R:$R,$O96,Data!CD:CD)</f>
        <v>0</v>
      </c>
      <c r="Q96" s="244">
        <f>SUMIF(Data!$R:$R,$O96,Data!CG:CG)</f>
        <v>0</v>
      </c>
      <c r="R96" s="244">
        <f>SUMIF(Data!$R:$R,$O96,Data!CJ:CJ)</f>
        <v>0</v>
      </c>
      <c r="S96" s="244">
        <f>SUMIF(Data!$R:$R,$O96,Data!CM:CM)</f>
        <v>0</v>
      </c>
      <c r="T96" s="244">
        <f>SUMIF(Data!$R:$R,$O96,Data!CP:CP)</f>
        <v>0</v>
      </c>
      <c r="U96" s="244">
        <f>SUMIF(Data!$R:$R,$O96,Data!CS:CS)</f>
        <v>0</v>
      </c>
      <c r="V96" s="244">
        <f>SUMIF(Data!$R:$R,$O96,Data!CV:CV)</f>
        <v>0</v>
      </c>
      <c r="W96" s="244">
        <f t="shared" si="9"/>
        <v>0</v>
      </c>
      <c r="X96" s="244">
        <f>SUMIF(Data!$R:$R,$O96,Data!CE:CE)</f>
        <v>0</v>
      </c>
      <c r="Y96" s="244">
        <f>SUMIF(Data!$R:$R,$O96,Data!CH:CH)</f>
        <v>0</v>
      </c>
      <c r="Z96" s="244">
        <f>SUMIF(Data!$R:$R,$O96,Data!CK:CK)</f>
        <v>0</v>
      </c>
      <c r="AA96" s="244">
        <f>SUMIF(Data!$R:$R,$O96,Data!CN:CN)</f>
        <v>0</v>
      </c>
      <c r="AB96" s="244">
        <f>SUMIF(Data!$R:$R,$O96,Data!CQ:CQ)</f>
        <v>0</v>
      </c>
      <c r="AC96" s="244">
        <f>SUMIF(Data!$R:$R,$O96,Data!CT:CT)</f>
        <v>0</v>
      </c>
      <c r="AD96" s="244">
        <f>SUMIF(Data!$R:$R,$O96,Data!CW:CW)</f>
        <v>0</v>
      </c>
      <c r="AE96" s="244">
        <f>SUMIF(Data!$R:$R,$O96,Data!CY:CY)</f>
        <v>0</v>
      </c>
      <c r="AF96" s="244">
        <f>SUMIF(Data!$R:$R,$O96,Data!CZ:CZ)</f>
        <v>0</v>
      </c>
      <c r="AG96" s="244">
        <f t="shared" si="6"/>
        <v>0</v>
      </c>
    </row>
    <row r="97" spans="14:33" x14ac:dyDescent="0.25">
      <c r="N97" s="314"/>
      <c r="O97" s="278" t="s">
        <v>405</v>
      </c>
      <c r="P97" s="244">
        <f>SUMIF(Data!$R:$R,$O97,Data!CD:CD)</f>
        <v>4</v>
      </c>
      <c r="Q97" s="244">
        <f>SUMIF(Data!$R:$R,$O97,Data!CG:CG)</f>
        <v>0</v>
      </c>
      <c r="R97" s="244">
        <f>SUMIF(Data!$R:$R,$O97,Data!CJ:CJ)</f>
        <v>5</v>
      </c>
      <c r="S97" s="244">
        <f>SUMIF(Data!$R:$R,$O97,Data!CM:CM)</f>
        <v>3</v>
      </c>
      <c r="T97" s="244">
        <f>SUMIF(Data!$R:$R,$O97,Data!CP:CP)</f>
        <v>5</v>
      </c>
      <c r="U97" s="244">
        <f>SUMIF(Data!$R:$R,$O97,Data!CS:CS)</f>
        <v>1</v>
      </c>
      <c r="V97" s="244">
        <f>SUMIF(Data!$R:$R,$O97,Data!CV:CV)</f>
        <v>4</v>
      </c>
      <c r="W97" s="244">
        <f t="shared" si="9"/>
        <v>22</v>
      </c>
      <c r="X97" s="244">
        <f>SUMIF(Data!$R:$R,$O97,Data!CE:CE)</f>
        <v>3</v>
      </c>
      <c r="Y97" s="244">
        <f>SUMIF(Data!$R:$R,$O97,Data!CH:CH)</f>
        <v>1</v>
      </c>
      <c r="Z97" s="244">
        <f>SUMIF(Data!$R:$R,$O97,Data!CK:CK)</f>
        <v>4</v>
      </c>
      <c r="AA97" s="244">
        <f>SUMIF(Data!$R:$R,$O97,Data!CN:CN)</f>
        <v>4</v>
      </c>
      <c r="AB97" s="244">
        <f>SUMIF(Data!$R:$R,$O97,Data!CQ:CQ)</f>
        <v>4</v>
      </c>
      <c r="AC97" s="244">
        <f>SUMIF(Data!$R:$R,$O97,Data!CT:CT)</f>
        <v>5</v>
      </c>
      <c r="AD97" s="244">
        <f>SUMIF(Data!$R:$R,$O97,Data!CW:CW)</f>
        <v>16</v>
      </c>
      <c r="AE97" s="244">
        <f>SUMIF(Data!$R:$R,$O97,Data!CY:CY)</f>
        <v>11</v>
      </c>
      <c r="AF97" s="244">
        <f>SUMIF(Data!$R:$R,$O97,Data!CZ:CZ)</f>
        <v>32</v>
      </c>
      <c r="AG97" s="244">
        <f t="shared" si="6"/>
        <v>80</v>
      </c>
    </row>
    <row r="98" spans="14:33" x14ac:dyDescent="0.25">
      <c r="N98" s="314"/>
      <c r="O98" s="278" t="s">
        <v>403</v>
      </c>
      <c r="P98" s="244">
        <f>SUMIF(Data!$R:$R,$O98,Data!CD:CD)</f>
        <v>0</v>
      </c>
      <c r="Q98" s="244">
        <f>SUMIF(Data!$R:$R,$O98,Data!CG:CG)</f>
        <v>0</v>
      </c>
      <c r="R98" s="244">
        <f>SUMIF(Data!$R:$R,$O98,Data!CJ:CJ)</f>
        <v>0</v>
      </c>
      <c r="S98" s="244">
        <f>SUMIF(Data!$R:$R,$O98,Data!CM:CM)</f>
        <v>0</v>
      </c>
      <c r="T98" s="244">
        <f>SUMIF(Data!$R:$R,$O98,Data!CP:CP)</f>
        <v>0</v>
      </c>
      <c r="U98" s="244">
        <f>SUMIF(Data!$R:$R,$O98,Data!CS:CS)</f>
        <v>0</v>
      </c>
      <c r="V98" s="244">
        <f>SUMIF(Data!$R:$R,$O98,Data!CV:CV)</f>
        <v>0</v>
      </c>
      <c r="W98" s="244">
        <f t="shared" si="9"/>
        <v>0</v>
      </c>
      <c r="X98" s="244">
        <f>SUMIF(Data!$R:$R,$O98,Data!CE:CE)</f>
        <v>0</v>
      </c>
      <c r="Y98" s="244">
        <f>SUMIF(Data!$R:$R,$O98,Data!CH:CH)</f>
        <v>0</v>
      </c>
      <c r="Z98" s="244">
        <f>SUMIF(Data!$R:$R,$O98,Data!CK:CK)</f>
        <v>0</v>
      </c>
      <c r="AA98" s="244">
        <f>SUMIF(Data!$R:$R,$O98,Data!CN:CN)</f>
        <v>0</v>
      </c>
      <c r="AB98" s="244">
        <f>SUMIF(Data!$R:$R,$O98,Data!CQ:CQ)</f>
        <v>0</v>
      </c>
      <c r="AC98" s="244">
        <f>SUMIF(Data!$R:$R,$O98,Data!CT:CT)</f>
        <v>0</v>
      </c>
      <c r="AD98" s="244">
        <f>SUMIF(Data!$R:$R,$O98,Data!CW:CW)</f>
        <v>0</v>
      </c>
      <c r="AE98" s="244">
        <f>SUMIF(Data!$R:$R,$O98,Data!CY:CY)</f>
        <v>0</v>
      </c>
      <c r="AF98" s="244">
        <f>SUMIF(Data!$R:$R,$O98,Data!CZ:CZ)</f>
        <v>0</v>
      </c>
      <c r="AG98" s="244">
        <f t="shared" si="6"/>
        <v>0</v>
      </c>
    </row>
    <row r="99" spans="14:33" x14ac:dyDescent="0.25">
      <c r="N99" s="314"/>
      <c r="O99" s="245" t="s">
        <v>1895</v>
      </c>
      <c r="P99" s="261">
        <f>SUM(P75:P98)</f>
        <v>12</v>
      </c>
      <c r="Q99" s="261">
        <f t="shared" ref="Q99:AD99" si="10">SUM(Q75:Q98)</f>
        <v>2</v>
      </c>
      <c r="R99" s="261">
        <f t="shared" si="10"/>
        <v>18</v>
      </c>
      <c r="S99" s="261">
        <f t="shared" si="10"/>
        <v>23</v>
      </c>
      <c r="T99" s="261">
        <f t="shared" si="10"/>
        <v>10</v>
      </c>
      <c r="U99" s="261">
        <f t="shared" si="10"/>
        <v>11</v>
      </c>
      <c r="V99" s="261">
        <f t="shared" si="10"/>
        <v>10</v>
      </c>
      <c r="W99" s="261">
        <f t="shared" si="10"/>
        <v>86</v>
      </c>
      <c r="X99" s="261">
        <f t="shared" si="10"/>
        <v>12</v>
      </c>
      <c r="Y99" s="261">
        <f t="shared" si="10"/>
        <v>3</v>
      </c>
      <c r="Z99" s="261">
        <f t="shared" si="10"/>
        <v>19</v>
      </c>
      <c r="AA99" s="261">
        <f t="shared" si="10"/>
        <v>38</v>
      </c>
      <c r="AB99" s="261">
        <f t="shared" si="10"/>
        <v>11</v>
      </c>
      <c r="AC99" s="261">
        <f t="shared" si="10"/>
        <v>26</v>
      </c>
      <c r="AD99" s="261">
        <f t="shared" si="10"/>
        <v>40</v>
      </c>
      <c r="AE99" s="261">
        <f>SUM(AE75:AE98)</f>
        <v>54</v>
      </c>
      <c r="AF99" s="261">
        <f>SUM(AF75:AF98)</f>
        <v>138</v>
      </c>
      <c r="AG99" s="261">
        <f>SUM(AG75:AG98)</f>
        <v>341</v>
      </c>
    </row>
    <row r="100" spans="14:33" ht="18.75" x14ac:dyDescent="0.3">
      <c r="N100" s="309" t="s">
        <v>1935</v>
      </c>
      <c r="O100" s="310"/>
      <c r="P100" s="280">
        <f>P99+P74</f>
        <v>302</v>
      </c>
      <c r="Q100" s="280">
        <f t="shared" ref="Q100:AD100" si="11">Q99+Q74</f>
        <v>132</v>
      </c>
      <c r="R100" s="280">
        <f t="shared" si="11"/>
        <v>269</v>
      </c>
      <c r="S100" s="280">
        <f t="shared" si="11"/>
        <v>226</v>
      </c>
      <c r="T100" s="280">
        <f t="shared" si="11"/>
        <v>691</v>
      </c>
      <c r="U100" s="280">
        <f t="shared" si="11"/>
        <v>95</v>
      </c>
      <c r="V100" s="280">
        <f t="shared" si="11"/>
        <v>244</v>
      </c>
      <c r="W100" s="280">
        <f t="shared" si="11"/>
        <v>1959</v>
      </c>
      <c r="X100" s="280">
        <f t="shared" si="11"/>
        <v>199</v>
      </c>
      <c r="Y100" s="280">
        <f t="shared" si="11"/>
        <v>84</v>
      </c>
      <c r="Z100" s="280">
        <f t="shared" si="11"/>
        <v>297</v>
      </c>
      <c r="AA100" s="280">
        <f t="shared" si="11"/>
        <v>259</v>
      </c>
      <c r="AB100" s="280">
        <f t="shared" si="11"/>
        <v>764</v>
      </c>
      <c r="AC100" s="280">
        <f t="shared" si="11"/>
        <v>192</v>
      </c>
      <c r="AD100" s="280">
        <f t="shared" si="11"/>
        <v>1274</v>
      </c>
      <c r="AE100" s="280">
        <f>AE99+AE74</f>
        <v>709</v>
      </c>
      <c r="AF100" s="280">
        <f>AF99+AF74</f>
        <v>1779</v>
      </c>
      <c r="AG100" s="280">
        <f>AG99+AG74</f>
        <v>5557</v>
      </c>
    </row>
    <row r="101" spans="14:33" x14ac:dyDescent="0.25">
      <c r="P101" s="262">
        <f t="shared" ref="P101:V101" si="12">-P100</f>
        <v>-302</v>
      </c>
      <c r="Q101" s="262">
        <f t="shared" si="12"/>
        <v>-132</v>
      </c>
      <c r="R101" s="262">
        <f t="shared" si="12"/>
        <v>-269</v>
      </c>
      <c r="S101" s="262">
        <f t="shared" si="12"/>
        <v>-226</v>
      </c>
      <c r="T101" s="262">
        <f t="shared" si="12"/>
        <v>-691</v>
      </c>
      <c r="U101" s="262">
        <f t="shared" si="12"/>
        <v>-95</v>
      </c>
      <c r="V101" s="262">
        <f t="shared" si="12"/>
        <v>-244</v>
      </c>
      <c r="W101" s="249"/>
      <c r="X101" s="249"/>
      <c r="Y101" s="249"/>
      <c r="Z101" s="249"/>
      <c r="AA101" s="249"/>
      <c r="AB101" s="249"/>
      <c r="AC101" s="249"/>
      <c r="AD101" s="249"/>
      <c r="AE101" s="249"/>
      <c r="AF101" s="249"/>
      <c r="AG101" s="249"/>
    </row>
  </sheetData>
  <mergeCells count="6">
    <mergeCell ref="N100:O100"/>
    <mergeCell ref="N8:N26"/>
    <mergeCell ref="N27:N51"/>
    <mergeCell ref="N52:O52"/>
    <mergeCell ref="N56:N74"/>
    <mergeCell ref="N75:N99"/>
  </mergeCells>
  <pageMargins left="0.7" right="0.7" top="0.75" bottom="0.75" header="0.3" footer="0.3"/>
  <pageSetup paperSize="9" scale="44"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A248"/>
  <sheetViews>
    <sheetView showZeros="0" topLeftCell="A163" zoomScale="110" zoomScaleNormal="110" workbookViewId="0">
      <selection activeCell="BZ37" sqref="BZ37"/>
    </sheetView>
  </sheetViews>
  <sheetFormatPr defaultRowHeight="13.5" customHeight="1" x14ac:dyDescent="0.25"/>
  <cols>
    <col min="1" max="5" width="1.5703125" style="26" customWidth="1"/>
    <col min="6" max="7" width="1.5703125" style="39" customWidth="1"/>
    <col min="8" max="8" width="1.5703125" style="26" customWidth="1"/>
    <col min="9" max="9" width="5.140625" style="26" customWidth="1"/>
    <col min="10" max="74" width="1.5703125" style="26" customWidth="1"/>
    <col min="75" max="75" width="6.85546875" style="26" customWidth="1"/>
    <col min="76" max="76" width="21.7109375" style="26" customWidth="1"/>
    <col min="77" max="77" width="13.42578125" style="26" customWidth="1"/>
    <col min="78" max="78" width="23" style="26" customWidth="1"/>
    <col min="79" max="256" width="9.140625" style="26"/>
    <col min="257" max="330" width="1.5703125" style="26" customWidth="1"/>
    <col min="331" max="512" width="9.140625" style="26"/>
    <col min="513" max="586" width="1.5703125" style="26" customWidth="1"/>
    <col min="587" max="768" width="9.140625" style="26"/>
    <col min="769" max="842" width="1.5703125" style="26" customWidth="1"/>
    <col min="843" max="1024" width="9.140625" style="26"/>
    <col min="1025" max="1098" width="1.5703125" style="26" customWidth="1"/>
    <col min="1099" max="1280" width="9.140625" style="26"/>
    <col min="1281" max="1354" width="1.5703125" style="26" customWidth="1"/>
    <col min="1355" max="1536" width="9.140625" style="26"/>
    <col min="1537" max="1610" width="1.5703125" style="26" customWidth="1"/>
    <col min="1611" max="1792" width="9.140625" style="26"/>
    <col min="1793" max="1866" width="1.5703125" style="26" customWidth="1"/>
    <col min="1867" max="2048" width="9.140625" style="26"/>
    <col min="2049" max="2122" width="1.5703125" style="26" customWidth="1"/>
    <col min="2123" max="2304" width="9.140625" style="26"/>
    <col min="2305" max="2378" width="1.5703125" style="26" customWidth="1"/>
    <col min="2379" max="2560" width="9.140625" style="26"/>
    <col min="2561" max="2634" width="1.5703125" style="26" customWidth="1"/>
    <col min="2635" max="2816" width="9.140625" style="26"/>
    <col min="2817" max="2890" width="1.5703125" style="26" customWidth="1"/>
    <col min="2891" max="3072" width="9.140625" style="26"/>
    <col min="3073" max="3146" width="1.5703125" style="26" customWidth="1"/>
    <col min="3147" max="3328" width="9.140625" style="26"/>
    <col min="3329" max="3402" width="1.5703125" style="26" customWidth="1"/>
    <col min="3403" max="3584" width="9.140625" style="26"/>
    <col min="3585" max="3658" width="1.5703125" style="26" customWidth="1"/>
    <col min="3659" max="3840" width="9.140625" style="26"/>
    <col min="3841" max="3914" width="1.5703125" style="26" customWidth="1"/>
    <col min="3915" max="4096" width="9.140625" style="26"/>
    <col min="4097" max="4170" width="1.5703125" style="26" customWidth="1"/>
    <col min="4171" max="4352" width="9.140625" style="26"/>
    <col min="4353" max="4426" width="1.5703125" style="26" customWidth="1"/>
    <col min="4427" max="4608" width="9.140625" style="26"/>
    <col min="4609" max="4682" width="1.5703125" style="26" customWidth="1"/>
    <col min="4683" max="4864" width="9.140625" style="26"/>
    <col min="4865" max="4938" width="1.5703125" style="26" customWidth="1"/>
    <col min="4939" max="5120" width="9.140625" style="26"/>
    <col min="5121" max="5194" width="1.5703125" style="26" customWidth="1"/>
    <col min="5195" max="5376" width="9.140625" style="26"/>
    <col min="5377" max="5450" width="1.5703125" style="26" customWidth="1"/>
    <col min="5451" max="5632" width="9.140625" style="26"/>
    <col min="5633" max="5706" width="1.5703125" style="26" customWidth="1"/>
    <col min="5707" max="5888" width="9.140625" style="26"/>
    <col min="5889" max="5962" width="1.5703125" style="26" customWidth="1"/>
    <col min="5963" max="6144" width="9.140625" style="26"/>
    <col min="6145" max="6218" width="1.5703125" style="26" customWidth="1"/>
    <col min="6219" max="6400" width="9.140625" style="26"/>
    <col min="6401" max="6474" width="1.5703125" style="26" customWidth="1"/>
    <col min="6475" max="6656" width="9.140625" style="26"/>
    <col min="6657" max="6730" width="1.5703125" style="26" customWidth="1"/>
    <col min="6731" max="6912" width="9.140625" style="26"/>
    <col min="6913" max="6986" width="1.5703125" style="26" customWidth="1"/>
    <col min="6987" max="7168" width="9.140625" style="26"/>
    <col min="7169" max="7242" width="1.5703125" style="26" customWidth="1"/>
    <col min="7243" max="7424" width="9.140625" style="26"/>
    <col min="7425" max="7498" width="1.5703125" style="26" customWidth="1"/>
    <col min="7499" max="7680" width="9.140625" style="26"/>
    <col min="7681" max="7754" width="1.5703125" style="26" customWidth="1"/>
    <col min="7755" max="7936" width="9.140625" style="26"/>
    <col min="7937" max="8010" width="1.5703125" style="26" customWidth="1"/>
    <col min="8011" max="8192" width="9.140625" style="26"/>
    <col min="8193" max="8266" width="1.5703125" style="26" customWidth="1"/>
    <col min="8267" max="8448" width="9.140625" style="26"/>
    <col min="8449" max="8522" width="1.5703125" style="26" customWidth="1"/>
    <col min="8523" max="8704" width="9.140625" style="26"/>
    <col min="8705" max="8778" width="1.5703125" style="26" customWidth="1"/>
    <col min="8779" max="8960" width="9.140625" style="26"/>
    <col min="8961" max="9034" width="1.5703125" style="26" customWidth="1"/>
    <col min="9035" max="9216" width="9.140625" style="26"/>
    <col min="9217" max="9290" width="1.5703125" style="26" customWidth="1"/>
    <col min="9291" max="9472" width="9.140625" style="26"/>
    <col min="9473" max="9546" width="1.5703125" style="26" customWidth="1"/>
    <col min="9547" max="9728" width="9.140625" style="26"/>
    <col min="9729" max="9802" width="1.5703125" style="26" customWidth="1"/>
    <col min="9803" max="9984" width="9.140625" style="26"/>
    <col min="9985" max="10058" width="1.5703125" style="26" customWidth="1"/>
    <col min="10059" max="10240" width="9.140625" style="26"/>
    <col min="10241" max="10314" width="1.5703125" style="26" customWidth="1"/>
    <col min="10315" max="10496" width="9.140625" style="26"/>
    <col min="10497" max="10570" width="1.5703125" style="26" customWidth="1"/>
    <col min="10571" max="10752" width="9.140625" style="26"/>
    <col min="10753" max="10826" width="1.5703125" style="26" customWidth="1"/>
    <col min="10827" max="11008" width="9.140625" style="26"/>
    <col min="11009" max="11082" width="1.5703125" style="26" customWidth="1"/>
    <col min="11083" max="11264" width="9.140625" style="26"/>
    <col min="11265" max="11338" width="1.5703125" style="26" customWidth="1"/>
    <col min="11339" max="11520" width="9.140625" style="26"/>
    <col min="11521" max="11594" width="1.5703125" style="26" customWidth="1"/>
    <col min="11595" max="11776" width="9.140625" style="26"/>
    <col min="11777" max="11850" width="1.5703125" style="26" customWidth="1"/>
    <col min="11851" max="12032" width="9.140625" style="26"/>
    <col min="12033" max="12106" width="1.5703125" style="26" customWidth="1"/>
    <col min="12107" max="12288" width="9.140625" style="26"/>
    <col min="12289" max="12362" width="1.5703125" style="26" customWidth="1"/>
    <col min="12363" max="12544" width="9.140625" style="26"/>
    <col min="12545" max="12618" width="1.5703125" style="26" customWidth="1"/>
    <col min="12619" max="12800" width="9.140625" style="26"/>
    <col min="12801" max="12874" width="1.5703125" style="26" customWidth="1"/>
    <col min="12875" max="13056" width="9.140625" style="26"/>
    <col min="13057" max="13130" width="1.5703125" style="26" customWidth="1"/>
    <col min="13131" max="13312" width="9.140625" style="26"/>
    <col min="13313" max="13386" width="1.5703125" style="26" customWidth="1"/>
    <col min="13387" max="13568" width="9.140625" style="26"/>
    <col min="13569" max="13642" width="1.5703125" style="26" customWidth="1"/>
    <col min="13643" max="13824" width="9.140625" style="26"/>
    <col min="13825" max="13898" width="1.5703125" style="26" customWidth="1"/>
    <col min="13899" max="14080" width="9.140625" style="26"/>
    <col min="14081" max="14154" width="1.5703125" style="26" customWidth="1"/>
    <col min="14155" max="14336" width="9.140625" style="26"/>
    <col min="14337" max="14410" width="1.5703125" style="26" customWidth="1"/>
    <col min="14411" max="14592" width="9.140625" style="26"/>
    <col min="14593" max="14666" width="1.5703125" style="26" customWidth="1"/>
    <col min="14667" max="14848" width="9.140625" style="26"/>
    <col min="14849" max="14922" width="1.5703125" style="26" customWidth="1"/>
    <col min="14923" max="15104" width="9.140625" style="26"/>
    <col min="15105" max="15178" width="1.5703125" style="26" customWidth="1"/>
    <col min="15179" max="15360" width="9.140625" style="26"/>
    <col min="15361" max="15434" width="1.5703125" style="26" customWidth="1"/>
    <col min="15435" max="15616" width="9.140625" style="26"/>
    <col min="15617" max="15690" width="1.5703125" style="26" customWidth="1"/>
    <col min="15691" max="15872" width="9.140625" style="26"/>
    <col min="15873" max="15946" width="1.5703125" style="26" customWidth="1"/>
    <col min="15947" max="16128" width="9.140625" style="26"/>
    <col min="16129" max="16202" width="1.5703125" style="26" customWidth="1"/>
    <col min="16203" max="16384" width="9.140625" style="26"/>
  </cols>
  <sheetData>
    <row r="1" spans="1:79" ht="19.5" customHeight="1" x14ac:dyDescent="0.25">
      <c r="A1" s="432" t="s">
        <v>1663</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4"/>
      <c r="BK1" s="434"/>
      <c r="BL1" s="434"/>
      <c r="BM1" s="434"/>
      <c r="BN1" s="434"/>
      <c r="BO1" s="434"/>
      <c r="BP1" s="434"/>
      <c r="BQ1" s="434"/>
      <c r="BR1" s="434"/>
      <c r="BS1" s="434"/>
      <c r="BT1" s="434"/>
      <c r="BU1" s="434"/>
      <c r="BV1" s="434"/>
      <c r="BW1" s="31"/>
      <c r="BX1" s="26">
        <v>1</v>
      </c>
      <c r="BZ1" s="26" t="s">
        <v>1076</v>
      </c>
      <c r="CA1" s="26" t="str">
        <f ca="1">INDEX(INDIRECT(BZ1),RS)</f>
        <v>DRC</v>
      </c>
    </row>
    <row r="2" spans="1:79" ht="21.75" customHeight="1" x14ac:dyDescent="0.25">
      <c r="A2" s="144" t="s">
        <v>453</v>
      </c>
      <c r="B2" s="145"/>
      <c r="C2" s="145"/>
      <c r="D2" s="145"/>
      <c r="E2" s="145"/>
      <c r="F2" s="145"/>
      <c r="G2" s="145"/>
      <c r="H2" s="145"/>
      <c r="I2" s="145"/>
      <c r="J2" s="145"/>
      <c r="K2" s="145"/>
      <c r="L2" s="145"/>
      <c r="M2" s="145"/>
      <c r="N2" s="145"/>
      <c r="O2" s="145"/>
      <c r="P2" s="145"/>
      <c r="Q2" s="145"/>
      <c r="R2" s="145"/>
      <c r="S2" s="145"/>
      <c r="T2" s="145"/>
      <c r="U2" s="145"/>
      <c r="V2" s="145"/>
      <c r="W2" s="145"/>
      <c r="X2" s="145"/>
      <c r="Y2" s="145"/>
      <c r="Z2" s="447" t="str">
        <f>INDEX(B6_01,RS)</f>
        <v>MMR001CMP001</v>
      </c>
      <c r="AA2" s="447"/>
      <c r="AB2" s="447"/>
      <c r="AC2" s="447"/>
      <c r="AD2" s="447"/>
      <c r="AE2" s="447"/>
      <c r="AF2" s="447"/>
      <c r="AG2" s="447"/>
      <c r="AH2" s="447"/>
      <c r="AI2" s="447"/>
      <c r="AJ2" s="447"/>
      <c r="AK2" s="447"/>
      <c r="AL2" s="447"/>
      <c r="AM2" s="447"/>
      <c r="AN2" s="447"/>
      <c r="AO2" s="447"/>
      <c r="AP2" s="447"/>
      <c r="AQ2" s="446" t="str">
        <f>INDEX(B5_01,RS)</f>
        <v>Tat Kone Baptist Church</v>
      </c>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X2" s="150" t="s">
        <v>268</v>
      </c>
    </row>
    <row r="3" spans="1:79" ht="13.5" customHeight="1" x14ac:dyDescent="0.25">
      <c r="A3" s="435" t="s">
        <v>454</v>
      </c>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436"/>
      <c r="BK3" s="436"/>
      <c r="BL3" s="436"/>
      <c r="BM3" s="436"/>
      <c r="BN3" s="436"/>
      <c r="BO3" s="436"/>
      <c r="BP3" s="436"/>
      <c r="BQ3" s="436"/>
      <c r="BR3" s="436"/>
      <c r="BS3" s="436"/>
      <c r="BT3" s="436"/>
      <c r="BU3" s="436"/>
      <c r="BV3" s="437"/>
      <c r="BZ3"/>
    </row>
    <row r="4" spans="1:79" ht="13.5" customHeight="1" x14ac:dyDescent="0.25">
      <c r="A4" s="438"/>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40"/>
    </row>
    <row r="5" spans="1:79" ht="13.5" customHeight="1" x14ac:dyDescent="0.25">
      <c r="A5" s="441"/>
      <c r="B5" s="442"/>
      <c r="C5" s="442"/>
      <c r="D5" s="442"/>
      <c r="E5" s="442"/>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439"/>
      <c r="AZ5" s="439"/>
      <c r="BA5" s="439"/>
      <c r="BB5" s="439"/>
      <c r="BC5" s="439"/>
      <c r="BD5" s="439"/>
      <c r="BE5" s="439"/>
      <c r="BF5" s="439"/>
      <c r="BG5" s="439"/>
      <c r="BH5" s="439"/>
      <c r="BI5" s="439"/>
      <c r="BJ5" s="439"/>
      <c r="BK5" s="439"/>
      <c r="BL5" s="439"/>
      <c r="BM5" s="439"/>
      <c r="BN5" s="439"/>
      <c r="BO5" s="439"/>
      <c r="BP5" s="439"/>
      <c r="BQ5" s="439"/>
      <c r="BR5" s="439"/>
      <c r="BS5" s="439"/>
      <c r="BT5" s="439"/>
      <c r="BU5" s="439"/>
      <c r="BV5" s="440"/>
    </row>
    <row r="6" spans="1:79" ht="13.5" customHeight="1" x14ac:dyDescent="0.25">
      <c r="A6" s="402" t="s">
        <v>0</v>
      </c>
      <c r="B6" s="403"/>
      <c r="C6" s="403"/>
      <c r="D6" s="403"/>
      <c r="E6" s="404"/>
      <c r="F6" s="411" t="s">
        <v>455</v>
      </c>
      <c r="G6" s="412"/>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3"/>
      <c r="BZ6"/>
    </row>
    <row r="7" spans="1:79" ht="13.5" customHeight="1" x14ac:dyDescent="0.25">
      <c r="A7" s="405"/>
      <c r="B7" s="406"/>
      <c r="C7" s="406"/>
      <c r="D7" s="406"/>
      <c r="E7" s="407"/>
      <c r="F7" s="27"/>
      <c r="G7" s="28"/>
      <c r="H7" s="29"/>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30"/>
      <c r="BZ7"/>
    </row>
    <row r="8" spans="1:79" ht="13.5" customHeight="1" x14ac:dyDescent="0.25">
      <c r="A8" s="405"/>
      <c r="B8" s="406"/>
      <c r="C8" s="406"/>
      <c r="D8" s="406"/>
      <c r="E8" s="407"/>
      <c r="F8" s="27" t="s">
        <v>5</v>
      </c>
      <c r="G8" s="28"/>
      <c r="H8" s="29"/>
      <c r="I8" s="6" t="s">
        <v>445</v>
      </c>
      <c r="J8" s="6"/>
      <c r="K8" s="6"/>
      <c r="L8" s="6"/>
      <c r="M8" s="6"/>
      <c r="N8" s="6"/>
      <c r="O8" s="6"/>
      <c r="P8" s="6"/>
      <c r="Q8" s="6"/>
      <c r="R8" s="6"/>
      <c r="S8" s="6"/>
      <c r="T8" s="6"/>
      <c r="U8" s="6"/>
      <c r="V8" s="6"/>
      <c r="W8" s="6"/>
      <c r="X8" s="6"/>
      <c r="Y8" s="6"/>
      <c r="Z8" s="6"/>
      <c r="AA8" s="6"/>
      <c r="AB8" s="6"/>
      <c r="AC8" s="31"/>
      <c r="AD8" s="31"/>
      <c r="AE8" s="31"/>
      <c r="AF8" s="31"/>
      <c r="AG8" s="31"/>
      <c r="AH8" s="315" t="str">
        <f>IF(INDEX(A1_01,RS)=AJ8,"X","")</f>
        <v>X</v>
      </c>
      <c r="AI8" s="316"/>
      <c r="AJ8" s="6" t="s">
        <v>11</v>
      </c>
      <c r="AK8" s="29"/>
      <c r="AL8" s="29"/>
      <c r="AM8" s="29"/>
      <c r="AN8" s="31"/>
      <c r="AO8" s="31"/>
      <c r="AP8" s="315" t="str">
        <f>IF(INDEX(A1_01,RS)=AR8,"X","")</f>
        <v/>
      </c>
      <c r="AQ8" s="316"/>
      <c r="AR8" s="6" t="s">
        <v>23</v>
      </c>
      <c r="AS8" s="6"/>
      <c r="AT8" s="6"/>
      <c r="AU8" s="31"/>
      <c r="AV8" s="31"/>
      <c r="AW8" s="315" t="str">
        <f>IF(INDEX(A1_01,RS)=AY8,"X","")</f>
        <v/>
      </c>
      <c r="AX8" s="316"/>
      <c r="AY8" s="6" t="s">
        <v>28</v>
      </c>
      <c r="AZ8" s="29"/>
      <c r="BA8" s="6"/>
      <c r="BB8" s="29"/>
      <c r="BC8" s="31"/>
      <c r="BD8" s="29"/>
      <c r="BE8" s="29"/>
      <c r="BF8" s="315" t="str">
        <f>IF(INDEX(A1_01,RS)=BH8,"X","")</f>
        <v/>
      </c>
      <c r="BG8" s="316"/>
      <c r="BH8" s="6" t="s">
        <v>30</v>
      </c>
      <c r="BI8" s="31"/>
      <c r="BJ8" s="31"/>
      <c r="BK8" s="31"/>
      <c r="BL8" s="31"/>
      <c r="BM8" s="31"/>
      <c r="BN8" s="31"/>
      <c r="BO8" s="31"/>
      <c r="BP8" s="31"/>
      <c r="BQ8" s="31"/>
      <c r="BR8" s="6"/>
      <c r="BS8" s="6"/>
      <c r="BT8" s="6"/>
      <c r="BU8" s="6"/>
      <c r="BV8" s="30"/>
      <c r="BX8"/>
      <c r="BY8"/>
      <c r="BZ8"/>
    </row>
    <row r="9" spans="1:79" ht="13.5" customHeight="1" x14ac:dyDescent="0.25">
      <c r="A9" s="405"/>
      <c r="B9" s="406"/>
      <c r="C9" s="406"/>
      <c r="D9" s="406"/>
      <c r="E9" s="407"/>
      <c r="F9" s="27"/>
      <c r="G9" s="28"/>
      <c r="H9" s="29"/>
      <c r="I9" s="32" t="s">
        <v>456</v>
      </c>
      <c r="J9" s="6"/>
      <c r="K9" s="6"/>
      <c r="L9" s="6"/>
      <c r="M9" s="6"/>
      <c r="N9" s="6"/>
      <c r="O9" s="6"/>
      <c r="P9" s="6"/>
      <c r="Q9" s="6"/>
      <c r="R9" s="6"/>
      <c r="S9" s="6"/>
      <c r="T9" s="6"/>
      <c r="U9" s="6"/>
      <c r="V9" s="6"/>
      <c r="W9" s="6"/>
      <c r="X9" s="6"/>
      <c r="Y9" s="6"/>
      <c r="Z9" s="6"/>
      <c r="AA9" s="6"/>
      <c r="AB9" s="6"/>
      <c r="AC9" s="31"/>
      <c r="AD9" s="31"/>
      <c r="AE9" s="31"/>
      <c r="AF9" s="31"/>
      <c r="AG9" s="31"/>
      <c r="AH9" s="315" t="str">
        <f>IF(INDEX(A1_01,RS)=AJ9,"X","")</f>
        <v/>
      </c>
      <c r="AI9" s="316"/>
      <c r="AJ9" s="6" t="s">
        <v>17</v>
      </c>
      <c r="AK9" s="6"/>
      <c r="AL9" s="6"/>
      <c r="AM9" s="6"/>
      <c r="AN9" s="29"/>
      <c r="AP9" s="315" t="str">
        <f>IF(INDEX(A1_01,RS)=AR9,"X","")</f>
        <v/>
      </c>
      <c r="AQ9" s="316"/>
      <c r="AR9" s="6" t="s">
        <v>26</v>
      </c>
      <c r="AS9" s="6"/>
      <c r="AT9" s="6"/>
      <c r="AU9" s="6"/>
      <c r="AV9" s="29"/>
      <c r="AW9" s="315" t="str">
        <f>IF(INDEX(A1_01,RS)=AY9,"X","")</f>
        <v/>
      </c>
      <c r="AX9" s="316"/>
      <c r="AY9" s="6" t="s">
        <v>457</v>
      </c>
      <c r="AZ9" s="6"/>
      <c r="BA9" s="6"/>
      <c r="BB9" s="373">
        <f>INDEX(A1_02,RS)</f>
        <v>0</v>
      </c>
      <c r="BC9" s="373"/>
      <c r="BD9" s="373"/>
      <c r="BE9" s="373"/>
      <c r="BF9" s="373"/>
      <c r="BG9" s="373"/>
      <c r="BH9" s="373"/>
      <c r="BI9" s="373"/>
      <c r="BJ9" s="373"/>
      <c r="BK9" s="373"/>
      <c r="BL9" s="373"/>
      <c r="BM9" s="373"/>
      <c r="BN9" s="373"/>
      <c r="BO9" s="373"/>
      <c r="BP9" s="373"/>
      <c r="BQ9" s="373"/>
      <c r="BR9" s="373"/>
      <c r="BS9" s="373"/>
      <c r="BT9" s="373"/>
      <c r="BU9" s="373"/>
      <c r="BV9" s="374"/>
      <c r="BX9"/>
      <c r="BY9"/>
      <c r="BZ9"/>
    </row>
    <row r="10" spans="1:79" ht="13.5" customHeight="1" x14ac:dyDescent="0.25">
      <c r="A10" s="405"/>
      <c r="B10" s="406"/>
      <c r="C10" s="406"/>
      <c r="D10" s="406"/>
      <c r="E10" s="407"/>
      <c r="F10" s="27"/>
      <c r="G10" s="28"/>
      <c r="H10" s="2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30"/>
      <c r="BX10" s="140" t="s">
        <v>923</v>
      </c>
      <c r="BY10" t="s">
        <v>1075</v>
      </c>
      <c r="BZ10"/>
    </row>
    <row r="11" spans="1:79" ht="13.5" customHeight="1" x14ac:dyDescent="0.25">
      <c r="A11" s="405"/>
      <c r="B11" s="406"/>
      <c r="C11" s="406"/>
      <c r="D11" s="406"/>
      <c r="E11" s="407"/>
      <c r="F11" s="27" t="s">
        <v>6</v>
      </c>
      <c r="G11" s="28"/>
      <c r="H11" s="29"/>
      <c r="I11" s="6" t="s">
        <v>458</v>
      </c>
      <c r="J11" s="6"/>
      <c r="K11" s="6"/>
      <c r="L11" s="6"/>
      <c r="M11" s="6"/>
      <c r="N11" s="6"/>
      <c r="O11" s="6"/>
      <c r="P11" s="6"/>
      <c r="Q11" s="6"/>
      <c r="R11" s="6"/>
      <c r="S11" s="6"/>
      <c r="T11" s="6"/>
      <c r="U11" s="315" t="str">
        <f>IF(INDEX(A2_01,RS)=W11,"X","")</f>
        <v/>
      </c>
      <c r="V11" s="316"/>
      <c r="W11" s="6" t="s">
        <v>459</v>
      </c>
      <c r="Z11" s="6"/>
      <c r="AA11" s="6"/>
      <c r="AB11" s="6"/>
      <c r="AC11" s="31"/>
      <c r="AD11" s="31"/>
      <c r="AE11" s="31"/>
      <c r="AF11" s="31"/>
      <c r="AG11" s="31"/>
      <c r="AH11" s="29"/>
      <c r="AI11" s="29"/>
      <c r="AJ11" s="29"/>
      <c r="AK11" s="29"/>
      <c r="AL11" s="29"/>
      <c r="AM11" s="29"/>
      <c r="AN11" s="31"/>
      <c r="AO11" s="31"/>
      <c r="AP11" s="315" t="str">
        <f>IF(INDEX(A2_01,RS)=AR11,"X","")</f>
        <v/>
      </c>
      <c r="AQ11" s="316"/>
      <c r="AR11" s="6" t="s">
        <v>18</v>
      </c>
      <c r="AS11" s="6"/>
      <c r="AT11" s="6"/>
      <c r="AU11" s="31"/>
      <c r="AV11" s="31"/>
      <c r="AW11" s="6"/>
      <c r="AX11" s="6"/>
      <c r="AY11" s="6"/>
      <c r="AZ11" s="6"/>
      <c r="BA11" s="6"/>
      <c r="BD11" s="315" t="str">
        <f>IF(INDEX(A2_01,RS)=BF11,"X","")</f>
        <v/>
      </c>
      <c r="BE11" s="316"/>
      <c r="BF11" s="6" t="s">
        <v>24</v>
      </c>
      <c r="BG11" s="6"/>
      <c r="BH11" s="6"/>
      <c r="BI11" s="6"/>
      <c r="BJ11" s="373">
        <f>INDEX(A2_02,RS)</f>
        <v>0</v>
      </c>
      <c r="BK11" s="373"/>
      <c r="BL11" s="373"/>
      <c r="BM11" s="373"/>
      <c r="BN11" s="373"/>
      <c r="BO11" s="373"/>
      <c r="BP11" s="373"/>
      <c r="BQ11" s="373"/>
      <c r="BR11" s="373"/>
      <c r="BS11" s="373"/>
      <c r="BT11" s="373"/>
      <c r="BU11" s="373"/>
      <c r="BV11" s="30"/>
      <c r="BX11"/>
      <c r="BY11"/>
      <c r="BZ11"/>
    </row>
    <row r="12" spans="1:79" ht="13.5" customHeight="1" x14ac:dyDescent="0.25">
      <c r="A12" s="405"/>
      <c r="B12" s="406"/>
      <c r="C12" s="406"/>
      <c r="D12" s="406"/>
      <c r="E12" s="407"/>
      <c r="F12" s="27"/>
      <c r="G12" s="28"/>
      <c r="H12" s="29"/>
      <c r="I12" s="32" t="s">
        <v>456</v>
      </c>
      <c r="J12" s="6"/>
      <c r="K12" s="6"/>
      <c r="L12" s="6"/>
      <c r="M12" s="6"/>
      <c r="N12" s="6"/>
      <c r="O12" s="6"/>
      <c r="P12" s="6"/>
      <c r="Q12" s="6"/>
      <c r="R12" s="6"/>
      <c r="S12" s="6"/>
      <c r="T12" s="6"/>
      <c r="U12" s="6"/>
      <c r="V12" s="6"/>
      <c r="W12" s="6" t="s">
        <v>460</v>
      </c>
      <c r="Z12" s="6"/>
      <c r="AA12" s="6"/>
      <c r="AB12" s="6"/>
      <c r="AC12" s="31"/>
      <c r="AD12" s="31"/>
      <c r="AE12" s="31"/>
      <c r="AF12" s="31"/>
      <c r="AG12" s="31"/>
      <c r="AH12" s="29"/>
      <c r="AI12" s="29"/>
      <c r="AJ12" s="29"/>
      <c r="AK12" s="6"/>
      <c r="AL12" s="6"/>
      <c r="AM12" s="6"/>
      <c r="AN12" s="29"/>
      <c r="AP12" s="31"/>
      <c r="AQ12" s="31"/>
      <c r="AR12" s="31"/>
      <c r="AS12" s="31"/>
      <c r="AT12" s="6"/>
      <c r="AU12" s="6"/>
      <c r="AV12" s="29"/>
      <c r="BV12" s="30"/>
      <c r="BX12" s="140" t="s">
        <v>912</v>
      </c>
      <c r="BY12" t="s">
        <v>1074</v>
      </c>
      <c r="BZ12"/>
    </row>
    <row r="13" spans="1:79" ht="13.5" customHeight="1" x14ac:dyDescent="0.25">
      <c r="A13" s="405"/>
      <c r="B13" s="406"/>
      <c r="C13" s="406"/>
      <c r="D13" s="406"/>
      <c r="E13" s="407"/>
      <c r="F13" s="27"/>
      <c r="G13" s="28"/>
      <c r="H13" s="29"/>
      <c r="I13" s="6"/>
      <c r="J13" s="6"/>
      <c r="K13" s="6"/>
      <c r="L13" s="6"/>
      <c r="M13" s="6"/>
      <c r="N13" s="6"/>
      <c r="O13" s="6"/>
      <c r="P13" s="6"/>
      <c r="Q13" s="6"/>
      <c r="R13" s="6"/>
      <c r="S13" s="6"/>
      <c r="T13" s="6"/>
      <c r="U13" s="6"/>
      <c r="V13" s="6"/>
      <c r="W13" s="6"/>
      <c r="X13" s="6"/>
      <c r="Y13" s="6"/>
      <c r="Z13" s="6"/>
      <c r="AA13" s="6"/>
      <c r="AB13" s="6"/>
      <c r="AC13" s="6"/>
      <c r="AD13" s="6"/>
      <c r="AE13" s="6"/>
      <c r="AF13" s="6"/>
      <c r="AG13" s="6"/>
      <c r="AH13" s="29"/>
      <c r="AI13" s="29"/>
      <c r="AJ13" s="29"/>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30"/>
      <c r="BX13" s="141" t="s">
        <v>376</v>
      </c>
      <c r="BY13" s="143">
        <v>80639</v>
      </c>
      <c r="BZ13"/>
    </row>
    <row r="14" spans="1:79" ht="13.5" customHeight="1" x14ac:dyDescent="0.25">
      <c r="A14" s="405"/>
      <c r="B14" s="406"/>
      <c r="C14" s="406"/>
      <c r="D14" s="406"/>
      <c r="E14" s="407"/>
      <c r="F14" s="27"/>
      <c r="G14" s="28"/>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t="s">
        <v>1</v>
      </c>
      <c r="AJ14" s="29"/>
      <c r="AK14" s="29"/>
      <c r="AL14" s="29"/>
      <c r="AM14" s="29"/>
      <c r="AN14" s="29" t="s">
        <v>2</v>
      </c>
      <c r="AO14" s="29"/>
      <c r="AP14" s="29"/>
      <c r="AQ14" s="31"/>
      <c r="AR14" s="29"/>
      <c r="AS14" s="29"/>
      <c r="AT14" s="6" t="s">
        <v>3</v>
      </c>
      <c r="AU14" s="29"/>
      <c r="AV14" s="29"/>
      <c r="AW14" s="29"/>
      <c r="AX14" s="31"/>
      <c r="AY14" s="31"/>
      <c r="AZ14" s="31"/>
      <c r="BA14" s="6"/>
      <c r="BB14" s="6"/>
      <c r="BC14" s="6"/>
      <c r="BD14" s="6"/>
      <c r="BE14" s="6"/>
      <c r="BF14" s="6"/>
      <c r="BG14" s="6"/>
      <c r="BH14" s="6"/>
      <c r="BI14" s="6"/>
      <c r="BJ14" s="6"/>
      <c r="BK14" s="6"/>
      <c r="BL14" s="6"/>
      <c r="BM14" s="29"/>
      <c r="BN14" s="29"/>
      <c r="BO14" s="6"/>
      <c r="BP14" s="6"/>
      <c r="BQ14" s="6"/>
      <c r="BR14" s="6"/>
      <c r="BS14" s="6"/>
      <c r="BT14" s="6"/>
      <c r="BU14" s="6"/>
      <c r="BV14" s="30"/>
      <c r="BX14" s="141" t="s">
        <v>395</v>
      </c>
      <c r="BY14" s="143">
        <v>3154</v>
      </c>
      <c r="BZ14"/>
    </row>
    <row r="15" spans="1:79" ht="13.5" customHeight="1" x14ac:dyDescent="0.25">
      <c r="A15" s="405"/>
      <c r="B15" s="406"/>
      <c r="C15" s="406"/>
      <c r="D15" s="406"/>
      <c r="E15" s="407"/>
      <c r="F15" s="27" t="s">
        <v>461</v>
      </c>
      <c r="G15" s="28"/>
      <c r="H15" s="29"/>
      <c r="I15" s="225" t="s">
        <v>462</v>
      </c>
      <c r="J15" s="225"/>
      <c r="K15" s="225"/>
      <c r="L15" s="225"/>
      <c r="M15" s="225"/>
      <c r="N15" s="225"/>
      <c r="O15" s="225"/>
      <c r="P15" s="225"/>
      <c r="Q15" s="225"/>
      <c r="R15" s="225"/>
      <c r="S15" s="225"/>
      <c r="T15" s="225"/>
      <c r="U15" s="225"/>
      <c r="V15" s="225"/>
      <c r="W15" s="225"/>
      <c r="X15" s="225"/>
      <c r="Y15" s="225"/>
      <c r="Z15" s="225"/>
      <c r="AA15" s="225" t="s">
        <v>463</v>
      </c>
      <c r="AB15" s="225"/>
      <c r="AC15" s="225"/>
      <c r="AD15" s="225"/>
      <c r="AE15" s="225"/>
      <c r="AF15" s="225"/>
      <c r="AG15" s="225"/>
      <c r="AH15" s="225"/>
      <c r="AI15" s="348" t="e">
        <f>INDEX(A3_01,RS)</f>
        <v>#REF!</v>
      </c>
      <c r="AJ15" s="384"/>
      <c r="AK15" s="349"/>
      <c r="AL15" s="225"/>
      <c r="AM15" s="225"/>
      <c r="AN15" s="348" t="e">
        <f>INDEX(A3_02,RS)</f>
        <v>#REF!</v>
      </c>
      <c r="AO15" s="384"/>
      <c r="AP15" s="349"/>
      <c r="AQ15" s="226"/>
      <c r="AR15" s="225"/>
      <c r="AS15" s="228">
        <v>2</v>
      </c>
      <c r="AT15" s="229">
        <v>0</v>
      </c>
      <c r="AU15" s="346" t="e">
        <f>INDEX(A3_03,RS)</f>
        <v>#REF!</v>
      </c>
      <c r="AV15" s="346"/>
      <c r="AW15" s="347"/>
      <c r="AX15" s="226"/>
      <c r="AY15" s="226"/>
      <c r="AZ15" s="226"/>
      <c r="BA15" s="230" t="s">
        <v>464</v>
      </c>
      <c r="BB15" s="226"/>
      <c r="BC15" s="231"/>
      <c r="BD15" s="225" t="s">
        <v>465</v>
      </c>
      <c r="BE15" s="225"/>
      <c r="BF15" s="225"/>
      <c r="BG15" s="225"/>
      <c r="BH15" s="225"/>
      <c r="BI15" s="225"/>
      <c r="BJ15" s="225"/>
      <c r="BK15" s="225"/>
      <c r="BL15" s="225"/>
      <c r="BM15" s="225"/>
      <c r="BN15" s="225"/>
      <c r="BO15" s="225"/>
      <c r="BP15" s="231"/>
      <c r="BQ15" s="231"/>
      <c r="BR15" s="231"/>
      <c r="BS15" s="6"/>
      <c r="BT15" s="6"/>
      <c r="BU15" s="6"/>
      <c r="BV15" s="30"/>
      <c r="BX15" s="142" t="s">
        <v>407</v>
      </c>
      <c r="BY15" s="143">
        <v>334</v>
      </c>
      <c r="BZ15"/>
    </row>
    <row r="16" spans="1:79" ht="13.5" customHeight="1" x14ac:dyDescent="0.25">
      <c r="A16" s="405"/>
      <c r="B16" s="406"/>
      <c r="C16" s="406"/>
      <c r="D16" s="406"/>
      <c r="E16" s="407"/>
      <c r="F16" s="27"/>
      <c r="G16" s="28"/>
      <c r="H16" s="29"/>
      <c r="I16" s="225"/>
      <c r="J16" s="225"/>
      <c r="K16" s="225"/>
      <c r="L16" s="225"/>
      <c r="M16" s="225"/>
      <c r="N16" s="225"/>
      <c r="O16" s="225"/>
      <c r="P16" s="225"/>
      <c r="Q16" s="225"/>
      <c r="R16" s="225"/>
      <c r="S16" s="225"/>
      <c r="T16" s="225"/>
      <c r="U16" s="225"/>
      <c r="V16" s="225"/>
      <c r="W16" s="225"/>
      <c r="X16" s="225"/>
      <c r="Y16" s="225"/>
      <c r="Z16" s="225"/>
      <c r="AA16" s="225" t="s">
        <v>466</v>
      </c>
      <c r="AB16" s="225"/>
      <c r="AC16" s="225"/>
      <c r="AD16" s="225"/>
      <c r="AE16" s="225"/>
      <c r="AF16" s="225"/>
      <c r="AG16" s="225"/>
      <c r="AH16" s="225"/>
      <c r="AI16" s="348" t="e">
        <f>INDEX(A3_11,RS)</f>
        <v>#REF!</v>
      </c>
      <c r="AJ16" s="384"/>
      <c r="AK16" s="349"/>
      <c r="AL16" s="225"/>
      <c r="AM16" s="225"/>
      <c r="AN16" s="348" t="e">
        <f>INDEX(A3_12,RS)</f>
        <v>#REF!</v>
      </c>
      <c r="AO16" s="384"/>
      <c r="AP16" s="349"/>
      <c r="AQ16" s="226"/>
      <c r="AR16" s="225"/>
      <c r="AS16" s="228">
        <v>2</v>
      </c>
      <c r="AT16" s="229">
        <v>0</v>
      </c>
      <c r="AU16" s="346" t="e">
        <f>INDEX(A3_13,RS)</f>
        <v>#REF!</v>
      </c>
      <c r="AV16" s="346"/>
      <c r="AW16" s="347"/>
      <c r="AX16" s="226"/>
      <c r="AY16" s="226"/>
      <c r="AZ16" s="226"/>
      <c r="BA16" s="225"/>
      <c r="BB16" s="225"/>
      <c r="BC16" s="225"/>
      <c r="BD16" s="225" t="s">
        <v>467</v>
      </c>
      <c r="BE16" s="225"/>
      <c r="BF16" s="225"/>
      <c r="BG16" s="225"/>
      <c r="BH16" s="225"/>
      <c r="BI16" s="225"/>
      <c r="BJ16" s="225"/>
      <c r="BK16" s="225"/>
      <c r="BL16" s="225"/>
      <c r="BM16" s="225"/>
      <c r="BN16" s="225"/>
      <c r="BO16" s="225"/>
      <c r="BP16" s="348" t="e">
        <f>INDEX(A4_01,RS)</f>
        <v>#REF!</v>
      </c>
      <c r="BQ16" s="384"/>
      <c r="BR16" s="349"/>
      <c r="BS16" s="6"/>
      <c r="BT16" s="6"/>
      <c r="BU16" s="6"/>
      <c r="BV16" s="30"/>
      <c r="BX16" s="142" t="s">
        <v>404</v>
      </c>
      <c r="BY16" s="143">
        <v>2820</v>
      </c>
      <c r="BZ16"/>
    </row>
    <row r="17" spans="1:78" ht="13.5" customHeight="1" x14ac:dyDescent="0.25">
      <c r="A17" s="405"/>
      <c r="B17" s="406"/>
      <c r="C17" s="406"/>
      <c r="D17" s="406"/>
      <c r="E17" s="407"/>
      <c r="F17" s="27"/>
      <c r="G17" s="28"/>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6"/>
      <c r="BP17" s="6"/>
      <c r="BQ17" s="6"/>
      <c r="BR17" s="6"/>
      <c r="BS17" s="6"/>
      <c r="BT17" s="6"/>
      <c r="BU17" s="6"/>
      <c r="BV17" s="30"/>
      <c r="BX17" s="141" t="s">
        <v>446</v>
      </c>
      <c r="BY17" s="143">
        <v>83793</v>
      </c>
      <c r="BZ17"/>
    </row>
    <row r="18" spans="1:78" ht="13.5" customHeight="1" x14ac:dyDescent="0.25">
      <c r="A18" s="405"/>
      <c r="B18" s="406"/>
      <c r="C18" s="406"/>
      <c r="D18" s="406"/>
      <c r="E18" s="407"/>
      <c r="F18" s="35" t="s">
        <v>468</v>
      </c>
      <c r="G18" s="36"/>
      <c r="H18" s="37"/>
      <c r="I18" s="36" t="s">
        <v>469</v>
      </c>
      <c r="J18" s="36"/>
      <c r="K18" s="36"/>
      <c r="L18" s="36"/>
      <c r="M18" s="36"/>
      <c r="N18" s="36"/>
      <c r="O18" s="36"/>
      <c r="P18" s="36"/>
      <c r="Q18" s="36"/>
      <c r="R18" s="36"/>
      <c r="S18" s="36"/>
      <c r="T18" s="36"/>
      <c r="U18" s="36"/>
      <c r="V18" s="36"/>
      <c r="W18" s="36"/>
      <c r="X18" s="36"/>
      <c r="Y18" s="36"/>
      <c r="Z18" s="36"/>
      <c r="AA18" s="36"/>
      <c r="AB18" s="36"/>
      <c r="AC18" s="36"/>
      <c r="AD18" s="36"/>
      <c r="AE18" s="36"/>
      <c r="AF18" s="36"/>
      <c r="AG18" s="37"/>
      <c r="AH18" s="37"/>
      <c r="AI18" s="37"/>
      <c r="AJ18" s="37"/>
      <c r="AK18" s="37"/>
      <c r="AL18" s="28"/>
      <c r="AM18" s="6"/>
      <c r="AN18" s="37"/>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6"/>
      <c r="BQ18" s="29"/>
      <c r="BR18" s="6"/>
      <c r="BS18" s="6"/>
      <c r="BT18" s="6"/>
      <c r="BU18" s="6"/>
      <c r="BV18" s="30"/>
      <c r="BX18"/>
      <c r="BY18"/>
      <c r="BZ18"/>
    </row>
    <row r="19" spans="1:78" ht="13.5" customHeight="1" x14ac:dyDescent="0.25">
      <c r="A19" s="405"/>
      <c r="B19" s="406"/>
      <c r="C19" s="406"/>
      <c r="D19" s="406"/>
      <c r="E19" s="407"/>
      <c r="F19" s="27"/>
      <c r="G19" s="28"/>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6"/>
      <c r="BP19" s="6"/>
      <c r="BQ19" s="6"/>
      <c r="BR19" s="6"/>
      <c r="BS19" s="6"/>
      <c r="BT19" s="6"/>
      <c r="BU19" s="6"/>
      <c r="BV19" s="30"/>
      <c r="BX19"/>
      <c r="BY19"/>
      <c r="BZ19"/>
    </row>
    <row r="20" spans="1:78" ht="13.5" customHeight="1" x14ac:dyDescent="0.25">
      <c r="A20" s="405"/>
      <c r="B20" s="406"/>
      <c r="C20" s="406"/>
      <c r="D20" s="406"/>
      <c r="E20" s="407"/>
      <c r="F20" s="38"/>
      <c r="H20" s="40" t="s">
        <v>470</v>
      </c>
      <c r="J20" s="36"/>
      <c r="K20" s="36"/>
      <c r="L20" s="36"/>
      <c r="M20" s="36"/>
      <c r="N20" s="36"/>
      <c r="O20" s="36"/>
      <c r="P20" s="36"/>
      <c r="Q20" s="36"/>
      <c r="R20" s="36"/>
      <c r="S20" s="36"/>
      <c r="T20" s="36"/>
      <c r="U20" s="36"/>
      <c r="V20" s="36"/>
      <c r="W20" s="36"/>
      <c r="X20" s="36"/>
      <c r="Y20" s="36"/>
      <c r="Z20" s="36"/>
      <c r="AA20" s="36"/>
      <c r="AB20" s="36"/>
      <c r="AC20" s="36"/>
      <c r="AD20" s="36"/>
      <c r="AE20" s="36"/>
      <c r="AF20" s="36"/>
      <c r="AG20" s="37"/>
      <c r="AH20" s="37"/>
      <c r="AI20" s="37"/>
      <c r="AJ20" s="37"/>
      <c r="AK20" s="37"/>
      <c r="AL20" s="28"/>
      <c r="AM20" s="6"/>
      <c r="AN20" s="37"/>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6"/>
      <c r="BQ20" s="29"/>
      <c r="BR20" s="6"/>
      <c r="BS20" s="6"/>
      <c r="BT20" s="6"/>
      <c r="BU20" s="6"/>
      <c r="BV20" s="30"/>
      <c r="BX20"/>
      <c r="BY20"/>
      <c r="BZ20"/>
    </row>
    <row r="21" spans="1:78" ht="13.5" customHeight="1" x14ac:dyDescent="0.25">
      <c r="A21" s="405"/>
      <c r="B21" s="406"/>
      <c r="C21" s="406"/>
      <c r="D21" s="406"/>
      <c r="E21" s="407"/>
      <c r="F21" s="38"/>
      <c r="H21" s="40" t="s">
        <v>471</v>
      </c>
      <c r="J21" s="36"/>
      <c r="K21" s="36"/>
      <c r="L21" s="36"/>
      <c r="M21" s="36"/>
      <c r="N21" s="36"/>
      <c r="O21" s="36"/>
      <c r="P21" s="36"/>
      <c r="Q21" s="36"/>
      <c r="R21" s="36"/>
      <c r="S21" s="36"/>
      <c r="T21" s="36"/>
      <c r="U21" s="36"/>
      <c r="V21" s="36"/>
      <c r="W21" s="36"/>
      <c r="X21" s="36"/>
      <c r="Y21" s="36"/>
      <c r="Z21" s="36"/>
      <c r="AA21" s="36"/>
      <c r="AB21" s="36"/>
      <c r="AC21" s="36"/>
      <c r="AD21" s="36"/>
      <c r="AE21" s="36"/>
      <c r="AF21" s="36"/>
      <c r="AG21" s="37"/>
      <c r="AH21" s="37"/>
      <c r="AI21" s="37"/>
      <c r="AJ21" s="37"/>
      <c r="AK21" s="37"/>
      <c r="AL21" s="6"/>
      <c r="AM21" s="6"/>
      <c r="AN21" s="37"/>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6"/>
      <c r="BQ21" s="6"/>
      <c r="BR21" s="6"/>
      <c r="BS21" s="6"/>
      <c r="BT21" s="6"/>
      <c r="BU21" s="6"/>
      <c r="BV21" s="30"/>
      <c r="BX21"/>
      <c r="BY21"/>
    </row>
    <row r="22" spans="1:78" ht="13.5" customHeight="1" x14ac:dyDescent="0.25">
      <c r="A22" s="405"/>
      <c r="B22" s="406"/>
      <c r="C22" s="406"/>
      <c r="D22" s="406"/>
      <c r="E22" s="407"/>
      <c r="F22" s="38"/>
      <c r="H22" s="40" t="s">
        <v>472</v>
      </c>
      <c r="J22" s="36"/>
      <c r="K22" s="36"/>
      <c r="L22" s="36"/>
      <c r="M22" s="36"/>
      <c r="N22" s="36"/>
      <c r="O22" s="36"/>
      <c r="P22" s="36"/>
      <c r="Q22" s="36"/>
      <c r="R22" s="36"/>
      <c r="S22" s="36"/>
      <c r="T22" s="36"/>
      <c r="U22" s="36"/>
      <c r="V22" s="36"/>
      <c r="W22" s="36"/>
      <c r="X22" s="36"/>
      <c r="Y22" s="36"/>
      <c r="Z22" s="36"/>
      <c r="AA22" s="36"/>
      <c r="AB22" s="36"/>
      <c r="AC22" s="36"/>
      <c r="AD22" s="36"/>
      <c r="AE22" s="36"/>
      <c r="AF22" s="36"/>
      <c r="AG22" s="37"/>
      <c r="AH22" s="37"/>
      <c r="AI22" s="37"/>
      <c r="AJ22" s="37"/>
      <c r="AK22" s="37"/>
      <c r="AL22" s="6"/>
      <c r="AM22" s="6"/>
      <c r="AN22" s="37"/>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6"/>
      <c r="BQ22" s="6"/>
      <c r="BR22" s="6"/>
      <c r="BS22" s="6"/>
      <c r="BT22" s="6"/>
      <c r="BU22" s="6"/>
      <c r="BV22" s="30"/>
      <c r="BX22"/>
      <c r="BY22"/>
    </row>
    <row r="23" spans="1:78" ht="13.5" customHeight="1" x14ac:dyDescent="0.25">
      <c r="A23" s="405"/>
      <c r="B23" s="406"/>
      <c r="C23" s="406"/>
      <c r="D23" s="406"/>
      <c r="E23" s="407"/>
      <c r="F23" s="38"/>
      <c r="H23" s="40" t="s">
        <v>473</v>
      </c>
      <c r="J23" s="36"/>
      <c r="K23" s="36"/>
      <c r="L23" s="36"/>
      <c r="M23" s="36"/>
      <c r="N23" s="36"/>
      <c r="O23" s="36"/>
      <c r="P23" s="36"/>
      <c r="Q23" s="36"/>
      <c r="R23" s="36"/>
      <c r="S23" s="36"/>
      <c r="T23" s="36"/>
      <c r="U23" s="36"/>
      <c r="V23" s="36"/>
      <c r="W23" s="36"/>
      <c r="X23" s="36"/>
      <c r="Y23" s="36"/>
      <c r="Z23" s="36"/>
      <c r="AA23" s="36"/>
      <c r="AB23" s="36"/>
      <c r="AC23" s="36"/>
      <c r="AD23" s="36"/>
      <c r="AE23" s="36"/>
      <c r="AF23" s="36"/>
      <c r="AG23" s="37"/>
      <c r="AH23" s="37"/>
      <c r="AI23" s="37"/>
      <c r="AJ23" s="37"/>
      <c r="AK23" s="37"/>
      <c r="AL23" s="6"/>
      <c r="AM23" s="6"/>
      <c r="AN23" s="37"/>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6"/>
      <c r="BQ23" s="6"/>
      <c r="BR23" s="6"/>
      <c r="BS23" s="6"/>
      <c r="BT23" s="6"/>
      <c r="BU23" s="6"/>
      <c r="BV23" s="30"/>
      <c r="BX23"/>
      <c r="BY23"/>
    </row>
    <row r="24" spans="1:78" ht="13.5" customHeight="1" x14ac:dyDescent="0.25">
      <c r="A24" s="405"/>
      <c r="B24" s="406"/>
      <c r="C24" s="406"/>
      <c r="D24" s="406"/>
      <c r="E24" s="407"/>
      <c r="F24" s="38"/>
      <c r="H24" s="40" t="s">
        <v>474</v>
      </c>
      <c r="J24" s="36"/>
      <c r="K24" s="36"/>
      <c r="L24" s="36"/>
      <c r="M24" s="36"/>
      <c r="N24" s="36"/>
      <c r="O24" s="36"/>
      <c r="P24" s="36"/>
      <c r="Q24" s="36"/>
      <c r="R24" s="36"/>
      <c r="S24" s="36"/>
      <c r="T24" s="36"/>
      <c r="U24" s="36"/>
      <c r="V24" s="36"/>
      <c r="W24" s="36"/>
      <c r="X24" s="36"/>
      <c r="Y24" s="36"/>
      <c r="Z24" s="36"/>
      <c r="AA24" s="36"/>
      <c r="AB24" s="36"/>
      <c r="AC24" s="36"/>
      <c r="AD24" s="36"/>
      <c r="AE24" s="36"/>
      <c r="AF24" s="36"/>
      <c r="AG24" s="37"/>
      <c r="AH24" s="37"/>
      <c r="AI24" s="37"/>
      <c r="AJ24" s="37"/>
      <c r="AK24" s="37"/>
      <c r="AL24" s="6"/>
      <c r="AM24" s="6"/>
      <c r="AN24" s="37"/>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6"/>
      <c r="BQ24" s="6"/>
      <c r="BR24" s="6"/>
      <c r="BS24" s="6"/>
      <c r="BT24" s="6"/>
      <c r="BU24" s="6"/>
      <c r="BV24" s="30"/>
      <c r="BX24"/>
      <c r="BY24"/>
    </row>
    <row r="25" spans="1:78" ht="13.5" customHeight="1" x14ac:dyDescent="0.25">
      <c r="A25" s="405"/>
      <c r="B25" s="406"/>
      <c r="C25" s="406"/>
      <c r="D25" s="406"/>
      <c r="E25" s="407"/>
      <c r="F25" s="38"/>
      <c r="G25" s="36"/>
      <c r="H25" s="37"/>
      <c r="I25" s="40"/>
      <c r="J25" s="40"/>
      <c r="K25" s="40"/>
      <c r="L25" s="40"/>
      <c r="M25" s="40"/>
      <c r="N25" s="40"/>
      <c r="O25" s="40"/>
      <c r="P25" s="40"/>
      <c r="Q25" s="40"/>
      <c r="R25" s="40"/>
      <c r="S25" s="40"/>
      <c r="T25" s="40"/>
      <c r="U25" s="40"/>
      <c r="V25" s="40"/>
      <c r="W25" s="40"/>
      <c r="X25" s="40"/>
      <c r="Y25" s="40"/>
      <c r="Z25" s="40"/>
      <c r="AA25" s="40"/>
      <c r="AB25" s="37"/>
      <c r="AC25" s="37"/>
      <c r="AD25" s="37"/>
      <c r="AE25" s="37"/>
      <c r="AF25" s="37"/>
      <c r="AG25" s="37"/>
      <c r="AH25" s="37"/>
      <c r="AI25" s="37"/>
      <c r="AJ25" s="37"/>
      <c r="AK25" s="37"/>
      <c r="AL25" s="6"/>
      <c r="AM25" s="6"/>
      <c r="AN25" s="37"/>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30"/>
      <c r="BX25"/>
      <c r="BY25"/>
    </row>
    <row r="26" spans="1:78" ht="13.5" customHeight="1" x14ac:dyDescent="0.25">
      <c r="A26" s="405"/>
      <c r="B26" s="406"/>
      <c r="C26" s="406"/>
      <c r="D26" s="406"/>
      <c r="E26" s="407"/>
      <c r="F26" s="38"/>
      <c r="G26" s="36"/>
      <c r="H26" s="37"/>
      <c r="I26" s="443" t="s">
        <v>475</v>
      </c>
      <c r="J26" s="444"/>
      <c r="K26" s="444"/>
      <c r="L26" s="444"/>
      <c r="M26" s="444"/>
      <c r="N26" s="444"/>
      <c r="O26" s="444"/>
      <c r="P26" s="444"/>
      <c r="Q26" s="444"/>
      <c r="R26" s="444"/>
      <c r="S26" s="444"/>
      <c r="T26" s="444"/>
      <c r="U26" s="444"/>
      <c r="V26" s="444"/>
      <c r="W26" s="444"/>
      <c r="X26" s="445"/>
      <c r="Y26" s="31"/>
      <c r="Z26" s="411" t="s">
        <v>476</v>
      </c>
      <c r="AA26" s="412"/>
      <c r="AB26" s="412"/>
      <c r="AC26" s="412"/>
      <c r="AD26" s="412"/>
      <c r="AE26" s="412"/>
      <c r="AF26" s="412"/>
      <c r="AG26" s="412"/>
      <c r="AH26" s="412"/>
      <c r="AI26" s="412"/>
      <c r="AJ26" s="412"/>
      <c r="AK26" s="413"/>
      <c r="AL26" s="31"/>
      <c r="AM26" s="385" t="s">
        <v>477</v>
      </c>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c r="BL26" s="386"/>
      <c r="BM26" s="386"/>
      <c r="BN26" s="386"/>
      <c r="BO26" s="386"/>
      <c r="BP26" s="386"/>
      <c r="BQ26" s="386"/>
      <c r="BR26" s="386"/>
      <c r="BS26" s="386"/>
      <c r="BT26" s="386"/>
      <c r="BU26" s="386"/>
      <c r="BV26" s="387"/>
      <c r="BX26"/>
      <c r="BY26"/>
    </row>
    <row r="27" spans="1:78" ht="13.5" customHeight="1" x14ac:dyDescent="0.25">
      <c r="A27" s="405"/>
      <c r="B27" s="406"/>
      <c r="C27" s="406"/>
      <c r="D27" s="406"/>
      <c r="E27" s="407"/>
      <c r="F27" s="38"/>
      <c r="G27" s="36"/>
      <c r="H27" s="37"/>
      <c r="I27" s="41"/>
      <c r="J27" s="364" t="s">
        <v>13</v>
      </c>
      <c r="K27" s="365"/>
      <c r="L27" s="365"/>
      <c r="M27" s="365"/>
      <c r="N27" s="366"/>
      <c r="O27" s="364" t="s">
        <v>19</v>
      </c>
      <c r="P27" s="365"/>
      <c r="Q27" s="365"/>
      <c r="R27" s="365"/>
      <c r="S27" s="366"/>
      <c r="T27" s="375" t="s">
        <v>24</v>
      </c>
      <c r="U27" s="376"/>
      <c r="V27" s="376"/>
      <c r="W27" s="376"/>
      <c r="X27" s="377"/>
      <c r="Y27" s="31"/>
      <c r="Z27" s="336" t="s">
        <v>478</v>
      </c>
      <c r="AA27" s="337"/>
      <c r="AB27" s="337"/>
      <c r="AC27" s="337"/>
      <c r="AD27" s="337"/>
      <c r="AE27" s="337"/>
      <c r="AF27" s="337"/>
      <c r="AG27" s="338"/>
      <c r="AH27" s="42" t="s">
        <v>479</v>
      </c>
      <c r="AI27" s="44"/>
      <c r="AJ27" s="44"/>
      <c r="AK27" s="43"/>
      <c r="AL27" s="31"/>
      <c r="AM27" s="364" t="s">
        <v>15</v>
      </c>
      <c r="AN27" s="365"/>
      <c r="AO27" s="365"/>
      <c r="AP27" s="365"/>
      <c r="AQ27" s="365"/>
      <c r="AR27" s="366"/>
      <c r="AS27" s="364" t="s">
        <v>21</v>
      </c>
      <c r="AT27" s="365"/>
      <c r="AU27" s="365"/>
      <c r="AV27" s="365"/>
      <c r="AW27" s="366"/>
      <c r="AX27" s="364" t="s">
        <v>25</v>
      </c>
      <c r="AY27" s="365"/>
      <c r="AZ27" s="365"/>
      <c r="BA27" s="365"/>
      <c r="BB27" s="366"/>
      <c r="BC27" s="364" t="s">
        <v>27</v>
      </c>
      <c r="BD27" s="365"/>
      <c r="BE27" s="365"/>
      <c r="BF27" s="365"/>
      <c r="BG27" s="366"/>
      <c r="BH27" s="364" t="s">
        <v>701</v>
      </c>
      <c r="BI27" s="365"/>
      <c r="BJ27" s="365"/>
      <c r="BK27" s="365"/>
      <c r="BL27" s="366"/>
      <c r="BM27" s="364" t="s">
        <v>31</v>
      </c>
      <c r="BN27" s="365"/>
      <c r="BO27" s="365"/>
      <c r="BP27" s="365"/>
      <c r="BQ27" s="366"/>
      <c r="BR27" s="364" t="s">
        <v>24</v>
      </c>
      <c r="BS27" s="365"/>
      <c r="BT27" s="365"/>
      <c r="BU27" s="365"/>
      <c r="BV27" s="366"/>
      <c r="BX27"/>
      <c r="BY27"/>
    </row>
    <row r="28" spans="1:78" ht="13.5" customHeight="1" x14ac:dyDescent="0.25">
      <c r="A28" s="405"/>
      <c r="B28" s="406"/>
      <c r="C28" s="406"/>
      <c r="D28" s="406"/>
      <c r="E28" s="407"/>
      <c r="F28" s="38"/>
      <c r="G28" s="36"/>
      <c r="H28" s="37"/>
      <c r="I28" s="46"/>
      <c r="J28" s="367"/>
      <c r="K28" s="368"/>
      <c r="L28" s="368"/>
      <c r="M28" s="368"/>
      <c r="N28" s="369"/>
      <c r="O28" s="367"/>
      <c r="P28" s="368"/>
      <c r="Q28" s="368"/>
      <c r="R28" s="368"/>
      <c r="S28" s="369"/>
      <c r="T28" s="378"/>
      <c r="U28" s="379"/>
      <c r="V28" s="379"/>
      <c r="W28" s="379"/>
      <c r="X28" s="380"/>
      <c r="Y28" s="31"/>
      <c r="Z28" s="42" t="s">
        <v>14</v>
      </c>
      <c r="AA28" s="44"/>
      <c r="AB28" s="44"/>
      <c r="AC28" s="43"/>
      <c r="AD28" s="44" t="s">
        <v>20</v>
      </c>
      <c r="AE28" s="44"/>
      <c r="AF28" s="44"/>
      <c r="AG28" s="43"/>
      <c r="AH28" s="47" t="s">
        <v>480</v>
      </c>
      <c r="AI28" s="48"/>
      <c r="AJ28" s="48"/>
      <c r="AK28" s="49"/>
      <c r="AL28" s="31"/>
      <c r="AM28" s="367"/>
      <c r="AN28" s="368"/>
      <c r="AO28" s="368"/>
      <c r="AP28" s="368"/>
      <c r="AQ28" s="368"/>
      <c r="AR28" s="369"/>
      <c r="AS28" s="367" t="s">
        <v>481</v>
      </c>
      <c r="AT28" s="368"/>
      <c r="AU28" s="368"/>
      <c r="AV28" s="368"/>
      <c r="AW28" s="369"/>
      <c r="AX28" s="367" t="s">
        <v>482</v>
      </c>
      <c r="AY28" s="368"/>
      <c r="AZ28" s="368"/>
      <c r="BA28" s="368"/>
      <c r="BB28" s="369"/>
      <c r="BC28" s="367"/>
      <c r="BD28" s="368"/>
      <c r="BE28" s="368"/>
      <c r="BF28" s="368"/>
      <c r="BG28" s="369"/>
      <c r="BH28" s="367"/>
      <c r="BI28" s="368"/>
      <c r="BJ28" s="368"/>
      <c r="BK28" s="368"/>
      <c r="BL28" s="369"/>
      <c r="BM28" s="367"/>
      <c r="BN28" s="368"/>
      <c r="BO28" s="368"/>
      <c r="BP28" s="368"/>
      <c r="BQ28" s="369"/>
      <c r="BR28" s="367"/>
      <c r="BS28" s="368"/>
      <c r="BT28" s="368"/>
      <c r="BU28" s="368"/>
      <c r="BV28" s="369"/>
      <c r="BX28"/>
      <c r="BY28"/>
    </row>
    <row r="29" spans="1:78" ht="13.5" customHeight="1" x14ac:dyDescent="0.25">
      <c r="A29" s="405"/>
      <c r="B29" s="406"/>
      <c r="C29" s="406"/>
      <c r="D29" s="406"/>
      <c r="E29" s="407"/>
      <c r="F29" s="38"/>
      <c r="G29" s="36"/>
      <c r="H29" s="37"/>
      <c r="I29" s="46"/>
      <c r="J29" s="370"/>
      <c r="K29" s="371"/>
      <c r="L29" s="371"/>
      <c r="M29" s="371"/>
      <c r="N29" s="372"/>
      <c r="O29" s="370"/>
      <c r="P29" s="371"/>
      <c r="Q29" s="371"/>
      <c r="R29" s="371"/>
      <c r="S29" s="372"/>
      <c r="T29" s="381"/>
      <c r="U29" s="382"/>
      <c r="V29" s="382"/>
      <c r="W29" s="382"/>
      <c r="X29" s="383"/>
      <c r="Y29" s="31"/>
      <c r="Z29" s="42"/>
      <c r="AA29" s="44"/>
      <c r="AB29" s="44"/>
      <c r="AC29" s="43"/>
      <c r="AD29" s="44"/>
      <c r="AE29" s="44"/>
      <c r="AF29" s="44"/>
      <c r="AG29" s="43"/>
      <c r="AH29" s="47"/>
      <c r="AI29" s="48"/>
      <c r="AJ29" s="48"/>
      <c r="AK29" s="49"/>
      <c r="AL29" s="31"/>
      <c r="AM29" s="370"/>
      <c r="AN29" s="371"/>
      <c r="AO29" s="371"/>
      <c r="AP29" s="371"/>
      <c r="AQ29" s="371"/>
      <c r="AR29" s="372"/>
      <c r="AS29" s="370"/>
      <c r="AT29" s="371"/>
      <c r="AU29" s="371"/>
      <c r="AV29" s="371"/>
      <c r="AW29" s="372"/>
      <c r="AX29" s="370"/>
      <c r="AY29" s="371"/>
      <c r="AZ29" s="371"/>
      <c r="BA29" s="371"/>
      <c r="BB29" s="372"/>
      <c r="BC29" s="370"/>
      <c r="BD29" s="371"/>
      <c r="BE29" s="371"/>
      <c r="BF29" s="371"/>
      <c r="BG29" s="372"/>
      <c r="BH29" s="370"/>
      <c r="BI29" s="371"/>
      <c r="BJ29" s="371"/>
      <c r="BK29" s="371"/>
      <c r="BL29" s="372"/>
      <c r="BM29" s="370"/>
      <c r="BN29" s="371"/>
      <c r="BO29" s="371"/>
      <c r="BP29" s="371"/>
      <c r="BQ29" s="372"/>
      <c r="BR29" s="370"/>
      <c r="BS29" s="371"/>
      <c r="BT29" s="371"/>
      <c r="BU29" s="371"/>
      <c r="BV29" s="372"/>
      <c r="BX29"/>
      <c r="BY29"/>
    </row>
    <row r="30" spans="1:78" ht="13.5" customHeight="1" x14ac:dyDescent="0.25">
      <c r="A30" s="405"/>
      <c r="B30" s="406"/>
      <c r="C30" s="406"/>
      <c r="D30" s="406"/>
      <c r="E30" s="407"/>
      <c r="F30" s="38"/>
      <c r="G30" s="36"/>
      <c r="H30" s="37"/>
      <c r="I30" s="50">
        <v>1</v>
      </c>
      <c r="J30" s="315" t="str">
        <f>IF(INDEX(A5_01,RS)=J$27,"x","")</f>
        <v>x</v>
      </c>
      <c r="K30" s="363"/>
      <c r="L30" s="363"/>
      <c r="M30" s="363"/>
      <c r="N30" s="316"/>
      <c r="O30" s="315" t="str">
        <f>IF(INDEX(A5_01,RS)=O$27,"x","")</f>
        <v/>
      </c>
      <c r="P30" s="363"/>
      <c r="Q30" s="363"/>
      <c r="R30" s="363"/>
      <c r="S30" s="316"/>
      <c r="T30" s="315" t="str">
        <f>IF(INDEX(A5_01,RS)=T$27,"x","")</f>
        <v/>
      </c>
      <c r="U30" s="363"/>
      <c r="V30" s="363"/>
      <c r="W30" s="363"/>
      <c r="X30" s="316"/>
      <c r="Y30" s="31"/>
      <c r="Z30" s="315" t="str">
        <f>IF(INDEX(A5_02,RS)=Z$28,"x","")</f>
        <v>x</v>
      </c>
      <c r="AA30" s="363"/>
      <c r="AB30" s="363"/>
      <c r="AC30" s="316"/>
      <c r="AD30" s="315" t="str">
        <f>IF(INDEX(A5_02,RS)=AD$28,"x","")</f>
        <v/>
      </c>
      <c r="AE30" s="363"/>
      <c r="AF30" s="363"/>
      <c r="AG30" s="316"/>
      <c r="AH30" s="315">
        <f>INDEX(A5_03,RS)</f>
        <v>0</v>
      </c>
      <c r="AI30" s="363"/>
      <c r="AJ30" s="363"/>
      <c r="AK30" s="316"/>
      <c r="AL30" s="31"/>
      <c r="AM30" s="315" t="str">
        <f>IF(INDEX(A5_04,RS)=AM$27,"x","")</f>
        <v>x</v>
      </c>
      <c r="AN30" s="363"/>
      <c r="AO30" s="363"/>
      <c r="AP30" s="363"/>
      <c r="AQ30" s="363"/>
      <c r="AR30" s="316"/>
      <c r="AS30" s="315" t="str">
        <f>IF(INDEX(A5_04,RS)=AS$27,"x","")</f>
        <v/>
      </c>
      <c r="AT30" s="363"/>
      <c r="AU30" s="363"/>
      <c r="AV30" s="363"/>
      <c r="AW30" s="316"/>
      <c r="AX30" s="315" t="str">
        <f>IF(INDEX(A5_04,RS)=AX$27,"x","")</f>
        <v/>
      </c>
      <c r="AY30" s="363"/>
      <c r="AZ30" s="363"/>
      <c r="BA30" s="363"/>
      <c r="BB30" s="316"/>
      <c r="BC30" s="315" t="str">
        <f>IF(INDEX(A5_04,RS)=BC$27,"x","")</f>
        <v/>
      </c>
      <c r="BD30" s="363"/>
      <c r="BE30" s="363"/>
      <c r="BF30" s="363"/>
      <c r="BG30" s="316"/>
      <c r="BH30" s="315" t="str">
        <f>IF(INDEX(A5_04,RS)=BH$27,"x","")</f>
        <v/>
      </c>
      <c r="BI30" s="363"/>
      <c r="BJ30" s="363"/>
      <c r="BK30" s="363"/>
      <c r="BL30" s="316"/>
      <c r="BM30" s="315" t="str">
        <f>IF(INDEX(A5_04,RS)=BM$27,"x","")</f>
        <v/>
      </c>
      <c r="BN30" s="363"/>
      <c r="BO30" s="363"/>
      <c r="BP30" s="363"/>
      <c r="BQ30" s="316"/>
      <c r="BR30" s="315" t="str">
        <f>IF(INDEX(A5_04,RS)=BR$27,"x","")</f>
        <v/>
      </c>
      <c r="BS30" s="363"/>
      <c r="BT30" s="363"/>
      <c r="BU30" s="363"/>
      <c r="BV30" s="316"/>
      <c r="BX30"/>
      <c r="BY30"/>
    </row>
    <row r="31" spans="1:78" ht="13.5" customHeight="1" x14ac:dyDescent="0.25">
      <c r="A31" s="405"/>
      <c r="B31" s="406"/>
      <c r="C31" s="406"/>
      <c r="D31" s="406"/>
      <c r="E31" s="407"/>
      <c r="F31" s="38"/>
      <c r="G31" s="36"/>
      <c r="H31" s="37"/>
      <c r="I31" s="50">
        <v>2</v>
      </c>
      <c r="J31" s="315" t="str">
        <f>IF(INDEX(A5_11,RS)=J$27,"x","")</f>
        <v/>
      </c>
      <c r="K31" s="363"/>
      <c r="L31" s="363"/>
      <c r="M31" s="363"/>
      <c r="N31" s="316"/>
      <c r="O31" s="315" t="str">
        <f>IF(INDEX(A5_11,RS)=O$27,"x","")</f>
        <v/>
      </c>
      <c r="P31" s="363"/>
      <c r="Q31" s="363"/>
      <c r="R31" s="363"/>
      <c r="S31" s="316"/>
      <c r="T31" s="315" t="str">
        <f>IF(INDEX(A5_11,RS)=T$27,"x","")</f>
        <v/>
      </c>
      <c r="U31" s="363"/>
      <c r="V31" s="363"/>
      <c r="W31" s="363"/>
      <c r="X31" s="316"/>
      <c r="Y31" s="31"/>
      <c r="Z31" s="315" t="str">
        <f>IF(INDEX(A5_12,RS)=Z$28,"x","")</f>
        <v/>
      </c>
      <c r="AA31" s="363"/>
      <c r="AB31" s="363"/>
      <c r="AC31" s="316"/>
      <c r="AD31" s="315" t="str">
        <f>IF(INDEX(A5_12,RS)=AD$28,"x","")</f>
        <v/>
      </c>
      <c r="AE31" s="363"/>
      <c r="AF31" s="363"/>
      <c r="AG31" s="316"/>
      <c r="AH31" s="315" t="e">
        <f>INDEX(A5_13,RS)</f>
        <v>#REF!</v>
      </c>
      <c r="AI31" s="363"/>
      <c r="AJ31" s="363"/>
      <c r="AK31" s="316"/>
      <c r="AL31" s="31"/>
      <c r="AM31" s="315" t="e">
        <f>IF(INDEX(A5_14,RS)=AM$27,"x","")</f>
        <v>#REF!</v>
      </c>
      <c r="AN31" s="363"/>
      <c r="AO31" s="363"/>
      <c r="AP31" s="363"/>
      <c r="AQ31" s="363"/>
      <c r="AR31" s="316"/>
      <c r="AS31" s="315" t="e">
        <f>IF(INDEX(A5_14,RS)=AS$27,"x","")</f>
        <v>#REF!</v>
      </c>
      <c r="AT31" s="363"/>
      <c r="AU31" s="363"/>
      <c r="AV31" s="363"/>
      <c r="AW31" s="316"/>
      <c r="AX31" s="315" t="e">
        <f>IF(INDEX(A5_14,RS)=AX$27,"x","")</f>
        <v>#REF!</v>
      </c>
      <c r="AY31" s="363"/>
      <c r="AZ31" s="363"/>
      <c r="BA31" s="363"/>
      <c r="BB31" s="316"/>
      <c r="BC31" s="315" t="e">
        <f>IF(INDEX(A5_14,RS)=BC$27,"x","")</f>
        <v>#REF!</v>
      </c>
      <c r="BD31" s="363"/>
      <c r="BE31" s="363"/>
      <c r="BF31" s="363"/>
      <c r="BG31" s="316"/>
      <c r="BH31" s="315" t="e">
        <f>IF(INDEX(A5_14,RS)=BH$27,"x","")</f>
        <v>#REF!</v>
      </c>
      <c r="BI31" s="363"/>
      <c r="BJ31" s="363"/>
      <c r="BK31" s="363"/>
      <c r="BL31" s="316"/>
      <c r="BM31" s="315" t="e">
        <f>IF(INDEX(A5_14,RS)=BM$27,"x","")</f>
        <v>#REF!</v>
      </c>
      <c r="BN31" s="363"/>
      <c r="BO31" s="363"/>
      <c r="BP31" s="363"/>
      <c r="BQ31" s="316"/>
      <c r="BR31" s="315" t="e">
        <f>IF(INDEX(A5_14,RS)=BR$27,"x","")</f>
        <v>#REF!</v>
      </c>
      <c r="BS31" s="363"/>
      <c r="BT31" s="363"/>
      <c r="BU31" s="363"/>
      <c r="BV31" s="316"/>
      <c r="BX31"/>
      <c r="BY31"/>
    </row>
    <row r="32" spans="1:78" ht="13.5" customHeight="1" x14ac:dyDescent="0.25">
      <c r="A32" s="405"/>
      <c r="B32" s="406"/>
      <c r="C32" s="406"/>
      <c r="D32" s="406"/>
      <c r="E32" s="407"/>
      <c r="F32" s="38"/>
      <c r="G32" s="36"/>
      <c r="H32" s="37"/>
      <c r="I32" s="50">
        <v>3</v>
      </c>
      <c r="J32" s="315" t="e">
        <f>IF(INDEX(A5_21,RS)=J$27,"x","")</f>
        <v>#REF!</v>
      </c>
      <c r="K32" s="363"/>
      <c r="L32" s="363"/>
      <c r="M32" s="363"/>
      <c r="N32" s="316"/>
      <c r="O32" s="315" t="e">
        <f>IF(INDEX(A5_21,RS)=O$27,"x","")</f>
        <v>#REF!</v>
      </c>
      <c r="P32" s="363"/>
      <c r="Q32" s="363"/>
      <c r="R32" s="363"/>
      <c r="S32" s="316"/>
      <c r="T32" s="315" t="e">
        <f>IF(INDEX(A5_21,RS)=T$27,"x","")</f>
        <v>#REF!</v>
      </c>
      <c r="U32" s="363"/>
      <c r="V32" s="363"/>
      <c r="W32" s="363"/>
      <c r="X32" s="316"/>
      <c r="Y32" s="31"/>
      <c r="Z32" s="315" t="e">
        <f>IF(INDEX(A5_22,RS)=Z$28,"x","")</f>
        <v>#REF!</v>
      </c>
      <c r="AA32" s="363"/>
      <c r="AB32" s="363"/>
      <c r="AC32" s="316"/>
      <c r="AD32" s="315" t="e">
        <f>IF(INDEX(A5_22,RS)=AD$28,"x","")</f>
        <v>#REF!</v>
      </c>
      <c r="AE32" s="363"/>
      <c r="AF32" s="363"/>
      <c r="AG32" s="316"/>
      <c r="AH32" s="315" t="e">
        <f>INDEX(A5_23,RS)</f>
        <v>#REF!</v>
      </c>
      <c r="AI32" s="363"/>
      <c r="AJ32" s="363"/>
      <c r="AK32" s="316"/>
      <c r="AL32" s="31"/>
      <c r="AM32" s="315" t="e">
        <f>IF(INDEX(A5_24,RS)=AM$27,"x","")</f>
        <v>#REF!</v>
      </c>
      <c r="AN32" s="363"/>
      <c r="AO32" s="363"/>
      <c r="AP32" s="363"/>
      <c r="AQ32" s="363"/>
      <c r="AR32" s="316"/>
      <c r="AS32" s="315" t="e">
        <f>IF(INDEX(A5_24,RS)=AS$27,"x","")</f>
        <v>#REF!</v>
      </c>
      <c r="AT32" s="363"/>
      <c r="AU32" s="363"/>
      <c r="AV32" s="363"/>
      <c r="AW32" s="316"/>
      <c r="AX32" s="315" t="e">
        <f>IF(INDEX(A5_24,RS)=AX$27,"x","")</f>
        <v>#REF!</v>
      </c>
      <c r="AY32" s="363"/>
      <c r="AZ32" s="363"/>
      <c r="BA32" s="363"/>
      <c r="BB32" s="316"/>
      <c r="BC32" s="315" t="e">
        <f>IF(INDEX(A5_24,RS)=BC$27,"x","")</f>
        <v>#REF!</v>
      </c>
      <c r="BD32" s="363"/>
      <c r="BE32" s="363"/>
      <c r="BF32" s="363"/>
      <c r="BG32" s="316"/>
      <c r="BH32" s="315" t="e">
        <f>IF(INDEX(A5_24,RS)=BH$27,"x","")</f>
        <v>#REF!</v>
      </c>
      <c r="BI32" s="363"/>
      <c r="BJ32" s="363"/>
      <c r="BK32" s="363"/>
      <c r="BL32" s="316"/>
      <c r="BM32" s="315" t="e">
        <f>IF(INDEX(A5_24,RS)=BM$27,"x","")</f>
        <v>#REF!</v>
      </c>
      <c r="BN32" s="363"/>
      <c r="BO32" s="363"/>
      <c r="BP32" s="363"/>
      <c r="BQ32" s="316"/>
      <c r="BR32" s="315" t="e">
        <f>IF(INDEX(A5_24,RS)=BR$27,"x","")</f>
        <v>#REF!</v>
      </c>
      <c r="BS32" s="363"/>
      <c r="BT32" s="363"/>
      <c r="BU32" s="363"/>
      <c r="BV32" s="316"/>
      <c r="BX32"/>
      <c r="BY32"/>
    </row>
    <row r="33" spans="1:77" ht="13.5" customHeight="1" x14ac:dyDescent="0.25">
      <c r="A33" s="405"/>
      <c r="B33" s="406"/>
      <c r="C33" s="406"/>
      <c r="D33" s="406"/>
      <c r="E33" s="407"/>
      <c r="F33" s="38"/>
      <c r="G33" s="36"/>
      <c r="H33" s="37"/>
      <c r="I33" s="50">
        <v>4</v>
      </c>
      <c r="J33" s="315" t="e">
        <f>IF(INDEX(A5_31,RS)=J$27,"x","")</f>
        <v>#REF!</v>
      </c>
      <c r="K33" s="363"/>
      <c r="L33" s="363"/>
      <c r="M33" s="363"/>
      <c r="N33" s="316"/>
      <c r="O33" s="315" t="str">
        <f>IF(INDEX(A5_03,RS)=O$27,"x","")</f>
        <v/>
      </c>
      <c r="P33" s="363"/>
      <c r="Q33" s="363"/>
      <c r="R33" s="363"/>
      <c r="S33" s="316"/>
      <c r="T33" s="315" t="str">
        <f>IF(INDEX(A5_03,RS)=T$27,"x","")</f>
        <v/>
      </c>
      <c r="U33" s="363"/>
      <c r="V33" s="363"/>
      <c r="W33" s="363"/>
      <c r="X33" s="316"/>
      <c r="Y33" s="31"/>
      <c r="Z33" s="315" t="e">
        <f>IF(INDEX(A5_32,RS)=Z$28,"x","")</f>
        <v>#REF!</v>
      </c>
      <c r="AA33" s="363"/>
      <c r="AB33" s="363"/>
      <c r="AC33" s="316"/>
      <c r="AD33" s="315" t="e">
        <f>IF(INDEX(A5_32,RS)=AD$28,"x","")</f>
        <v>#REF!</v>
      </c>
      <c r="AE33" s="363"/>
      <c r="AF33" s="363"/>
      <c r="AG33" s="316"/>
      <c r="AH33" s="315" t="e">
        <f>INDEX(A5_33,RS)</f>
        <v>#REF!</v>
      </c>
      <c r="AI33" s="363"/>
      <c r="AJ33" s="363"/>
      <c r="AK33" s="316"/>
      <c r="AL33" s="31"/>
      <c r="AM33" s="315" t="e">
        <f>IF(INDEX(A5_34,RS)=AM$27,"x","")</f>
        <v>#REF!</v>
      </c>
      <c r="AN33" s="363"/>
      <c r="AO33" s="363"/>
      <c r="AP33" s="363"/>
      <c r="AQ33" s="363"/>
      <c r="AR33" s="316"/>
      <c r="AS33" s="315" t="e">
        <f>IF(INDEX(A5_34,RS)=AS$27,"x","")</f>
        <v>#REF!</v>
      </c>
      <c r="AT33" s="363"/>
      <c r="AU33" s="363"/>
      <c r="AV33" s="363"/>
      <c r="AW33" s="316"/>
      <c r="AX33" s="315" t="e">
        <f>IF(INDEX(A5_34,RS)=AX$27,"x","")</f>
        <v>#REF!</v>
      </c>
      <c r="AY33" s="363"/>
      <c r="AZ33" s="363"/>
      <c r="BA33" s="363"/>
      <c r="BB33" s="316"/>
      <c r="BC33" s="315" t="e">
        <f>IF(INDEX(A5_34,RS)=BC$27,"x","")</f>
        <v>#REF!</v>
      </c>
      <c r="BD33" s="363"/>
      <c r="BE33" s="363"/>
      <c r="BF33" s="363"/>
      <c r="BG33" s="316"/>
      <c r="BH33" s="315" t="e">
        <f>IF(INDEX(A5_34,RS)=BH$27,"x","")</f>
        <v>#REF!</v>
      </c>
      <c r="BI33" s="363"/>
      <c r="BJ33" s="363"/>
      <c r="BK33" s="363"/>
      <c r="BL33" s="316"/>
      <c r="BM33" s="315" t="e">
        <f>IF(INDEX(A5_34,RS)=BM$27,"x","")</f>
        <v>#REF!</v>
      </c>
      <c r="BN33" s="363"/>
      <c r="BO33" s="363"/>
      <c r="BP33" s="363"/>
      <c r="BQ33" s="316"/>
      <c r="BR33" s="315" t="e">
        <f>IF(INDEX(A5_34,RS)=BR$27,"x","")</f>
        <v>#REF!</v>
      </c>
      <c r="BS33" s="363"/>
      <c r="BT33" s="363"/>
      <c r="BU33" s="363"/>
      <c r="BV33" s="316"/>
      <c r="BX33"/>
      <c r="BY33"/>
    </row>
    <row r="34" spans="1:77" ht="13.5" customHeight="1" x14ac:dyDescent="0.25">
      <c r="A34" s="408"/>
      <c r="B34" s="409"/>
      <c r="C34" s="409"/>
      <c r="D34" s="409"/>
      <c r="E34" s="410"/>
      <c r="F34" s="53"/>
      <c r="G34" s="54"/>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6"/>
      <c r="BN34" s="55"/>
      <c r="BO34" s="57"/>
      <c r="BP34" s="57"/>
      <c r="BQ34" s="57"/>
      <c r="BR34" s="57"/>
      <c r="BS34" s="57"/>
      <c r="BT34" s="57"/>
      <c r="BU34" s="57"/>
      <c r="BV34" s="52"/>
      <c r="BX34"/>
      <c r="BY34"/>
    </row>
    <row r="35" spans="1:77" ht="13.5" customHeight="1" x14ac:dyDescent="0.25">
      <c r="A35" s="402" t="s">
        <v>33</v>
      </c>
      <c r="B35" s="403"/>
      <c r="C35" s="403"/>
      <c r="D35" s="403"/>
      <c r="E35" s="404"/>
      <c r="F35" s="411" t="s">
        <v>483</v>
      </c>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3"/>
      <c r="BX35"/>
      <c r="BY35"/>
    </row>
    <row r="36" spans="1:77" ht="13.5" customHeight="1" x14ac:dyDescent="0.25">
      <c r="A36" s="405"/>
      <c r="B36" s="406"/>
      <c r="C36" s="406"/>
      <c r="D36" s="406"/>
      <c r="E36" s="407"/>
      <c r="F36" s="34"/>
      <c r="G36" s="28"/>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34"/>
      <c r="AO36" s="28"/>
      <c r="AP36" s="29"/>
      <c r="AQ36" s="29"/>
      <c r="AR36" s="29"/>
      <c r="AS36" s="29"/>
      <c r="AT36" s="6"/>
      <c r="AU36" s="6"/>
      <c r="AV36" s="6"/>
      <c r="AW36" s="31"/>
      <c r="AX36" s="6"/>
      <c r="AY36" s="6"/>
      <c r="AZ36" s="6"/>
      <c r="BA36" s="31"/>
      <c r="BB36" s="6"/>
      <c r="BC36" s="6"/>
      <c r="BD36" s="6"/>
      <c r="BE36" s="31"/>
      <c r="BF36" s="31"/>
      <c r="BG36" s="31"/>
      <c r="BH36" s="31"/>
      <c r="BI36" s="31"/>
      <c r="BJ36" s="31"/>
      <c r="BK36" s="31"/>
      <c r="BL36" s="6"/>
      <c r="BM36" s="6"/>
      <c r="BN36" s="6"/>
      <c r="BO36" s="6"/>
      <c r="BP36" s="31"/>
      <c r="BQ36" s="31"/>
      <c r="BR36" s="31"/>
      <c r="BS36" s="31"/>
      <c r="BT36" s="31"/>
      <c r="BU36" s="31"/>
      <c r="BV36" s="58"/>
      <c r="BX36"/>
      <c r="BY36"/>
    </row>
    <row r="37" spans="1:77" ht="13.5" customHeight="1" x14ac:dyDescent="0.25">
      <c r="A37" s="405"/>
      <c r="B37" s="406"/>
      <c r="C37" s="406"/>
      <c r="D37" s="406"/>
      <c r="E37" s="407"/>
      <c r="F37" s="34" t="s">
        <v>113</v>
      </c>
      <c r="G37" s="28"/>
      <c r="H37" s="29"/>
      <c r="I37" s="33" t="s">
        <v>484</v>
      </c>
      <c r="J37" s="33"/>
      <c r="K37" s="33"/>
      <c r="L37" s="33"/>
      <c r="M37" s="33"/>
      <c r="N37" s="33"/>
      <c r="O37" s="33"/>
      <c r="P37" s="29"/>
      <c r="Q37" s="29"/>
      <c r="R37" s="29"/>
      <c r="S37" s="29"/>
      <c r="T37" s="356" t="str">
        <f>INDEX(B1_01,RS)</f>
        <v>Kachin</v>
      </c>
      <c r="U37" s="356"/>
      <c r="V37" s="356"/>
      <c r="W37" s="356"/>
      <c r="X37" s="356"/>
      <c r="Y37" s="356"/>
      <c r="Z37" s="356"/>
      <c r="AA37" s="356"/>
      <c r="AB37" s="356"/>
      <c r="AC37" s="356"/>
      <c r="AD37" s="356"/>
      <c r="AE37" s="356"/>
      <c r="AF37" s="356"/>
      <c r="AG37" s="356"/>
      <c r="AH37" s="356"/>
      <c r="AI37" s="356"/>
      <c r="AJ37" s="356"/>
      <c r="AK37" s="356"/>
      <c r="AL37" s="356"/>
      <c r="AM37" s="6"/>
      <c r="AN37" s="34" t="s">
        <v>114</v>
      </c>
      <c r="AO37" s="28"/>
      <c r="AP37" s="6"/>
      <c r="AQ37" s="33" t="s">
        <v>34</v>
      </c>
      <c r="AR37" s="33"/>
      <c r="AS37" s="33"/>
      <c r="AT37" s="33"/>
      <c r="AU37" s="33"/>
      <c r="AV37" s="33"/>
      <c r="AW37" s="33"/>
      <c r="AX37" s="29"/>
      <c r="AY37" s="29"/>
      <c r="AZ37" s="29"/>
      <c r="BA37" s="29"/>
      <c r="BB37" s="356" t="str">
        <f>INDEX(B2_01,RS)</f>
        <v>Myitkyina</v>
      </c>
      <c r="BC37" s="356"/>
      <c r="BD37" s="356"/>
      <c r="BE37" s="356"/>
      <c r="BF37" s="356"/>
      <c r="BG37" s="356"/>
      <c r="BH37" s="356"/>
      <c r="BI37" s="356"/>
      <c r="BJ37" s="356"/>
      <c r="BK37" s="356"/>
      <c r="BL37" s="356"/>
      <c r="BM37" s="356"/>
      <c r="BN37" s="356"/>
      <c r="BO37" s="356"/>
      <c r="BP37" s="356"/>
      <c r="BQ37" s="356"/>
      <c r="BR37" s="356"/>
      <c r="BS37" s="356"/>
      <c r="BT37" s="356"/>
      <c r="BU37" s="29"/>
      <c r="BV37" s="58"/>
      <c r="BX37"/>
      <c r="BY37"/>
    </row>
    <row r="38" spans="1:77" ht="13.5" customHeight="1" x14ac:dyDescent="0.25">
      <c r="A38" s="405"/>
      <c r="B38" s="406"/>
      <c r="C38" s="406"/>
      <c r="D38" s="406"/>
      <c r="E38" s="407"/>
      <c r="F38" s="34"/>
      <c r="G38" s="28"/>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58"/>
      <c r="BX38"/>
      <c r="BY38"/>
    </row>
    <row r="39" spans="1:77" ht="13.5" customHeight="1" x14ac:dyDescent="0.25">
      <c r="A39" s="405"/>
      <c r="B39" s="406"/>
      <c r="C39" s="406"/>
      <c r="D39" s="406"/>
      <c r="E39" s="407"/>
      <c r="F39" s="34" t="s">
        <v>115</v>
      </c>
      <c r="G39" s="28"/>
      <c r="H39" s="29"/>
      <c r="I39" s="33" t="s">
        <v>35</v>
      </c>
      <c r="J39" s="33"/>
      <c r="K39" s="33"/>
      <c r="L39" s="33"/>
      <c r="M39" s="33"/>
      <c r="N39" s="33"/>
      <c r="O39" s="33"/>
      <c r="P39" s="29"/>
      <c r="Q39" s="29"/>
      <c r="R39" s="29"/>
      <c r="S39" s="29"/>
      <c r="T39" s="356" t="str">
        <f>INDEX(B3_01,RS)</f>
        <v>Urban</v>
      </c>
      <c r="U39" s="356"/>
      <c r="V39" s="356"/>
      <c r="W39" s="356"/>
      <c r="X39" s="356"/>
      <c r="Y39" s="356"/>
      <c r="Z39" s="356"/>
      <c r="AA39" s="356"/>
      <c r="AB39" s="356"/>
      <c r="AC39" s="356"/>
      <c r="AD39" s="356"/>
      <c r="AE39" s="356"/>
      <c r="AF39" s="356"/>
      <c r="AG39" s="356"/>
      <c r="AH39" s="356"/>
      <c r="AI39" s="356"/>
      <c r="AJ39" s="356"/>
      <c r="AK39" s="356"/>
      <c r="AL39" s="356"/>
      <c r="AM39" s="6"/>
      <c r="AN39" s="34" t="s">
        <v>116</v>
      </c>
      <c r="AO39" s="28"/>
      <c r="AP39" s="6"/>
      <c r="AQ39" s="33" t="s">
        <v>36</v>
      </c>
      <c r="AR39" s="33"/>
      <c r="AS39" s="33"/>
      <c r="AT39" s="33"/>
      <c r="AU39" s="33"/>
      <c r="AV39" s="33"/>
      <c r="AW39" s="33"/>
      <c r="AX39" s="33"/>
      <c r="AY39" s="33"/>
      <c r="AZ39" s="33"/>
      <c r="BA39" s="33"/>
      <c r="BB39" s="356" t="str">
        <f>INDEX(B4_01,RS)</f>
        <v>Tat Kone</v>
      </c>
      <c r="BC39" s="356"/>
      <c r="BD39" s="356"/>
      <c r="BE39" s="356"/>
      <c r="BF39" s="356"/>
      <c r="BG39" s="356"/>
      <c r="BH39" s="356"/>
      <c r="BI39" s="356"/>
      <c r="BJ39" s="356"/>
      <c r="BK39" s="356"/>
      <c r="BL39" s="356"/>
      <c r="BM39" s="356"/>
      <c r="BN39" s="356"/>
      <c r="BO39" s="356"/>
      <c r="BP39" s="356"/>
      <c r="BQ39" s="356"/>
      <c r="BR39" s="356"/>
      <c r="BS39" s="356"/>
      <c r="BT39" s="356"/>
      <c r="BU39" s="29"/>
      <c r="BV39" s="58"/>
      <c r="BX39"/>
      <c r="BY39"/>
    </row>
    <row r="40" spans="1:77" ht="13.5" customHeight="1" x14ac:dyDescent="0.25">
      <c r="A40" s="405"/>
      <c r="B40" s="406"/>
      <c r="C40" s="406"/>
      <c r="D40" s="406"/>
      <c r="E40" s="407"/>
      <c r="F40" s="34"/>
      <c r="G40" s="28"/>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58"/>
      <c r="BX40"/>
      <c r="BY40"/>
    </row>
    <row r="41" spans="1:77" ht="13.5" customHeight="1" x14ac:dyDescent="0.25">
      <c r="A41" s="405"/>
      <c r="B41" s="406"/>
      <c r="C41" s="406"/>
      <c r="D41" s="406"/>
      <c r="E41" s="407"/>
      <c r="F41" s="34" t="s">
        <v>117</v>
      </c>
      <c r="G41" s="28"/>
      <c r="H41" s="29"/>
      <c r="I41" s="33" t="s">
        <v>37</v>
      </c>
      <c r="J41" s="33"/>
      <c r="K41" s="33"/>
      <c r="L41" s="33"/>
      <c r="M41" s="33"/>
      <c r="N41" s="33"/>
      <c r="O41" s="33"/>
      <c r="P41" s="33"/>
      <c r="Q41" s="33"/>
      <c r="R41" s="33"/>
      <c r="S41" s="33"/>
      <c r="T41" s="356" t="str">
        <f>INDEX(B5_01,RS)</f>
        <v>Tat Kone Baptist Church</v>
      </c>
      <c r="U41" s="356"/>
      <c r="V41" s="356"/>
      <c r="W41" s="356"/>
      <c r="X41" s="356"/>
      <c r="Y41" s="356"/>
      <c r="Z41" s="356"/>
      <c r="AA41" s="356"/>
      <c r="AB41" s="356"/>
      <c r="AC41" s="356"/>
      <c r="AD41" s="356"/>
      <c r="AE41" s="356"/>
      <c r="AF41" s="356"/>
      <c r="AG41" s="356"/>
      <c r="AH41" s="356"/>
      <c r="AI41" s="356"/>
      <c r="AJ41" s="356"/>
      <c r="AK41" s="356"/>
      <c r="AL41" s="356"/>
      <c r="AM41" s="6"/>
      <c r="AN41" s="34" t="s">
        <v>118</v>
      </c>
      <c r="AO41" s="28"/>
      <c r="AP41" s="6"/>
      <c r="AQ41" s="29" t="s">
        <v>485</v>
      </c>
      <c r="AR41" s="29"/>
      <c r="AS41" s="29"/>
      <c r="AT41" s="29"/>
      <c r="AU41" s="31"/>
      <c r="AV41" s="31"/>
      <c r="AW41" s="31"/>
      <c r="BB41" s="356" t="str">
        <f>INDEX(B6_01,RS)</f>
        <v>MMR001CMP001</v>
      </c>
      <c r="BC41" s="356"/>
      <c r="BD41" s="356"/>
      <c r="BE41" s="356"/>
      <c r="BF41" s="356"/>
      <c r="BG41" s="356"/>
      <c r="BH41" s="356"/>
      <c r="BI41" s="356"/>
      <c r="BJ41" s="356"/>
      <c r="BK41" s="356"/>
      <c r="BL41" s="356"/>
      <c r="BM41" s="356"/>
      <c r="BN41" s="356"/>
      <c r="BO41" s="356"/>
      <c r="BP41" s="356"/>
      <c r="BQ41" s="356"/>
      <c r="BR41" s="356"/>
      <c r="BS41" s="356"/>
      <c r="BT41" s="356"/>
      <c r="BU41" s="29"/>
      <c r="BV41" s="58"/>
      <c r="BX41"/>
      <c r="BY41"/>
    </row>
    <row r="42" spans="1:77" ht="13.5" customHeight="1" x14ac:dyDescent="0.25">
      <c r="A42" s="405"/>
      <c r="B42" s="406"/>
      <c r="C42" s="406"/>
      <c r="D42" s="406"/>
      <c r="E42" s="407"/>
      <c r="F42" s="34"/>
      <c r="G42" s="28"/>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6"/>
      <c r="AN42" s="6"/>
      <c r="AO42" s="6"/>
      <c r="AP42" s="6"/>
      <c r="AQ42" s="6"/>
      <c r="AR42" s="6"/>
      <c r="AS42" s="6"/>
      <c r="AT42" s="29"/>
      <c r="AU42" s="29"/>
      <c r="AV42" s="29"/>
      <c r="AW42" s="29"/>
      <c r="AX42" s="29"/>
      <c r="AY42" s="29"/>
      <c r="AZ42" s="31"/>
      <c r="BA42" s="31"/>
      <c r="BB42" s="31"/>
      <c r="BC42" s="31"/>
      <c r="BD42" s="31"/>
      <c r="BE42" s="31"/>
      <c r="BF42" s="31"/>
      <c r="BG42" s="31"/>
      <c r="BH42" s="31"/>
      <c r="BI42" s="31"/>
      <c r="BJ42" s="31"/>
      <c r="BK42" s="31"/>
      <c r="BL42" s="31"/>
      <c r="BM42" s="31"/>
      <c r="BN42" s="31"/>
      <c r="BO42" s="31"/>
      <c r="BP42" s="31"/>
      <c r="BQ42" s="31"/>
      <c r="BR42" s="31"/>
      <c r="BS42" s="31"/>
      <c r="BT42" s="31"/>
      <c r="BU42" s="31"/>
      <c r="BV42" s="58"/>
      <c r="BX42"/>
      <c r="BY42"/>
    </row>
    <row r="43" spans="1:77" ht="13.5" customHeight="1" x14ac:dyDescent="0.25">
      <c r="A43" s="405"/>
      <c r="B43" s="406"/>
      <c r="C43" s="406"/>
      <c r="D43" s="406"/>
      <c r="E43" s="407"/>
      <c r="F43" s="34" t="s">
        <v>119</v>
      </c>
      <c r="G43" s="28"/>
      <c r="H43" s="29"/>
      <c r="I43" s="29" t="s">
        <v>486</v>
      </c>
      <c r="J43" s="29"/>
      <c r="K43" s="29"/>
      <c r="L43" s="29"/>
      <c r="M43" s="29"/>
      <c r="N43" s="29"/>
      <c r="O43" s="29"/>
      <c r="P43" s="29"/>
      <c r="Q43" s="29"/>
      <c r="R43" s="29"/>
      <c r="S43" s="29"/>
      <c r="T43" s="29"/>
      <c r="U43" s="29"/>
      <c r="Y43" s="29" t="s">
        <v>487</v>
      </c>
      <c r="AA43" s="29"/>
      <c r="AB43" s="29"/>
      <c r="AC43" s="29"/>
      <c r="AD43" s="29"/>
      <c r="AE43" s="29"/>
      <c r="AH43" s="356">
        <f>INDEX(B7_01,RS)</f>
        <v>97.386718999999999</v>
      </c>
      <c r="AI43" s="356"/>
      <c r="AJ43" s="356"/>
      <c r="AK43" s="356"/>
      <c r="AL43" s="356"/>
      <c r="AM43" s="356"/>
      <c r="AN43" s="356"/>
      <c r="AO43" s="356"/>
      <c r="AP43" s="356"/>
      <c r="AQ43" s="356"/>
      <c r="AR43" s="356"/>
      <c r="AS43" s="356"/>
      <c r="AT43" s="356"/>
      <c r="AU43" s="361"/>
      <c r="AX43" s="29" t="s">
        <v>488</v>
      </c>
      <c r="AY43" s="29"/>
      <c r="AZ43" s="29"/>
      <c r="BA43" s="29"/>
      <c r="BE43" s="362">
        <f>INDEX(B7_02,RS)</f>
        <v>25.415482000000001</v>
      </c>
      <c r="BF43" s="356"/>
      <c r="BG43" s="356"/>
      <c r="BH43" s="356"/>
      <c r="BI43" s="356"/>
      <c r="BJ43" s="356"/>
      <c r="BK43" s="356"/>
      <c r="BL43" s="356"/>
      <c r="BM43" s="356"/>
      <c r="BN43" s="356"/>
      <c r="BO43" s="356"/>
      <c r="BP43" s="356"/>
      <c r="BQ43" s="356"/>
      <c r="BR43" s="356"/>
      <c r="BS43" s="361"/>
      <c r="BT43" s="31"/>
      <c r="BU43" s="31"/>
      <c r="BV43" s="58"/>
      <c r="BX43"/>
      <c r="BY43"/>
    </row>
    <row r="44" spans="1:77" ht="13.5" customHeight="1" x14ac:dyDescent="0.25">
      <c r="A44" s="405"/>
      <c r="B44" s="406"/>
      <c r="C44" s="406"/>
      <c r="D44" s="406"/>
      <c r="E44" s="407"/>
      <c r="F44" s="34"/>
      <c r="G44" s="28"/>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6"/>
      <c r="AN44" s="6"/>
      <c r="AO44" s="6"/>
      <c r="AP44" s="6"/>
      <c r="AQ44" s="6"/>
      <c r="AR44" s="6"/>
      <c r="AS44" s="6"/>
      <c r="AT44" s="29"/>
      <c r="AU44" s="29"/>
      <c r="AV44" s="29"/>
      <c r="AW44" s="29"/>
      <c r="AX44" s="29"/>
      <c r="AY44" s="29"/>
      <c r="AZ44" s="31"/>
      <c r="BA44" s="31"/>
      <c r="BB44" s="31"/>
      <c r="BC44" s="31"/>
      <c r="BD44" s="31"/>
      <c r="BE44" s="31"/>
      <c r="BF44" s="31"/>
      <c r="BG44" s="31"/>
      <c r="BH44" s="31"/>
      <c r="BI44" s="31"/>
      <c r="BJ44" s="31"/>
      <c r="BK44" s="31"/>
      <c r="BL44" s="31"/>
      <c r="BM44" s="31"/>
      <c r="BN44" s="31"/>
      <c r="BO44" s="31"/>
      <c r="BP44" s="31"/>
      <c r="BQ44" s="31"/>
      <c r="BR44" s="31"/>
      <c r="BS44" s="31"/>
      <c r="BT44" s="31"/>
      <c r="BU44" s="31"/>
      <c r="BV44" s="58"/>
      <c r="BX44"/>
      <c r="BY44"/>
    </row>
    <row r="45" spans="1:77" ht="13.5" customHeight="1" x14ac:dyDescent="0.25">
      <c r="A45" s="405"/>
      <c r="B45" s="406"/>
      <c r="C45" s="406"/>
      <c r="D45" s="406"/>
      <c r="E45" s="407"/>
      <c r="F45" s="34" t="s">
        <v>120</v>
      </c>
      <c r="G45" s="28"/>
      <c r="H45" s="29"/>
      <c r="I45" s="29" t="s">
        <v>489</v>
      </c>
      <c r="U45" s="353" t="e">
        <f>INDEX(B8_01,RS)</f>
        <v>#REF!</v>
      </c>
      <c r="V45" s="354"/>
      <c r="W45" s="354"/>
      <c r="X45" s="354"/>
      <c r="Y45" s="354"/>
      <c r="Z45" s="354"/>
      <c r="AA45" s="354"/>
      <c r="AB45" s="355"/>
      <c r="AC45" s="29"/>
      <c r="AD45" s="29"/>
      <c r="AE45" s="29"/>
      <c r="AF45" s="29"/>
      <c r="AG45" s="29"/>
      <c r="AH45" s="29"/>
      <c r="AI45" s="29"/>
      <c r="AV45" s="29"/>
      <c r="AW45" s="29"/>
      <c r="AX45" s="29"/>
      <c r="AY45" s="29"/>
      <c r="AZ45" s="29"/>
      <c r="BA45" s="29"/>
      <c r="BB45" s="29"/>
      <c r="BC45" s="29"/>
      <c r="BD45" s="29"/>
      <c r="BE45" s="29"/>
      <c r="BF45" s="29"/>
      <c r="BG45" s="29"/>
      <c r="BH45" s="29"/>
      <c r="BI45" s="29"/>
      <c r="BJ45" s="29"/>
      <c r="BK45" s="29"/>
      <c r="BL45" s="29"/>
      <c r="BM45" s="29"/>
      <c r="BN45" s="29"/>
      <c r="BO45" s="31"/>
      <c r="BP45" s="31"/>
      <c r="BQ45" s="31"/>
      <c r="BR45" s="31"/>
      <c r="BS45" s="31"/>
      <c r="BT45" s="31"/>
      <c r="BU45" s="31"/>
      <c r="BV45" s="58"/>
      <c r="BX45"/>
      <c r="BY45"/>
    </row>
    <row r="46" spans="1:77" ht="13.5" customHeight="1" x14ac:dyDescent="0.25">
      <c r="A46" s="405"/>
      <c r="B46" s="406"/>
      <c r="C46" s="406"/>
      <c r="D46" s="406"/>
      <c r="E46" s="407"/>
      <c r="F46" s="34"/>
      <c r="G46" s="28"/>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6"/>
      <c r="AN46" s="6"/>
      <c r="AO46" s="6"/>
      <c r="AP46" s="6"/>
      <c r="AQ46" s="6"/>
      <c r="AR46" s="6"/>
      <c r="AS46" s="6"/>
      <c r="AT46" s="29"/>
      <c r="AU46" s="29"/>
      <c r="AV46" s="29"/>
      <c r="AW46" s="29"/>
      <c r="AX46" s="29"/>
      <c r="AY46" s="29"/>
      <c r="AZ46" s="31"/>
      <c r="BA46" s="31"/>
      <c r="BB46" s="31"/>
      <c r="BC46" s="31"/>
      <c r="BD46" s="31"/>
      <c r="BE46" s="31"/>
      <c r="BF46" s="31"/>
      <c r="BG46" s="31"/>
      <c r="BH46" s="31"/>
      <c r="BI46" s="31"/>
      <c r="BJ46" s="31"/>
      <c r="BK46" s="31"/>
      <c r="BL46" s="31"/>
      <c r="BM46" s="31"/>
      <c r="BN46" s="31"/>
      <c r="BO46" s="31"/>
      <c r="BP46" s="31"/>
      <c r="BQ46" s="31"/>
      <c r="BR46" s="31"/>
      <c r="BS46" s="31"/>
      <c r="BT46" s="31"/>
      <c r="BU46" s="31"/>
      <c r="BV46" s="58"/>
      <c r="BX46"/>
      <c r="BY46"/>
    </row>
    <row r="47" spans="1:77" ht="13.5" customHeight="1" x14ac:dyDescent="0.25">
      <c r="A47" s="405"/>
      <c r="B47" s="406"/>
      <c r="C47" s="406"/>
      <c r="D47" s="406"/>
      <c r="E47" s="407"/>
      <c r="F47" s="34" t="s">
        <v>121</v>
      </c>
      <c r="G47" s="28"/>
      <c r="H47" s="29"/>
      <c r="I47" s="33" t="s">
        <v>490</v>
      </c>
      <c r="J47" s="31"/>
      <c r="K47" s="31"/>
      <c r="L47" s="31"/>
      <c r="M47" s="31"/>
      <c r="N47" s="31"/>
      <c r="O47" s="31"/>
      <c r="P47" s="31"/>
      <c r="Q47" s="31"/>
      <c r="R47" s="31"/>
      <c r="S47" s="31"/>
      <c r="T47" s="31"/>
      <c r="U47" s="31"/>
      <c r="V47" s="31"/>
      <c r="AJ47" s="315" t="str">
        <f>IF(INDEX(B9_01,RS)=AL47,"X","")</f>
        <v>X</v>
      </c>
      <c r="AK47" s="316"/>
      <c r="AL47" s="6" t="s">
        <v>52</v>
      </c>
      <c r="AM47" s="6"/>
      <c r="AN47" s="6"/>
      <c r="AO47" s="6"/>
      <c r="AP47" s="6"/>
      <c r="AQ47" s="6"/>
      <c r="AR47" s="315" t="str">
        <f>IF(INDEX(B9_01,RS)=AT47,"X","")</f>
        <v/>
      </c>
      <c r="AS47" s="316"/>
      <c r="AT47" s="6" t="s">
        <v>53</v>
      </c>
      <c r="AU47" s="60"/>
      <c r="AV47" s="31"/>
      <c r="AW47" s="31"/>
      <c r="AX47" s="31"/>
      <c r="AY47" s="315" t="str">
        <f>IF(INDEX(B9_01,RS)=BA47,"X","")</f>
        <v/>
      </c>
      <c r="AZ47" s="316"/>
      <c r="BA47" s="6" t="s">
        <v>54</v>
      </c>
      <c r="BB47" s="6"/>
      <c r="BG47" s="29"/>
      <c r="BH47" s="29"/>
      <c r="BI47" s="29"/>
      <c r="BJ47" s="61"/>
      <c r="BK47" s="29"/>
      <c r="BL47" s="6"/>
      <c r="BM47" s="6"/>
      <c r="BN47" s="6"/>
      <c r="BO47" s="6"/>
      <c r="BP47" s="31"/>
      <c r="BQ47" s="31"/>
      <c r="BR47" s="31"/>
      <c r="BS47" s="31"/>
      <c r="BT47" s="31"/>
      <c r="BU47" s="31"/>
      <c r="BV47" s="58"/>
      <c r="BX47"/>
      <c r="BY47"/>
    </row>
    <row r="48" spans="1:77" ht="13.5" customHeight="1" x14ac:dyDescent="0.25">
      <c r="A48" s="408"/>
      <c r="B48" s="409"/>
      <c r="C48" s="409"/>
      <c r="D48" s="409"/>
      <c r="E48" s="410"/>
      <c r="F48" s="62"/>
      <c r="G48" s="57"/>
      <c r="H48" s="55"/>
      <c r="I48" s="63"/>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7"/>
      <c r="AO48" s="57"/>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6"/>
      <c r="BN48" s="55"/>
      <c r="BO48" s="57"/>
      <c r="BP48" s="57"/>
      <c r="BQ48" s="57"/>
      <c r="BR48" s="57"/>
      <c r="BS48" s="57"/>
      <c r="BT48" s="57"/>
      <c r="BU48" s="57"/>
      <c r="BV48" s="52"/>
      <c r="BX48"/>
      <c r="BY48"/>
    </row>
    <row r="49" spans="1:77" ht="27" customHeight="1" x14ac:dyDescent="0.25">
      <c r="A49" s="402" t="s">
        <v>122</v>
      </c>
      <c r="B49" s="403"/>
      <c r="C49" s="403"/>
      <c r="D49" s="403"/>
      <c r="E49" s="404"/>
      <c r="F49" s="429" t="s">
        <v>491</v>
      </c>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1"/>
      <c r="BX49"/>
      <c r="BY49"/>
    </row>
    <row r="50" spans="1:77" ht="13.5" customHeight="1" x14ac:dyDescent="0.25">
      <c r="A50" s="405"/>
      <c r="B50" s="406"/>
      <c r="C50" s="406"/>
      <c r="D50" s="406"/>
      <c r="E50" s="407"/>
      <c r="F50" s="34"/>
      <c r="G50" s="28"/>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61"/>
      <c r="BF50" s="29"/>
      <c r="BG50" s="31"/>
      <c r="BH50" s="31"/>
      <c r="BI50" s="31"/>
      <c r="BJ50" s="31"/>
      <c r="BK50" s="31"/>
      <c r="BL50" s="6"/>
      <c r="BM50" s="6"/>
      <c r="BN50" s="6"/>
      <c r="BO50" s="6"/>
      <c r="BP50" s="31"/>
      <c r="BQ50" s="31"/>
      <c r="BR50" s="31"/>
      <c r="BS50" s="31"/>
      <c r="BT50" s="31"/>
      <c r="BU50" s="31"/>
      <c r="BV50" s="58"/>
      <c r="BX50"/>
      <c r="BY50"/>
    </row>
    <row r="51" spans="1:77" ht="13.5" customHeight="1" x14ac:dyDescent="0.25">
      <c r="A51" s="405"/>
      <c r="B51" s="406"/>
      <c r="C51" s="406"/>
      <c r="D51" s="406"/>
      <c r="E51" s="407"/>
      <c r="F51" s="34" t="s">
        <v>492</v>
      </c>
      <c r="G51" s="28"/>
      <c r="H51" s="29"/>
      <c r="I51" s="29" t="s">
        <v>493</v>
      </c>
      <c r="J51" s="33"/>
      <c r="K51" s="33"/>
      <c r="L51" s="33"/>
      <c r="M51" s="33"/>
      <c r="N51" s="33"/>
      <c r="O51" s="33"/>
      <c r="P51" s="29"/>
      <c r="Q51" s="29"/>
      <c r="R51" s="29"/>
      <c r="S51" s="29"/>
      <c r="T51" s="29"/>
      <c r="U51" s="29"/>
      <c r="V51" s="29"/>
      <c r="W51" s="31"/>
      <c r="X51" s="31"/>
      <c r="Y51" s="31"/>
      <c r="Z51" s="31"/>
      <c r="AB51" s="29" t="s">
        <v>2</v>
      </c>
      <c r="AC51" s="29"/>
      <c r="AD51" s="29"/>
      <c r="AE51" s="29"/>
      <c r="AF51" s="319">
        <f>INDEX(_C1_01,RS)</f>
        <v>6</v>
      </c>
      <c r="AG51" s="320"/>
      <c r="AH51" s="321"/>
      <c r="AI51" s="31"/>
      <c r="AJ51" s="6"/>
      <c r="AK51" s="6"/>
      <c r="AL51" s="6" t="s">
        <v>3</v>
      </c>
      <c r="AM51" s="6"/>
      <c r="AN51" s="6"/>
      <c r="AO51" s="319">
        <f>INDEX(_C1_02,RS)</f>
        <v>2011</v>
      </c>
      <c r="AP51" s="320"/>
      <c r="AQ51" s="320"/>
      <c r="AR51" s="320"/>
      <c r="AS51" s="321"/>
      <c r="BF51" s="31"/>
      <c r="BG51" s="31"/>
      <c r="BH51" s="31"/>
      <c r="BI51" s="31"/>
      <c r="BJ51" s="31"/>
      <c r="BK51" s="31"/>
      <c r="BL51" s="6"/>
      <c r="BM51" s="6"/>
      <c r="BN51" s="6"/>
      <c r="BO51" s="6"/>
      <c r="BP51" s="31"/>
      <c r="BQ51" s="31"/>
      <c r="BR51" s="31"/>
      <c r="BS51" s="31"/>
      <c r="BT51" s="31"/>
      <c r="BU51" s="31"/>
      <c r="BV51" s="58"/>
      <c r="BX51"/>
      <c r="BY51"/>
    </row>
    <row r="52" spans="1:77" ht="13.5" customHeight="1" x14ac:dyDescent="0.25">
      <c r="A52" s="405"/>
      <c r="B52" s="406"/>
      <c r="C52" s="406"/>
      <c r="D52" s="406"/>
      <c r="E52" s="407"/>
      <c r="F52" s="34"/>
      <c r="G52" s="28"/>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6"/>
      <c r="AS52" s="6"/>
      <c r="AT52" s="6"/>
      <c r="AU52" s="6"/>
      <c r="AV52" s="6"/>
      <c r="AW52" s="6"/>
      <c r="AX52" s="6"/>
      <c r="AY52" s="6"/>
      <c r="AZ52" s="6"/>
      <c r="BA52" s="60"/>
      <c r="BB52" s="60"/>
      <c r="BC52" s="6"/>
      <c r="BD52" s="6"/>
      <c r="BE52" s="6"/>
      <c r="BF52" s="6"/>
      <c r="BG52" s="60"/>
      <c r="BH52" s="60"/>
      <c r="BI52" s="60"/>
      <c r="BJ52" s="31"/>
      <c r="BK52" s="31"/>
      <c r="BL52" s="6"/>
      <c r="BM52" s="6"/>
      <c r="BN52" s="6"/>
      <c r="BO52" s="6"/>
      <c r="BP52" s="31"/>
      <c r="BQ52" s="31"/>
      <c r="BR52" s="31"/>
      <c r="BS52" s="31"/>
      <c r="BT52" s="31"/>
      <c r="BU52" s="31"/>
      <c r="BV52" s="58"/>
      <c r="BX52"/>
      <c r="BY52"/>
    </row>
    <row r="53" spans="1:77" ht="13.5" customHeight="1" x14ac:dyDescent="0.25">
      <c r="A53" s="405"/>
      <c r="B53" s="406"/>
      <c r="C53" s="406"/>
      <c r="D53" s="406"/>
      <c r="E53" s="407"/>
      <c r="F53" s="34" t="s">
        <v>494</v>
      </c>
      <c r="G53" s="28"/>
      <c r="H53" s="29"/>
      <c r="I53" s="37" t="s">
        <v>495</v>
      </c>
      <c r="J53" s="37"/>
      <c r="K53" s="37"/>
      <c r="L53" s="37"/>
      <c r="M53" s="37"/>
      <c r="N53" s="37"/>
      <c r="O53" s="37"/>
      <c r="P53" s="37"/>
      <c r="Q53" s="37"/>
      <c r="R53" s="37"/>
      <c r="S53" s="37"/>
      <c r="T53" s="37"/>
      <c r="U53" s="37"/>
      <c r="V53" s="37"/>
      <c r="W53" s="37"/>
      <c r="X53" s="37"/>
      <c r="Y53" s="37"/>
      <c r="Z53" s="6"/>
      <c r="AA53" s="6"/>
      <c r="AB53" s="6"/>
      <c r="AC53" s="32" t="s">
        <v>496</v>
      </c>
      <c r="AE53" s="6"/>
      <c r="AM53" s="319" t="str">
        <f>IF(INDEX(_C2_01,RS)="YES","x","")</f>
        <v>x</v>
      </c>
      <c r="AN53" s="321"/>
      <c r="AO53" s="6" t="s">
        <v>497</v>
      </c>
      <c r="AP53" s="64"/>
      <c r="AQ53" s="6"/>
      <c r="AR53" s="6"/>
      <c r="AS53" s="6"/>
      <c r="AT53" s="6"/>
      <c r="AU53" s="319" t="str">
        <f>IF(INDEX(_C2_02,RS)="YES","x","")</f>
        <v>x</v>
      </c>
      <c r="AV53" s="321"/>
      <c r="AW53" s="6" t="s">
        <v>498</v>
      </c>
      <c r="AX53" s="64"/>
      <c r="AY53" s="64"/>
      <c r="AZ53" s="6"/>
      <c r="BA53" s="6"/>
      <c r="BB53" s="6"/>
      <c r="BC53" s="64"/>
      <c r="BD53" s="64"/>
      <c r="BE53" s="64"/>
      <c r="BF53" s="319" t="str">
        <f>IF(INDEX(_C2_03,RS)="YES","x","")</f>
        <v>x</v>
      </c>
      <c r="BG53" s="321"/>
      <c r="BH53" s="6" t="s">
        <v>499</v>
      </c>
      <c r="BI53" s="64"/>
      <c r="BJ53" s="64"/>
      <c r="BK53" s="64"/>
      <c r="BL53" s="64"/>
      <c r="BM53" s="64"/>
      <c r="BN53" s="64"/>
      <c r="BO53" s="319" t="str">
        <f>IF(INDEX(_C2_04,RS)="YES","x","")</f>
        <v/>
      </c>
      <c r="BP53" s="321"/>
      <c r="BQ53" s="6" t="s">
        <v>500</v>
      </c>
      <c r="BR53" s="39"/>
      <c r="BS53" s="31"/>
      <c r="BT53" s="31"/>
      <c r="BU53" s="31"/>
      <c r="BV53" s="58"/>
      <c r="BX53"/>
      <c r="BY53"/>
    </row>
    <row r="54" spans="1:77" ht="13.5" customHeight="1" x14ac:dyDescent="0.25">
      <c r="A54" s="405"/>
      <c r="B54" s="406"/>
      <c r="C54" s="406"/>
      <c r="D54" s="406"/>
      <c r="E54" s="407"/>
      <c r="F54" s="34"/>
      <c r="G54" s="28"/>
      <c r="H54" s="29"/>
      <c r="I54" s="37"/>
      <c r="J54" s="37"/>
      <c r="K54" s="37"/>
      <c r="L54" s="37"/>
      <c r="M54" s="37"/>
      <c r="N54" s="37"/>
      <c r="O54" s="37"/>
      <c r="P54" s="37"/>
      <c r="Q54" s="37"/>
      <c r="R54" s="37"/>
      <c r="S54" s="37"/>
      <c r="T54" s="37"/>
      <c r="U54" s="37"/>
      <c r="V54" s="37"/>
      <c r="W54" s="37"/>
      <c r="X54" s="37"/>
      <c r="Y54" s="37"/>
      <c r="Z54" s="6"/>
      <c r="AA54" s="6"/>
      <c r="AB54" s="6"/>
      <c r="AC54" s="32" t="s">
        <v>501</v>
      </c>
      <c r="AE54" s="6"/>
      <c r="AM54" s="319" t="str">
        <f>IF(INDEX(_C2_11,RS)="YES","x","")</f>
        <v>x</v>
      </c>
      <c r="AN54" s="321"/>
      <c r="AO54" s="6" t="s">
        <v>497</v>
      </c>
      <c r="AP54" s="64"/>
      <c r="AQ54" s="6"/>
      <c r="AR54" s="6"/>
      <c r="AS54" s="6"/>
      <c r="AT54" s="6"/>
      <c r="AU54" s="319" t="str">
        <f>IF(INDEX(_C2_12,RS)="YES","x","")</f>
        <v>x</v>
      </c>
      <c r="AV54" s="321"/>
      <c r="AW54" s="6" t="s">
        <v>498</v>
      </c>
      <c r="AX54" s="64"/>
      <c r="AY54" s="64"/>
      <c r="AZ54" s="6"/>
      <c r="BA54" s="6"/>
      <c r="BB54" s="6"/>
      <c r="BC54" s="64"/>
      <c r="BD54" s="64"/>
      <c r="BE54" s="64"/>
      <c r="BF54" s="319" t="str">
        <f>IF(INDEX(_C2_13,RS)="YES","x","")</f>
        <v>x</v>
      </c>
      <c r="BG54" s="321"/>
      <c r="BH54" s="6" t="s">
        <v>499</v>
      </c>
      <c r="BI54" s="64"/>
      <c r="BJ54" s="64"/>
      <c r="BK54" s="64"/>
      <c r="BL54" s="64"/>
      <c r="BM54" s="64"/>
      <c r="BN54" s="64"/>
      <c r="BO54" s="319" t="str">
        <f>IF(INDEX(_C2_14,RS)="YES","x","")</f>
        <v/>
      </c>
      <c r="BP54" s="321"/>
      <c r="BQ54" s="6" t="s">
        <v>500</v>
      </c>
      <c r="BR54" s="39"/>
      <c r="BS54" s="31"/>
      <c r="BT54" s="31"/>
      <c r="BU54" s="31"/>
      <c r="BV54" s="58"/>
      <c r="BX54"/>
      <c r="BY54"/>
    </row>
    <row r="55" spans="1:77" ht="13.5" customHeight="1" x14ac:dyDescent="0.25">
      <c r="A55" s="405"/>
      <c r="B55" s="406"/>
      <c r="C55" s="406"/>
      <c r="D55" s="406"/>
      <c r="E55" s="407"/>
      <c r="F55" s="34"/>
      <c r="G55" s="28"/>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6"/>
      <c r="AS55" s="6"/>
      <c r="AT55" s="6"/>
      <c r="AU55" s="6"/>
      <c r="AV55" s="6"/>
      <c r="AW55" s="6"/>
      <c r="AX55" s="6"/>
      <c r="AY55" s="6"/>
      <c r="AZ55" s="6"/>
      <c r="BA55" s="60"/>
      <c r="BB55" s="60"/>
      <c r="BC55" s="6"/>
      <c r="BD55" s="6"/>
      <c r="BE55" s="6"/>
      <c r="BF55" s="6"/>
      <c r="BG55" s="60"/>
      <c r="BH55" s="60"/>
      <c r="BI55" s="60"/>
      <c r="BJ55" s="31"/>
      <c r="BK55" s="31"/>
      <c r="BL55" s="6"/>
      <c r="BM55" s="6"/>
      <c r="BN55" s="6"/>
      <c r="BO55" s="6"/>
      <c r="BP55" s="31"/>
      <c r="BQ55" s="31"/>
      <c r="BR55" s="31"/>
      <c r="BS55" s="31"/>
      <c r="BT55" s="31"/>
      <c r="BU55" s="31"/>
      <c r="BV55" s="58"/>
      <c r="BX55"/>
      <c r="BY55"/>
    </row>
    <row r="56" spans="1:77" ht="13.5" customHeight="1" x14ac:dyDescent="0.25">
      <c r="A56" s="405"/>
      <c r="B56" s="406"/>
      <c r="C56" s="406"/>
      <c r="D56" s="406"/>
      <c r="E56" s="407"/>
      <c r="F56" s="34" t="s">
        <v>502</v>
      </c>
      <c r="G56" s="6"/>
      <c r="H56" s="29"/>
      <c r="I56" s="33" t="s">
        <v>503</v>
      </c>
      <c r="J56" s="29"/>
      <c r="K56" s="29"/>
      <c r="L56" s="29"/>
      <c r="M56" s="29"/>
      <c r="N56" s="29"/>
      <c r="O56" s="29"/>
      <c r="P56" s="29"/>
      <c r="Q56" s="29"/>
      <c r="R56" s="29"/>
      <c r="S56" s="29"/>
      <c r="T56" s="29"/>
      <c r="U56" s="29"/>
      <c r="V56" s="29"/>
      <c r="W56" s="29"/>
      <c r="X56" s="31"/>
      <c r="Y56" s="31"/>
      <c r="Z56" s="31"/>
      <c r="AA56" s="60"/>
      <c r="AB56" s="31"/>
      <c r="AC56" s="31"/>
      <c r="AD56" s="31"/>
      <c r="AE56" s="356" t="str">
        <f>INDEX(_C3_01,RS)</f>
        <v>Myitkyina</v>
      </c>
      <c r="AF56" s="356"/>
      <c r="AG56" s="356"/>
      <c r="AH56" s="356"/>
      <c r="AI56" s="356"/>
      <c r="AJ56" s="356"/>
      <c r="AK56" s="356"/>
      <c r="AL56" s="356"/>
      <c r="AM56" s="356"/>
      <c r="AN56" s="356"/>
      <c r="AO56" s="356"/>
      <c r="AP56" s="356"/>
      <c r="AQ56" s="356"/>
      <c r="AR56" s="356"/>
      <c r="AS56" s="356"/>
      <c r="AT56" s="356"/>
      <c r="AU56" s="356"/>
      <c r="AV56" s="356"/>
      <c r="AW56" s="356"/>
      <c r="AX56" s="55"/>
      <c r="AY56" s="55"/>
      <c r="AZ56" s="55"/>
      <c r="BA56" s="55"/>
      <c r="BB56" s="55"/>
      <c r="BC56" s="55"/>
      <c r="BD56" s="55"/>
      <c r="BE56" s="55"/>
      <c r="BF56" s="55"/>
      <c r="BG56" s="55"/>
      <c r="BH56" s="55"/>
      <c r="BI56" s="31"/>
      <c r="BJ56" s="31"/>
      <c r="BK56" s="31"/>
      <c r="BL56" s="31"/>
      <c r="BM56" s="31"/>
      <c r="BN56" s="31"/>
      <c r="BO56" s="31"/>
      <c r="BP56" s="31"/>
      <c r="BQ56" s="31"/>
      <c r="BR56" s="31"/>
      <c r="BS56" s="31"/>
      <c r="BT56" s="31"/>
      <c r="BU56" s="31"/>
      <c r="BV56" s="58"/>
      <c r="BX56"/>
      <c r="BY56"/>
    </row>
    <row r="57" spans="1:77" ht="13.5" customHeight="1" x14ac:dyDescent="0.25">
      <c r="A57" s="405"/>
      <c r="B57" s="406"/>
      <c r="C57" s="406"/>
      <c r="D57" s="406"/>
      <c r="E57" s="407"/>
      <c r="F57" s="34"/>
      <c r="G57" s="28"/>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6"/>
      <c r="AS57" s="6"/>
      <c r="AT57" s="6"/>
      <c r="AU57" s="6"/>
      <c r="AV57" s="6"/>
      <c r="AW57" s="6"/>
      <c r="AX57" s="6"/>
      <c r="AY57" s="6"/>
      <c r="AZ57" s="6"/>
      <c r="BA57" s="60"/>
      <c r="BB57" s="60"/>
      <c r="BC57" s="6"/>
      <c r="BD57" s="6"/>
      <c r="BE57" s="6"/>
      <c r="BF57" s="6"/>
      <c r="BG57" s="60"/>
      <c r="BH57" s="60"/>
      <c r="BI57" s="60"/>
      <c r="BJ57" s="31"/>
      <c r="BK57" s="31"/>
      <c r="BL57" s="6"/>
      <c r="BM57" s="6"/>
      <c r="BN57" s="6"/>
      <c r="BO57" s="6"/>
      <c r="BP57" s="31"/>
      <c r="BQ57" s="31"/>
      <c r="BR57" s="31"/>
      <c r="BS57" s="31"/>
      <c r="BT57" s="31"/>
      <c r="BU57" s="31"/>
      <c r="BV57" s="58"/>
      <c r="BX57"/>
      <c r="BY57"/>
    </row>
    <row r="58" spans="1:77" ht="13.5" customHeight="1" x14ac:dyDescent="0.25">
      <c r="A58" s="405"/>
      <c r="B58" s="406"/>
      <c r="C58" s="406"/>
      <c r="D58" s="406"/>
      <c r="E58" s="407"/>
      <c r="F58" s="65"/>
      <c r="G58" s="6"/>
      <c r="H58" s="29"/>
      <c r="I58" s="66"/>
      <c r="J58" s="29"/>
      <c r="K58" s="29"/>
      <c r="L58" s="29"/>
      <c r="M58" s="29"/>
      <c r="N58" s="29"/>
      <c r="O58" s="29"/>
      <c r="P58" s="29"/>
      <c r="Q58" s="29"/>
      <c r="R58" s="29"/>
      <c r="S58" s="29"/>
      <c r="T58" s="29"/>
      <c r="U58" s="29"/>
      <c r="V58" s="29"/>
      <c r="W58" s="29"/>
      <c r="X58" s="31"/>
      <c r="Y58" s="31"/>
      <c r="Z58" s="31"/>
      <c r="AA58" s="60"/>
      <c r="AB58" s="31"/>
      <c r="AC58" s="31"/>
      <c r="AD58" s="31"/>
      <c r="AE58" s="31"/>
      <c r="AF58" s="31"/>
      <c r="AG58" s="31"/>
      <c r="AH58" s="31"/>
      <c r="AI58" s="31"/>
      <c r="AJ58" s="31"/>
      <c r="AK58" s="31"/>
      <c r="AL58" s="31"/>
      <c r="AM58" s="31"/>
      <c r="AN58" s="31"/>
      <c r="AO58" s="31"/>
      <c r="AP58" s="31"/>
      <c r="AQ58" s="31"/>
      <c r="AS58" s="29" t="s">
        <v>504</v>
      </c>
      <c r="AT58" s="29"/>
      <c r="AU58" s="29"/>
      <c r="AV58" s="29"/>
      <c r="AW58" s="29"/>
      <c r="AX58" s="29"/>
      <c r="AY58" s="31"/>
      <c r="AZ58" s="31"/>
      <c r="BA58" s="37"/>
      <c r="BB58" s="6"/>
      <c r="BC58" s="6"/>
      <c r="BD58" s="29" t="s">
        <v>505</v>
      </c>
      <c r="BE58" s="31"/>
      <c r="BF58" s="31"/>
      <c r="BG58" s="31"/>
      <c r="BH58" s="31"/>
      <c r="BI58" s="31"/>
      <c r="BJ58" s="31"/>
      <c r="BK58" s="31"/>
      <c r="BL58" s="31"/>
      <c r="BM58" s="31"/>
      <c r="BN58" s="31"/>
      <c r="BO58" s="31"/>
      <c r="BP58" s="31"/>
      <c r="BQ58" s="31"/>
      <c r="BR58" s="31"/>
      <c r="BS58" s="31"/>
      <c r="BT58" s="31"/>
      <c r="BU58" s="31"/>
      <c r="BV58" s="58"/>
      <c r="BX58"/>
      <c r="BY58"/>
    </row>
    <row r="59" spans="1:77" ht="13.5" customHeight="1" x14ac:dyDescent="0.25">
      <c r="A59" s="405"/>
      <c r="B59" s="406"/>
      <c r="C59" s="406"/>
      <c r="D59" s="406"/>
      <c r="E59" s="407"/>
      <c r="F59" s="34" t="s">
        <v>506</v>
      </c>
      <c r="G59" s="6"/>
      <c r="H59" s="29"/>
      <c r="I59" s="33" t="s">
        <v>507</v>
      </c>
      <c r="J59" s="29"/>
      <c r="K59" s="29"/>
      <c r="L59" s="29"/>
      <c r="M59" s="29"/>
      <c r="N59" s="29"/>
      <c r="O59" s="29"/>
      <c r="P59" s="29"/>
      <c r="Q59" s="29"/>
      <c r="R59" s="29"/>
      <c r="S59" s="29"/>
      <c r="T59" s="29"/>
      <c r="U59" s="29"/>
      <c r="V59" s="29"/>
      <c r="W59" s="29"/>
      <c r="X59" s="31"/>
      <c r="Y59" s="31"/>
      <c r="Z59" s="31"/>
      <c r="AA59" s="60"/>
      <c r="AB59" s="31"/>
      <c r="AC59" s="31"/>
      <c r="AD59" s="31"/>
      <c r="AE59" s="31"/>
      <c r="AF59" s="31"/>
      <c r="AG59" s="31"/>
      <c r="AH59" s="31"/>
      <c r="AI59" s="31"/>
      <c r="AJ59" s="31"/>
      <c r="AK59" s="31"/>
      <c r="AL59" s="31"/>
      <c r="AM59" s="31"/>
      <c r="AN59" s="31"/>
      <c r="AO59" s="31"/>
      <c r="AP59" s="31"/>
      <c r="AQ59" s="31"/>
      <c r="AS59" s="319">
        <f>INDEX(_C4_01,RS)</f>
        <v>0</v>
      </c>
      <c r="AT59" s="320"/>
      <c r="AU59" s="320"/>
      <c r="AV59" s="320"/>
      <c r="AW59" s="320"/>
      <c r="AX59" s="320"/>
      <c r="AY59" s="320"/>
      <c r="AZ59" s="321"/>
      <c r="BA59" s="37"/>
      <c r="BB59" s="6"/>
      <c r="BC59" s="6"/>
      <c r="BD59" s="358">
        <f>INDEX(_C4_02,RS)</f>
        <v>10</v>
      </c>
      <c r="BE59" s="359"/>
      <c r="BF59" s="359"/>
      <c r="BG59" s="359"/>
      <c r="BH59" s="359"/>
      <c r="BI59" s="359"/>
      <c r="BJ59" s="359"/>
      <c r="BK59" s="360"/>
      <c r="BL59" s="31"/>
      <c r="BM59" s="31"/>
      <c r="BN59" s="31"/>
      <c r="BO59" s="31"/>
      <c r="BP59" s="31"/>
      <c r="BQ59" s="31"/>
      <c r="BR59" s="31"/>
      <c r="BS59" s="31"/>
      <c r="BT59" s="31"/>
      <c r="BU59" s="31"/>
      <c r="BV59" s="58"/>
      <c r="BX59"/>
      <c r="BY59"/>
    </row>
    <row r="60" spans="1:77" ht="13.5" customHeight="1" x14ac:dyDescent="0.25">
      <c r="A60" s="405"/>
      <c r="B60" s="406"/>
      <c r="C60" s="406"/>
      <c r="D60" s="406"/>
      <c r="E60" s="407"/>
      <c r="F60" s="34"/>
      <c r="G60" s="28"/>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6"/>
      <c r="AS60" s="6"/>
      <c r="AT60" s="6"/>
      <c r="AU60" s="6"/>
      <c r="AV60" s="6"/>
      <c r="AW60" s="6"/>
      <c r="AX60" s="6"/>
      <c r="AY60" s="6"/>
      <c r="AZ60" s="6"/>
      <c r="BA60" s="60"/>
      <c r="BB60" s="60"/>
      <c r="BC60" s="6"/>
      <c r="BD60" s="6"/>
      <c r="BE60" s="6"/>
      <c r="BF60" s="6"/>
      <c r="BG60" s="60"/>
      <c r="BH60" s="60"/>
      <c r="BI60" s="60"/>
      <c r="BJ60" s="31"/>
      <c r="BK60" s="31"/>
      <c r="BL60" s="6"/>
      <c r="BM60" s="6"/>
      <c r="BN60" s="6"/>
      <c r="BO60" s="6"/>
      <c r="BP60" s="31"/>
      <c r="BQ60" s="31"/>
      <c r="BR60" s="31"/>
      <c r="BS60" s="31"/>
      <c r="BT60" s="31"/>
      <c r="BU60" s="31"/>
      <c r="BV60" s="58"/>
      <c r="BX60"/>
      <c r="BY60"/>
    </row>
    <row r="61" spans="1:77" ht="13.5" customHeight="1" x14ac:dyDescent="0.25">
      <c r="A61" s="405"/>
      <c r="B61" s="406"/>
      <c r="C61" s="406"/>
      <c r="D61" s="406"/>
      <c r="E61" s="407"/>
      <c r="F61" s="34" t="s">
        <v>508</v>
      </c>
      <c r="G61" s="28"/>
      <c r="H61" s="29"/>
      <c r="I61" s="6" t="s">
        <v>509</v>
      </c>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N61" s="315" t="str">
        <f>IF(INDEX(_C2_01,RS)="YES","x","")</f>
        <v>x</v>
      </c>
      <c r="AO61" s="316"/>
      <c r="AP61" s="6" t="s">
        <v>16</v>
      </c>
      <c r="AQ61" s="6"/>
      <c r="AR61" s="6"/>
      <c r="AS61" s="31"/>
      <c r="AT61" s="315" t="str">
        <f>IF(INDEX(_C2_01,RS)="No","x","")</f>
        <v/>
      </c>
      <c r="AU61" s="316"/>
      <c r="AV61" s="6" t="s">
        <v>22</v>
      </c>
      <c r="AX61" s="6"/>
      <c r="AY61" s="6"/>
      <c r="AZ61" s="6"/>
      <c r="BA61" s="60"/>
      <c r="BB61" s="60"/>
      <c r="BC61" s="6"/>
      <c r="BD61" s="6"/>
      <c r="BE61" s="6"/>
      <c r="BF61" s="6"/>
      <c r="BG61" s="60"/>
      <c r="BH61" s="60"/>
      <c r="BI61" s="60"/>
      <c r="BJ61" s="31"/>
      <c r="BK61" s="31"/>
      <c r="BL61" s="6"/>
      <c r="BM61" s="6"/>
      <c r="BN61" s="6"/>
      <c r="BO61" s="6"/>
      <c r="BP61" s="31"/>
      <c r="BQ61" s="31"/>
      <c r="BR61" s="31"/>
      <c r="BS61" s="31"/>
      <c r="BT61" s="31"/>
      <c r="BU61" s="31"/>
      <c r="BV61" s="58"/>
      <c r="BX61"/>
      <c r="BY61"/>
    </row>
    <row r="62" spans="1:77" ht="13.5" customHeight="1" x14ac:dyDescent="0.25">
      <c r="A62" s="405"/>
      <c r="B62" s="406"/>
      <c r="C62" s="406"/>
      <c r="D62" s="406"/>
      <c r="E62" s="407"/>
      <c r="F62" s="34"/>
      <c r="G62" s="28"/>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6"/>
      <c r="AS62" s="6"/>
      <c r="AT62" s="6"/>
      <c r="AU62" s="6"/>
      <c r="AV62" s="6"/>
      <c r="AW62" s="6"/>
      <c r="AX62" s="6"/>
      <c r="AY62" s="6"/>
      <c r="AZ62" s="6"/>
      <c r="BA62" s="60"/>
      <c r="BB62" s="60"/>
      <c r="BC62" s="6"/>
      <c r="BD62" s="6"/>
      <c r="BE62" s="6"/>
      <c r="BF62" s="6"/>
      <c r="BG62" s="60"/>
      <c r="BH62" s="60"/>
      <c r="BI62" s="60"/>
      <c r="BJ62" s="31"/>
      <c r="BK62" s="31"/>
      <c r="BL62" s="6"/>
      <c r="BM62" s="6"/>
      <c r="BN62" s="6"/>
      <c r="BO62" s="6"/>
      <c r="BP62" s="31"/>
      <c r="BQ62" s="31"/>
      <c r="BR62" s="31"/>
      <c r="BS62" s="31"/>
      <c r="BT62" s="31"/>
      <c r="BU62" s="31"/>
      <c r="BV62" s="58"/>
      <c r="BX62"/>
      <c r="BY62"/>
    </row>
    <row r="63" spans="1:77" ht="13.5" customHeight="1" x14ac:dyDescent="0.25">
      <c r="A63" s="405"/>
      <c r="B63" s="406"/>
      <c r="C63" s="406"/>
      <c r="D63" s="406"/>
      <c r="E63" s="407"/>
      <c r="F63" s="34" t="s">
        <v>510</v>
      </c>
      <c r="G63" s="6"/>
      <c r="H63" s="29"/>
      <c r="I63" s="33" t="s">
        <v>511</v>
      </c>
      <c r="J63" s="6"/>
      <c r="K63" s="6"/>
      <c r="L63" s="6"/>
      <c r="M63" s="6"/>
      <c r="N63" s="6"/>
      <c r="O63" s="6"/>
      <c r="P63" s="6"/>
      <c r="Q63" s="6"/>
      <c r="R63" s="6"/>
      <c r="S63" s="6"/>
      <c r="T63" s="60"/>
      <c r="U63" s="60"/>
      <c r="V63" s="31"/>
      <c r="W63" s="31"/>
      <c r="AR63" s="356" t="str">
        <f>INDEX(_C6_01,RS)</f>
        <v>KBC</v>
      </c>
      <c r="AS63" s="356"/>
      <c r="AT63" s="356"/>
      <c r="AU63" s="356"/>
      <c r="AV63" s="356"/>
      <c r="AW63" s="356"/>
      <c r="AX63" s="356"/>
      <c r="AY63" s="356"/>
      <c r="AZ63" s="356"/>
      <c r="BA63" s="356"/>
      <c r="BB63" s="356"/>
      <c r="BC63" s="356"/>
      <c r="BD63" s="356"/>
      <c r="BE63" s="356"/>
      <c r="BF63" s="356"/>
      <c r="BG63" s="356"/>
      <c r="BH63" s="356"/>
      <c r="BI63" s="356"/>
      <c r="BJ63" s="356"/>
      <c r="BK63" s="55"/>
      <c r="BL63" s="55"/>
      <c r="BM63" s="55"/>
      <c r="BN63" s="55"/>
      <c r="BO63" s="55"/>
      <c r="BP63" s="55"/>
      <c r="BQ63" s="55"/>
      <c r="BR63" s="55"/>
      <c r="BS63" s="55"/>
      <c r="BT63" s="31"/>
      <c r="BU63" s="31"/>
      <c r="BV63" s="58"/>
      <c r="BX63"/>
      <c r="BY63"/>
    </row>
    <row r="64" spans="1:77" ht="13.5" customHeight="1" x14ac:dyDescent="0.25">
      <c r="A64" s="405"/>
      <c r="B64" s="406"/>
      <c r="C64" s="406"/>
      <c r="D64" s="406"/>
      <c r="E64" s="407"/>
      <c r="F64" s="34"/>
      <c r="G64" s="28"/>
      <c r="H64" s="29"/>
      <c r="I64" s="29"/>
      <c r="J64" s="29"/>
      <c r="K64" s="29"/>
      <c r="L64" s="29"/>
      <c r="M64" s="29"/>
      <c r="N64" s="29"/>
      <c r="O64" s="29"/>
      <c r="P64" s="29"/>
      <c r="Q64" s="29"/>
      <c r="R64" s="29"/>
      <c r="S64" s="29"/>
      <c r="T64" s="29"/>
      <c r="U64" s="29"/>
      <c r="V64" s="29"/>
      <c r="W64" s="29"/>
      <c r="X64" s="29"/>
      <c r="Y64" s="29"/>
      <c r="Z64" s="29"/>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9"/>
      <c r="BF64" s="6"/>
      <c r="BG64" s="60"/>
      <c r="BH64" s="60"/>
      <c r="BI64" s="60"/>
      <c r="BJ64" s="60"/>
      <c r="BK64" s="60"/>
      <c r="BL64" s="6"/>
      <c r="BM64" s="6"/>
      <c r="BN64" s="6"/>
      <c r="BO64" s="6"/>
      <c r="BP64" s="31"/>
      <c r="BQ64" s="31"/>
      <c r="BR64" s="31"/>
      <c r="BS64" s="31"/>
      <c r="BT64" s="31"/>
      <c r="BU64" s="31"/>
      <c r="BV64" s="58"/>
      <c r="BX64"/>
      <c r="BY64"/>
    </row>
    <row r="65" spans="1:77" ht="13.5" customHeight="1" x14ac:dyDescent="0.25">
      <c r="A65" s="405"/>
      <c r="B65" s="406"/>
      <c r="C65" s="406"/>
      <c r="D65" s="406"/>
      <c r="E65" s="407"/>
      <c r="F65" s="34" t="s">
        <v>512</v>
      </c>
      <c r="G65" s="28"/>
      <c r="H65" s="29"/>
      <c r="I65" s="33" t="s">
        <v>513</v>
      </c>
      <c r="J65" s="31"/>
      <c r="K65" s="31"/>
      <c r="L65" s="31"/>
      <c r="M65" s="31"/>
      <c r="N65" s="31"/>
      <c r="O65" s="31"/>
      <c r="P65" s="31"/>
      <c r="Q65" s="31"/>
      <c r="R65" s="31"/>
      <c r="S65" s="31"/>
      <c r="T65" s="31"/>
      <c r="U65" s="31"/>
      <c r="W65" s="31"/>
      <c r="X65" s="31"/>
      <c r="Y65" s="31"/>
      <c r="Z65" s="31"/>
      <c r="AB65" s="31" t="s">
        <v>514</v>
      </c>
      <c r="AF65" s="356" t="str">
        <f>INDEX(_C7_01,RS)</f>
        <v>Bawk Htoi Naw</v>
      </c>
      <c r="AG65" s="356"/>
      <c r="AH65" s="356"/>
      <c r="AI65" s="356"/>
      <c r="AJ65" s="356"/>
      <c r="AK65" s="356"/>
      <c r="AL65" s="356"/>
      <c r="AM65" s="356"/>
      <c r="AN65" s="356"/>
      <c r="AO65" s="356"/>
      <c r="AP65" s="356"/>
      <c r="AQ65" s="356"/>
      <c r="AR65" s="356"/>
      <c r="AS65" s="356"/>
      <c r="AT65" s="356"/>
      <c r="AU65" s="356"/>
      <c r="AV65" s="356"/>
      <c r="AW65" s="356"/>
      <c r="AX65" s="356"/>
      <c r="AY65" s="31"/>
      <c r="AZ65" s="6"/>
      <c r="BA65" s="31" t="s">
        <v>515</v>
      </c>
      <c r="BB65" s="31"/>
      <c r="BC65" s="31"/>
      <c r="BD65" s="31"/>
      <c r="BE65" s="357" t="str">
        <f>INDEX(_C7_02,RS)</f>
        <v>09 -4702709 6</v>
      </c>
      <c r="BF65" s="357"/>
      <c r="BG65" s="357"/>
      <c r="BH65" s="357"/>
      <c r="BI65" s="357"/>
      <c r="BJ65" s="357"/>
      <c r="BK65" s="357"/>
      <c r="BL65" s="357"/>
      <c r="BM65" s="357"/>
      <c r="BN65" s="357"/>
      <c r="BO65" s="357"/>
      <c r="BP65" s="357"/>
      <c r="BQ65" s="357"/>
      <c r="BR65" s="357"/>
      <c r="BS65" s="357"/>
      <c r="BT65" s="357"/>
      <c r="BU65" s="357"/>
      <c r="BV65" s="357"/>
      <c r="BX65"/>
      <c r="BY65"/>
    </row>
    <row r="66" spans="1:77" ht="13.5" customHeight="1" x14ac:dyDescent="0.25">
      <c r="A66" s="408"/>
      <c r="B66" s="409"/>
      <c r="C66" s="409"/>
      <c r="D66" s="409"/>
      <c r="E66" s="410"/>
      <c r="F66" s="70"/>
      <c r="G66" s="54"/>
      <c r="H66" s="55"/>
      <c r="I66" s="55"/>
      <c r="J66" s="55"/>
      <c r="K66" s="55"/>
      <c r="L66" s="55"/>
      <c r="M66" s="55"/>
      <c r="N66" s="55"/>
      <c r="O66" s="55"/>
      <c r="P66" s="55"/>
      <c r="Q66" s="55"/>
      <c r="R66" s="55"/>
      <c r="S66" s="55"/>
      <c r="T66" s="55"/>
      <c r="U66" s="55"/>
      <c r="V66" s="55"/>
      <c r="W66" s="55"/>
      <c r="X66" s="55"/>
      <c r="Y66" s="55"/>
      <c r="Z66" s="55"/>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71"/>
      <c r="BK66" s="57"/>
      <c r="BL66" s="57"/>
      <c r="BM66" s="57"/>
      <c r="BN66" s="57"/>
      <c r="BO66" s="57"/>
      <c r="BP66" s="72"/>
      <c r="BQ66" s="72"/>
      <c r="BR66" s="72"/>
      <c r="BS66" s="72"/>
      <c r="BT66" s="72"/>
      <c r="BU66" s="72"/>
      <c r="BV66" s="73"/>
      <c r="BX66"/>
      <c r="BY66"/>
    </row>
    <row r="67" spans="1:77" ht="13.5" customHeight="1" x14ac:dyDescent="0.25">
      <c r="A67" s="414" t="s">
        <v>316</v>
      </c>
      <c r="B67" s="414"/>
      <c r="C67" s="414"/>
      <c r="D67" s="414"/>
      <c r="E67" s="414"/>
      <c r="F67" s="411" t="s">
        <v>516</v>
      </c>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3"/>
      <c r="BX67"/>
      <c r="BY67"/>
    </row>
    <row r="68" spans="1:77" ht="13.5" customHeight="1" x14ac:dyDescent="0.25">
      <c r="A68" s="414"/>
      <c r="B68" s="414"/>
      <c r="C68" s="414"/>
      <c r="D68" s="414"/>
      <c r="E68" s="414"/>
      <c r="F68" s="74"/>
      <c r="G68" s="75"/>
      <c r="H68" s="76"/>
      <c r="I68" s="76"/>
      <c r="J68" s="76"/>
      <c r="K68" s="77"/>
      <c r="L68" s="77"/>
      <c r="M68" s="77"/>
      <c r="N68" s="78"/>
      <c r="O68" s="77"/>
      <c r="P68" s="77"/>
      <c r="Q68" s="77"/>
      <c r="R68" s="78"/>
      <c r="S68" s="77"/>
      <c r="T68" s="77"/>
      <c r="U68" s="77"/>
      <c r="V68" s="78"/>
      <c r="W68" s="78"/>
      <c r="X68" s="78"/>
      <c r="Y68" s="78"/>
      <c r="Z68" s="78"/>
      <c r="AA68" s="78"/>
      <c r="AB68" s="78"/>
      <c r="AC68" s="77"/>
      <c r="AD68" s="77"/>
      <c r="AE68" s="78"/>
      <c r="AF68" s="78"/>
      <c r="AG68" s="78"/>
      <c r="AH68" s="77"/>
      <c r="AI68" s="77"/>
      <c r="AJ68" s="77"/>
      <c r="AK68" s="77"/>
      <c r="AL68" s="77"/>
      <c r="AM68" s="77"/>
      <c r="AN68" s="77"/>
      <c r="AO68" s="78"/>
      <c r="AP68" s="78"/>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78"/>
      <c r="BU68" s="78"/>
      <c r="BV68" s="79"/>
      <c r="BX68"/>
      <c r="BY68"/>
    </row>
    <row r="69" spans="1:77" ht="13.5" customHeight="1" x14ac:dyDescent="0.25">
      <c r="A69" s="414"/>
      <c r="B69" s="414"/>
      <c r="C69" s="414"/>
      <c r="D69" s="414"/>
      <c r="E69" s="414"/>
      <c r="F69" s="27" t="s">
        <v>517</v>
      </c>
      <c r="G69" s="28"/>
      <c r="H69" s="29"/>
      <c r="I69" s="6" t="s">
        <v>518</v>
      </c>
      <c r="J69" s="6"/>
      <c r="K69" s="6"/>
      <c r="L69" s="31"/>
      <c r="M69" s="6"/>
      <c r="N69" s="6"/>
      <c r="O69" s="6"/>
      <c r="P69" s="31"/>
      <c r="Q69" s="6"/>
      <c r="R69" s="6"/>
      <c r="S69" s="6"/>
      <c r="T69" s="6"/>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5" t="str">
        <f>IF(INDEX(D1_01,RS)="YES","x","")</f>
        <v>x</v>
      </c>
      <c r="AS69" s="316"/>
      <c r="AT69" s="6" t="s">
        <v>16</v>
      </c>
      <c r="AU69" s="6"/>
      <c r="AV69" s="6"/>
      <c r="AW69" s="6"/>
      <c r="AX69" s="315" t="str">
        <f>IF(INDEX(D1_01,RS)="No","x","")</f>
        <v/>
      </c>
      <c r="AY69" s="316"/>
      <c r="AZ69" s="6" t="s">
        <v>22</v>
      </c>
      <c r="BA69" s="31"/>
      <c r="BB69" s="31"/>
      <c r="BC69" s="80"/>
      <c r="BD69" s="31"/>
      <c r="BE69" s="31"/>
      <c r="BF69" s="31"/>
      <c r="BG69" s="31"/>
      <c r="BH69" s="31"/>
      <c r="BI69" s="31"/>
      <c r="BJ69" s="31"/>
      <c r="BK69" s="31"/>
      <c r="BL69" s="31"/>
      <c r="BM69" s="31"/>
      <c r="BN69" s="31"/>
      <c r="BO69" s="31"/>
      <c r="BP69" s="31"/>
      <c r="BQ69" s="31"/>
      <c r="BR69" s="31"/>
      <c r="BS69" s="31"/>
      <c r="BT69" s="31"/>
      <c r="BU69" s="31"/>
      <c r="BV69" s="58"/>
      <c r="BX69"/>
      <c r="BY69"/>
    </row>
    <row r="70" spans="1:77" ht="13.5" customHeight="1" x14ac:dyDescent="0.25">
      <c r="A70" s="414"/>
      <c r="B70" s="414"/>
      <c r="C70" s="414"/>
      <c r="D70" s="414"/>
      <c r="E70" s="414"/>
      <c r="F70" s="27"/>
      <c r="G70" s="28"/>
      <c r="H70" s="29"/>
      <c r="I70" s="29"/>
      <c r="J70" s="29"/>
      <c r="K70" s="6"/>
      <c r="L70" s="6"/>
      <c r="M70" s="6"/>
      <c r="N70" s="31"/>
      <c r="O70" s="6"/>
      <c r="P70" s="6"/>
      <c r="Q70" s="6"/>
      <c r="R70" s="31"/>
      <c r="S70" s="6"/>
      <c r="T70" s="6"/>
      <c r="U70" s="6"/>
      <c r="V70" s="31"/>
      <c r="W70" s="31"/>
      <c r="X70" s="31"/>
      <c r="Y70" s="31"/>
      <c r="Z70" s="31"/>
      <c r="AA70" s="31"/>
      <c r="AB70" s="31"/>
      <c r="AC70" s="31"/>
      <c r="AD70" s="31"/>
      <c r="AE70" s="31"/>
      <c r="AF70" s="31"/>
      <c r="AG70" s="31"/>
      <c r="AH70" s="31"/>
      <c r="AI70" s="31"/>
      <c r="AJ70" s="31"/>
      <c r="AK70" s="31"/>
      <c r="AL70" s="6"/>
      <c r="AM70" s="6"/>
      <c r="AN70" s="31"/>
      <c r="AO70" s="31"/>
      <c r="AP70" s="31"/>
      <c r="AQ70" s="31"/>
      <c r="AR70" s="31"/>
      <c r="AS70" s="31"/>
      <c r="AT70" s="31"/>
      <c r="AU70" s="31"/>
      <c r="AV70" s="31"/>
      <c r="AW70" s="31"/>
      <c r="AX70" s="77"/>
      <c r="AY70" s="31"/>
      <c r="AZ70" s="31"/>
      <c r="BA70" s="31"/>
      <c r="BB70" s="31"/>
      <c r="BC70" s="31"/>
      <c r="BD70" s="6"/>
      <c r="BE70" s="6"/>
      <c r="BF70" s="31"/>
      <c r="BG70" s="31"/>
      <c r="BH70" s="31"/>
      <c r="BI70" s="31"/>
      <c r="BJ70" s="31"/>
      <c r="BK70" s="31"/>
      <c r="BL70" s="31"/>
      <c r="BM70" s="31"/>
      <c r="BN70" s="31"/>
      <c r="BO70" s="31"/>
      <c r="BP70" s="31"/>
      <c r="BQ70" s="31"/>
      <c r="BR70" s="31"/>
      <c r="BS70" s="31"/>
      <c r="BT70" s="31"/>
      <c r="BU70" s="31"/>
      <c r="BV70" s="58"/>
      <c r="BX70"/>
      <c r="BY70"/>
    </row>
    <row r="71" spans="1:77" ht="13.5" customHeight="1" x14ac:dyDescent="0.25">
      <c r="A71" s="414"/>
      <c r="B71" s="414"/>
      <c r="C71" s="414"/>
      <c r="D71" s="414"/>
      <c r="E71" s="414"/>
      <c r="F71" s="34"/>
      <c r="G71" s="28"/>
      <c r="H71" s="29"/>
      <c r="I71" s="81" t="s">
        <v>519</v>
      </c>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31"/>
      <c r="AL71" s="31"/>
      <c r="AM71" s="31"/>
      <c r="AN71" s="31"/>
      <c r="AO71" s="31"/>
      <c r="AP71" s="31"/>
      <c r="AQ71" s="31"/>
      <c r="AR71" s="31"/>
      <c r="AS71" s="31"/>
      <c r="AT71" s="29"/>
      <c r="AU71" s="29"/>
      <c r="AV71" s="31"/>
      <c r="AW71" s="31"/>
      <c r="AX71" s="31"/>
      <c r="AY71" s="31"/>
      <c r="AZ71" s="31"/>
      <c r="BA71" s="31"/>
      <c r="BB71" s="31"/>
      <c r="BC71" s="31"/>
      <c r="BD71" s="29"/>
      <c r="BE71" s="29"/>
      <c r="BF71" s="29"/>
      <c r="BG71" s="29"/>
      <c r="BH71" s="29"/>
      <c r="BI71" s="29"/>
      <c r="BJ71" s="29"/>
      <c r="BK71" s="29"/>
      <c r="BL71" s="29"/>
      <c r="BM71" s="61"/>
      <c r="BN71" s="29"/>
      <c r="BO71" s="6"/>
      <c r="BP71" s="6"/>
      <c r="BQ71" s="6"/>
      <c r="BR71" s="6"/>
      <c r="BS71" s="6"/>
      <c r="BT71" s="6"/>
      <c r="BU71" s="6"/>
      <c r="BV71" s="30"/>
      <c r="BX71"/>
      <c r="BY71"/>
    </row>
    <row r="72" spans="1:77" s="39" customFormat="1" ht="13.5" customHeight="1" x14ac:dyDescent="0.25">
      <c r="A72" s="414"/>
      <c r="B72" s="414"/>
      <c r="C72" s="414"/>
      <c r="D72" s="414"/>
      <c r="E72" s="414"/>
      <c r="F72" s="27" t="s">
        <v>520</v>
      </c>
      <c r="G72" s="28"/>
      <c r="H72" s="6"/>
      <c r="I72" s="6" t="s">
        <v>521</v>
      </c>
      <c r="J72" s="6"/>
      <c r="K72" s="6"/>
      <c r="L72" s="60"/>
      <c r="M72" s="6"/>
      <c r="N72" s="6"/>
      <c r="O72" s="6"/>
      <c r="P72" s="60"/>
      <c r="Q72" s="6"/>
      <c r="R72" s="6"/>
      <c r="S72" s="6"/>
      <c r="T72" s="6"/>
      <c r="U72" s="60"/>
      <c r="V72" s="60"/>
      <c r="W72" s="60"/>
      <c r="X72" s="60"/>
      <c r="Y72" s="60"/>
      <c r="Z72" s="60"/>
      <c r="AA72" s="60"/>
      <c r="AB72" s="315" t="str">
        <f>IF(INDEX(D2_01,RS)="YES","x","")</f>
        <v/>
      </c>
      <c r="AC72" s="316"/>
      <c r="AD72" s="6" t="s">
        <v>522</v>
      </c>
      <c r="AE72" s="60"/>
      <c r="AF72" s="60"/>
      <c r="AG72" s="60"/>
      <c r="AH72" s="60"/>
      <c r="AI72" s="60"/>
      <c r="AJ72" s="60"/>
      <c r="AK72" s="60"/>
      <c r="AL72" s="60"/>
      <c r="AM72" s="60"/>
      <c r="AN72" s="60"/>
      <c r="AO72" s="6"/>
      <c r="AP72" s="6"/>
      <c r="AQ72" s="60"/>
      <c r="AU72" s="6"/>
      <c r="AV72" s="315" t="str">
        <f>IF(INDEX(D2_02,RS)="YES","x","")</f>
        <v/>
      </c>
      <c r="AW72" s="316"/>
      <c r="AX72" s="6" t="s">
        <v>44</v>
      </c>
      <c r="AY72" s="6"/>
      <c r="BH72" s="315" t="str">
        <f>IF(INDEX(D2_03,RS)="YES","x","")</f>
        <v>x</v>
      </c>
      <c r="BI72" s="316"/>
      <c r="BJ72" s="6" t="s">
        <v>45</v>
      </c>
      <c r="BQ72" s="60"/>
      <c r="BR72" s="60"/>
      <c r="BS72" s="60"/>
      <c r="BT72" s="60"/>
      <c r="BU72" s="60"/>
      <c r="BV72" s="82"/>
      <c r="BX72"/>
      <c r="BY72"/>
    </row>
    <row r="73" spans="1:77" s="39" customFormat="1" ht="13.5" customHeight="1" x14ac:dyDescent="0.25">
      <c r="A73" s="414"/>
      <c r="B73" s="414"/>
      <c r="C73" s="414"/>
      <c r="D73" s="414"/>
      <c r="E73" s="414"/>
      <c r="F73" s="27"/>
      <c r="G73" s="28"/>
      <c r="H73" s="6"/>
      <c r="I73" s="32" t="s">
        <v>523</v>
      </c>
      <c r="J73" s="6"/>
      <c r="K73" s="6"/>
      <c r="L73" s="60"/>
      <c r="M73" s="6"/>
      <c r="N73" s="6"/>
      <c r="O73" s="6"/>
      <c r="P73" s="60"/>
      <c r="Q73" s="6"/>
      <c r="R73" s="6"/>
      <c r="S73" s="6"/>
      <c r="T73" s="6"/>
      <c r="U73" s="60"/>
      <c r="V73" s="60"/>
      <c r="W73" s="60"/>
      <c r="X73" s="60"/>
      <c r="AD73" s="6" t="s">
        <v>524</v>
      </c>
      <c r="AE73" s="60"/>
      <c r="AF73" s="60"/>
      <c r="AG73" s="60"/>
      <c r="AH73" s="60"/>
      <c r="AI73" s="60"/>
      <c r="AM73" s="6"/>
      <c r="AO73" s="6"/>
      <c r="AP73" s="6"/>
      <c r="AQ73" s="60"/>
      <c r="AR73" s="60"/>
      <c r="AS73" s="60"/>
      <c r="AT73" s="60"/>
      <c r="AY73" s="6"/>
      <c r="BF73" s="6"/>
      <c r="BH73" s="60"/>
      <c r="BI73" s="60"/>
      <c r="BJ73" s="60"/>
      <c r="BK73" s="60"/>
      <c r="BL73" s="60"/>
      <c r="BM73" s="60"/>
      <c r="BN73" s="60"/>
      <c r="BO73" s="60"/>
      <c r="BP73" s="60"/>
      <c r="BQ73" s="60"/>
      <c r="BR73" s="60"/>
      <c r="BS73" s="60"/>
      <c r="BT73" s="60"/>
      <c r="BU73" s="60"/>
      <c r="BV73" s="82"/>
      <c r="BX73"/>
      <c r="BY73"/>
    </row>
    <row r="74" spans="1:77" s="39" customFormat="1" ht="13.5" customHeight="1" x14ac:dyDescent="0.25">
      <c r="A74" s="414"/>
      <c r="B74" s="414"/>
      <c r="C74" s="414"/>
      <c r="D74" s="414"/>
      <c r="E74" s="414"/>
      <c r="F74" s="27"/>
      <c r="G74" s="28"/>
      <c r="H74" s="6"/>
      <c r="I74" s="32"/>
      <c r="J74" s="6"/>
      <c r="K74" s="6"/>
      <c r="L74" s="60"/>
      <c r="M74" s="6"/>
      <c r="N74" s="6"/>
      <c r="O74" s="6"/>
      <c r="P74" s="60"/>
      <c r="Q74" s="6"/>
      <c r="R74" s="6"/>
      <c r="S74" s="6"/>
      <c r="T74" s="6"/>
      <c r="U74" s="60"/>
      <c r="V74" s="60"/>
      <c r="W74" s="60"/>
      <c r="X74" s="60"/>
      <c r="AB74" s="315" t="str">
        <f>IF(INDEX(D2_04,RS)="YES","x","")</f>
        <v/>
      </c>
      <c r="AC74" s="316"/>
      <c r="AD74" s="6" t="s">
        <v>46</v>
      </c>
      <c r="AE74" s="60"/>
      <c r="AF74" s="60"/>
      <c r="AG74" s="60"/>
      <c r="AH74" s="60"/>
      <c r="AI74" s="60"/>
      <c r="AM74" s="6"/>
      <c r="AO74" s="6"/>
      <c r="AP74" s="6"/>
      <c r="AQ74" s="60"/>
      <c r="AR74" s="60"/>
      <c r="AS74" s="60"/>
      <c r="AT74" s="60"/>
      <c r="AV74" s="315" t="str">
        <f>IF(INDEX(D2_05,RS)="YES","x","")</f>
        <v/>
      </c>
      <c r="AW74" s="316"/>
      <c r="AX74" s="6" t="s">
        <v>47</v>
      </c>
      <c r="AY74" s="6"/>
      <c r="BA74" s="6"/>
      <c r="BB74" s="6"/>
      <c r="BC74" s="6"/>
      <c r="BF74" s="6"/>
      <c r="BH74" s="60"/>
      <c r="BI74" s="60"/>
      <c r="BJ74" s="60"/>
      <c r="BK74" s="60"/>
      <c r="BL74" s="60"/>
      <c r="BM74" s="60"/>
      <c r="BN74" s="60"/>
      <c r="BO74" s="60"/>
      <c r="BP74" s="60"/>
      <c r="BQ74" s="60"/>
      <c r="BR74" s="60"/>
      <c r="BS74" s="60"/>
      <c r="BT74" s="60"/>
      <c r="BU74" s="60"/>
      <c r="BV74" s="82"/>
      <c r="BX74"/>
      <c r="BY74"/>
    </row>
    <row r="75" spans="1:77" ht="13.5" customHeight="1" x14ac:dyDescent="0.25">
      <c r="A75" s="414"/>
      <c r="B75" s="414"/>
      <c r="C75" s="414"/>
      <c r="D75" s="414"/>
      <c r="E75" s="414"/>
      <c r="F75" s="27"/>
      <c r="G75" s="28"/>
      <c r="H75" s="29"/>
      <c r="I75" s="29"/>
      <c r="J75" s="29"/>
      <c r="K75" s="6"/>
      <c r="L75" s="6"/>
      <c r="M75" s="6"/>
      <c r="N75" s="31"/>
      <c r="O75" s="6"/>
      <c r="P75" s="6"/>
      <c r="Q75" s="6"/>
      <c r="R75" s="31"/>
      <c r="S75" s="6"/>
      <c r="T75" s="6"/>
      <c r="U75" s="6"/>
      <c r="V75" s="31"/>
      <c r="W75" s="31"/>
      <c r="X75" s="31"/>
      <c r="Y75" s="31"/>
      <c r="Z75" s="31"/>
      <c r="AA75" s="31"/>
      <c r="AB75" s="31"/>
      <c r="AC75" s="31"/>
      <c r="AD75" s="31"/>
      <c r="AE75" s="31"/>
      <c r="AF75" s="31"/>
      <c r="AG75" s="31"/>
      <c r="AH75" s="31"/>
      <c r="AI75" s="31"/>
      <c r="AJ75" s="31"/>
      <c r="AK75" s="31"/>
      <c r="AL75" s="6"/>
      <c r="AM75" s="6"/>
      <c r="AN75" s="31"/>
      <c r="AO75" s="31"/>
      <c r="AP75" s="31"/>
      <c r="AQ75" s="31"/>
      <c r="AR75" s="31"/>
      <c r="AS75" s="31"/>
      <c r="AT75" s="31"/>
      <c r="AU75" s="31"/>
      <c r="AV75" s="31"/>
      <c r="AW75" s="31"/>
      <c r="AX75" s="31"/>
      <c r="AY75" s="31"/>
      <c r="AZ75" s="31"/>
      <c r="BA75" s="31"/>
      <c r="BB75" s="31"/>
      <c r="BC75" s="31"/>
      <c r="BD75" s="6"/>
      <c r="BE75" s="6"/>
      <c r="BF75" s="31"/>
      <c r="BG75" s="31"/>
      <c r="BH75" s="31"/>
      <c r="BI75" s="31"/>
      <c r="BJ75" s="31"/>
      <c r="BK75" s="31"/>
      <c r="BL75" s="31"/>
      <c r="BM75" s="31"/>
      <c r="BN75" s="31"/>
      <c r="BO75" s="31"/>
      <c r="BP75" s="31"/>
      <c r="BQ75" s="31"/>
      <c r="BR75" s="31"/>
      <c r="BS75" s="31"/>
      <c r="BT75" s="31"/>
      <c r="BU75" s="31"/>
      <c r="BV75" s="58"/>
      <c r="BW75" s="39"/>
      <c r="BX75"/>
      <c r="BY75"/>
    </row>
    <row r="76" spans="1:77" ht="13.5" customHeight="1" x14ac:dyDescent="0.25">
      <c r="A76" s="414"/>
      <c r="B76" s="414"/>
      <c r="C76" s="414"/>
      <c r="D76" s="414"/>
      <c r="E76" s="414"/>
      <c r="F76" s="27" t="s">
        <v>525</v>
      </c>
      <c r="G76" s="28"/>
      <c r="H76" s="6"/>
      <c r="I76" s="6" t="s">
        <v>526</v>
      </c>
      <c r="J76" s="6"/>
      <c r="K76" s="6"/>
      <c r="L76" s="60"/>
      <c r="M76" s="6"/>
      <c r="N76" s="6"/>
      <c r="O76" s="6"/>
      <c r="P76" s="60"/>
      <c r="Q76" s="6"/>
      <c r="R76" s="6"/>
      <c r="S76" s="6"/>
      <c r="T76" s="6"/>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315" t="str">
        <f>IF(INDEX(D3_01,RS)="YES","x","")</f>
        <v/>
      </c>
      <c r="AS76" s="316"/>
      <c r="AT76" s="6" t="s">
        <v>48</v>
      </c>
      <c r="AU76" s="6"/>
      <c r="AV76" s="6"/>
      <c r="AW76" s="60"/>
      <c r="AX76" s="6"/>
      <c r="AY76" s="6"/>
      <c r="AZ76" s="6"/>
      <c r="BA76" s="6"/>
      <c r="BB76" s="315" t="str">
        <f>IF(INDEX(D3_02,RS)="YES","x","")</f>
        <v/>
      </c>
      <c r="BC76" s="316"/>
      <c r="BD76" s="6" t="s">
        <v>527</v>
      </c>
      <c r="BE76" s="6"/>
      <c r="BF76" s="6"/>
      <c r="BG76" s="6"/>
      <c r="BH76" s="60"/>
      <c r="BI76" s="60"/>
      <c r="BJ76" s="60"/>
      <c r="BK76" s="60"/>
      <c r="BL76" s="60"/>
      <c r="BM76" s="60"/>
      <c r="BN76" s="60"/>
      <c r="BO76" s="60"/>
      <c r="BP76" s="60"/>
      <c r="BQ76" s="60"/>
      <c r="BR76" s="60"/>
      <c r="BS76" s="60"/>
      <c r="BT76" s="60"/>
      <c r="BU76" s="60"/>
      <c r="BV76" s="82"/>
      <c r="BW76" s="39"/>
      <c r="BX76"/>
      <c r="BY76"/>
    </row>
    <row r="77" spans="1:77" ht="13.5" customHeight="1" x14ac:dyDescent="0.25">
      <c r="A77" s="414"/>
      <c r="B77" s="414"/>
      <c r="C77" s="414"/>
      <c r="D77" s="414"/>
      <c r="E77" s="414"/>
      <c r="F77" s="27"/>
      <c r="G77" s="146"/>
      <c r="H77" s="147"/>
      <c r="I77" s="148" t="s">
        <v>651</v>
      </c>
      <c r="J77" s="147"/>
      <c r="K77" s="147"/>
      <c r="L77" s="149"/>
      <c r="M77" s="147"/>
      <c r="N77" s="147"/>
      <c r="O77" s="147"/>
      <c r="P77" s="149"/>
      <c r="Q77" s="147"/>
      <c r="R77" s="147"/>
      <c r="S77" s="147"/>
      <c r="T77" s="147"/>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315" t="str">
        <f>IF(INDEX(D3_03,RS)="YES","x","")</f>
        <v>x</v>
      </c>
      <c r="AS77" s="316"/>
      <c r="AT77" s="6" t="s">
        <v>22</v>
      </c>
      <c r="AU77" s="6"/>
      <c r="AV77" s="6"/>
      <c r="AW77" s="60"/>
      <c r="AX77" s="60"/>
      <c r="AY77" s="60"/>
      <c r="AZ77" s="60"/>
      <c r="BA77" s="60"/>
      <c r="BB77" s="60"/>
      <c r="BC77" s="60"/>
      <c r="BD77" s="6" t="s">
        <v>528</v>
      </c>
      <c r="BE77" s="6"/>
      <c r="BF77" s="6"/>
      <c r="BG77" s="6"/>
      <c r="BH77" s="60"/>
      <c r="BI77" s="60"/>
      <c r="BJ77" s="60"/>
      <c r="BK77" s="60"/>
      <c r="BL77" s="60"/>
      <c r="BM77" s="60"/>
      <c r="BN77" s="60"/>
      <c r="BO77" s="60"/>
      <c r="BP77" s="60"/>
      <c r="BQ77" s="60"/>
      <c r="BR77" s="60"/>
      <c r="BS77" s="60"/>
      <c r="BT77" s="60"/>
      <c r="BU77" s="60"/>
      <c r="BV77" s="82"/>
      <c r="BW77" s="39"/>
      <c r="BX77"/>
      <c r="BY77"/>
    </row>
    <row r="78" spans="1:77" ht="13.5" customHeight="1" x14ac:dyDescent="0.25">
      <c r="A78" s="414"/>
      <c r="B78" s="414"/>
      <c r="C78" s="414"/>
      <c r="D78" s="414"/>
      <c r="E78" s="414"/>
      <c r="F78" s="27"/>
      <c r="G78" s="146"/>
      <c r="H78" s="147"/>
      <c r="I78" s="147"/>
      <c r="J78" s="147"/>
      <c r="K78" s="147"/>
      <c r="L78" s="147"/>
      <c r="M78" s="147"/>
      <c r="N78" s="149"/>
      <c r="O78" s="147"/>
      <c r="P78" s="147"/>
      <c r="Q78" s="147"/>
      <c r="R78" s="149"/>
      <c r="S78" s="147"/>
      <c r="T78" s="147"/>
      <c r="U78" s="6"/>
      <c r="V78" s="31"/>
      <c r="W78" s="31"/>
      <c r="X78" s="31"/>
      <c r="Y78" s="31"/>
      <c r="Z78" s="31"/>
      <c r="AA78" s="31"/>
      <c r="AB78" s="31"/>
      <c r="AC78" s="31"/>
      <c r="AD78" s="31"/>
      <c r="AE78" s="31"/>
      <c r="AF78" s="31"/>
      <c r="AG78" s="31"/>
      <c r="AH78" s="31"/>
      <c r="AI78" s="31"/>
      <c r="AJ78" s="6"/>
      <c r="AK78" s="6"/>
      <c r="AL78" s="6"/>
      <c r="AM78" s="6"/>
      <c r="AN78" s="6"/>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58"/>
      <c r="BW78" s="39"/>
      <c r="BX78"/>
      <c r="BY78"/>
    </row>
    <row r="79" spans="1:77" ht="13.5" customHeight="1" x14ac:dyDescent="0.25">
      <c r="A79" s="414"/>
      <c r="B79" s="414"/>
      <c r="C79" s="414"/>
      <c r="D79" s="414"/>
      <c r="E79" s="414"/>
      <c r="F79" s="27" t="s">
        <v>529</v>
      </c>
      <c r="G79" s="28"/>
      <c r="H79" s="29"/>
      <c r="I79" s="6" t="s">
        <v>530</v>
      </c>
      <c r="J79" s="6"/>
      <c r="K79" s="6"/>
      <c r="L79" s="31"/>
      <c r="M79" s="6"/>
      <c r="N79" s="6"/>
      <c r="O79" s="6"/>
      <c r="P79" s="31"/>
      <c r="Q79" s="6"/>
      <c r="R79" s="6"/>
      <c r="S79" s="6"/>
      <c r="T79" s="6"/>
      <c r="U79" s="31"/>
      <c r="V79" s="31"/>
      <c r="W79" s="31"/>
      <c r="X79" s="31"/>
      <c r="Y79" s="31"/>
      <c r="Z79" s="31"/>
      <c r="AA79" s="31"/>
      <c r="AB79" s="31"/>
      <c r="AC79" s="31"/>
      <c r="AD79" s="31"/>
      <c r="AE79" s="31"/>
      <c r="AF79" s="31"/>
      <c r="AG79" s="31"/>
      <c r="AH79" s="31"/>
      <c r="AI79" s="31"/>
      <c r="AJ79" s="31"/>
      <c r="AK79" s="31"/>
      <c r="AL79" s="31"/>
      <c r="AM79" s="31"/>
      <c r="AN79" s="31"/>
      <c r="AO79" s="31"/>
      <c r="AP79" s="31"/>
      <c r="AQ79" s="6" t="s">
        <v>531</v>
      </c>
      <c r="AR79" s="31"/>
      <c r="AS79" s="31"/>
      <c r="AT79" s="31"/>
      <c r="AU79" s="31"/>
      <c r="AV79" s="31"/>
      <c r="AW79" s="31"/>
      <c r="AX79" s="31"/>
      <c r="AY79" s="31"/>
      <c r="AZ79" s="31"/>
      <c r="BA79" s="31"/>
      <c r="BB79" s="31"/>
      <c r="BC79" s="31"/>
      <c r="BD79" s="31"/>
      <c r="BE79" s="31"/>
      <c r="BF79" s="315" t="str">
        <f>IF(INDEX(D4_01,RS)="YES","x","")</f>
        <v>x</v>
      </c>
      <c r="BG79" s="316"/>
      <c r="BH79" s="6" t="s">
        <v>16</v>
      </c>
      <c r="BI79" s="6"/>
      <c r="BJ79" s="6"/>
      <c r="BK79" s="31"/>
      <c r="BL79" s="315" t="str">
        <f>IF(INDEX(D4_01,RS)="No","x","")</f>
        <v/>
      </c>
      <c r="BM79" s="316"/>
      <c r="BN79" s="6" t="s">
        <v>22</v>
      </c>
      <c r="BO79" s="31"/>
      <c r="BP79" s="31"/>
      <c r="BQ79" s="31"/>
      <c r="BR79" s="31"/>
      <c r="BS79" s="31"/>
      <c r="BT79" s="31"/>
      <c r="BU79" s="31"/>
      <c r="BV79" s="58"/>
      <c r="BX79"/>
      <c r="BY79"/>
    </row>
    <row r="80" spans="1:77" ht="13.5" customHeight="1" x14ac:dyDescent="0.25">
      <c r="A80" s="414"/>
      <c r="B80" s="414"/>
      <c r="C80" s="414"/>
      <c r="D80" s="414"/>
      <c r="E80" s="414"/>
      <c r="F80" s="27"/>
      <c r="G80" s="28"/>
      <c r="H80" s="29"/>
      <c r="I80" s="6" t="s">
        <v>532</v>
      </c>
      <c r="J80" s="6"/>
      <c r="K80" s="6"/>
      <c r="L80" s="31"/>
      <c r="M80" s="6"/>
      <c r="N80" s="6"/>
      <c r="O80" s="6"/>
      <c r="P80" s="31"/>
      <c r="Q80" s="6"/>
      <c r="R80" s="6"/>
      <c r="S80" s="6"/>
      <c r="T80" s="6"/>
      <c r="U80" s="31"/>
      <c r="V80" s="31"/>
      <c r="W80" s="31"/>
      <c r="X80" s="31"/>
      <c r="Y80" s="31"/>
      <c r="Z80" s="31"/>
      <c r="AA80" s="31"/>
      <c r="AB80" s="31"/>
      <c r="AC80" s="31"/>
      <c r="AD80" s="31"/>
      <c r="AE80" s="31"/>
      <c r="AF80" s="31"/>
      <c r="AG80" s="31"/>
      <c r="AH80" s="31"/>
      <c r="AI80" s="31"/>
      <c r="AJ80" s="31"/>
      <c r="AK80" s="31"/>
      <c r="AL80" s="31"/>
      <c r="AM80" s="31"/>
      <c r="AN80" s="31"/>
      <c r="AO80" s="31"/>
      <c r="AP80" s="31"/>
      <c r="AQ80" s="6" t="s">
        <v>533</v>
      </c>
      <c r="AR80" s="31"/>
      <c r="AS80" s="31"/>
      <c r="AT80" s="31"/>
      <c r="AU80" s="31"/>
      <c r="AV80" s="31"/>
      <c r="AW80" s="31"/>
      <c r="AX80" s="31"/>
      <c r="AY80" s="31"/>
      <c r="AZ80" s="31"/>
      <c r="BA80" s="31"/>
      <c r="BB80" s="31"/>
      <c r="BC80" s="31"/>
      <c r="BD80" s="31"/>
      <c r="BE80" s="31"/>
      <c r="BF80" s="315" t="str">
        <f>IF(INDEX(D4_02,RS)="YES","x","")</f>
        <v>x</v>
      </c>
      <c r="BG80" s="316"/>
      <c r="BH80" s="6" t="s">
        <v>16</v>
      </c>
      <c r="BI80" s="6"/>
      <c r="BJ80" s="6"/>
      <c r="BK80" s="31"/>
      <c r="BL80" s="315" t="str">
        <f>IF(INDEX(D4_03,RS)="No","x","")</f>
        <v/>
      </c>
      <c r="BM80" s="316"/>
      <c r="BN80" s="6" t="s">
        <v>22</v>
      </c>
      <c r="BO80" s="31"/>
      <c r="BP80" s="31"/>
      <c r="BQ80" s="31"/>
      <c r="BR80" s="31"/>
      <c r="BS80" s="31"/>
      <c r="BT80" s="31"/>
      <c r="BU80" s="31"/>
      <c r="BV80" s="58"/>
      <c r="BX80"/>
      <c r="BY80"/>
    </row>
    <row r="81" spans="1:77" ht="13.5" customHeight="1" x14ac:dyDescent="0.25">
      <c r="A81" s="414"/>
      <c r="B81" s="414"/>
      <c r="C81" s="414"/>
      <c r="D81" s="414"/>
      <c r="E81" s="414"/>
      <c r="F81" s="27"/>
      <c r="G81" s="28"/>
      <c r="H81" s="29"/>
      <c r="I81" s="31"/>
      <c r="J81" s="6"/>
      <c r="K81" s="6"/>
      <c r="L81" s="31"/>
      <c r="M81" s="6"/>
      <c r="N81" s="6"/>
      <c r="O81" s="6"/>
      <c r="P81" s="31"/>
      <c r="Q81" s="6"/>
      <c r="R81" s="6"/>
      <c r="S81" s="6"/>
      <c r="T81" s="6"/>
      <c r="U81" s="31"/>
      <c r="V81" s="31"/>
      <c r="W81" s="31"/>
      <c r="X81" s="31"/>
      <c r="Y81" s="31"/>
      <c r="Z81" s="31"/>
      <c r="AA81" s="31"/>
      <c r="AB81" s="31"/>
      <c r="AC81" s="31"/>
      <c r="AD81" s="31"/>
      <c r="AE81" s="31"/>
      <c r="AF81" s="31"/>
      <c r="AG81" s="31"/>
      <c r="AH81" s="31"/>
      <c r="AI81" s="31"/>
      <c r="AJ81" s="31"/>
      <c r="AK81" s="31"/>
      <c r="AL81" s="31"/>
      <c r="AM81" s="31"/>
      <c r="AN81" s="31"/>
      <c r="AO81" s="31"/>
      <c r="AP81" s="31"/>
      <c r="AQ81" s="6" t="s">
        <v>534</v>
      </c>
      <c r="AR81" s="31"/>
      <c r="AS81" s="31"/>
      <c r="AT81" s="31"/>
      <c r="AU81" s="31"/>
      <c r="AV81" s="31"/>
      <c r="AW81" s="31"/>
      <c r="AX81" s="31"/>
      <c r="AY81" s="31"/>
      <c r="AZ81" s="31"/>
      <c r="BA81" s="31"/>
      <c r="BB81" s="31"/>
      <c r="BC81" s="31"/>
      <c r="BD81" s="31"/>
      <c r="BE81" s="31"/>
      <c r="BF81" s="315" t="str">
        <f>IF(INDEX(D4_03,RS)="YES","x","")</f>
        <v>x</v>
      </c>
      <c r="BG81" s="316"/>
      <c r="BH81" s="6" t="s">
        <v>16</v>
      </c>
      <c r="BI81" s="6"/>
      <c r="BJ81" s="6"/>
      <c r="BK81" s="31"/>
      <c r="BL81" s="315" t="str">
        <f>IF(INDEX(D4_03,RS)="No","x","")</f>
        <v/>
      </c>
      <c r="BM81" s="316"/>
      <c r="BN81" s="6" t="s">
        <v>22</v>
      </c>
      <c r="BO81" s="31"/>
      <c r="BP81" s="31"/>
      <c r="BQ81" s="31"/>
      <c r="BR81" s="31"/>
      <c r="BS81" s="31"/>
      <c r="BT81" s="31"/>
      <c r="BU81" s="31"/>
      <c r="BV81" s="58"/>
      <c r="BX81"/>
      <c r="BY81"/>
    </row>
    <row r="82" spans="1:77" ht="13.5" customHeight="1" x14ac:dyDescent="0.25">
      <c r="A82" s="414"/>
      <c r="B82" s="414"/>
      <c r="C82" s="414"/>
      <c r="D82" s="414"/>
      <c r="E82" s="414"/>
      <c r="F82" s="27"/>
      <c r="G82" s="28"/>
      <c r="H82" s="29"/>
      <c r="I82" s="29"/>
      <c r="J82" s="29"/>
      <c r="K82" s="6"/>
      <c r="L82" s="6"/>
      <c r="M82" s="6"/>
      <c r="N82" s="31"/>
      <c r="O82" s="6"/>
      <c r="P82" s="6"/>
      <c r="Q82" s="6"/>
      <c r="R82" s="31"/>
      <c r="S82" s="6"/>
      <c r="T82" s="6"/>
      <c r="U82" s="6"/>
      <c r="V82" s="31"/>
      <c r="W82" s="31"/>
      <c r="X82" s="31"/>
      <c r="Y82" s="31"/>
      <c r="Z82" s="31"/>
      <c r="AA82" s="31"/>
      <c r="AB82" s="31"/>
      <c r="AC82" s="31"/>
      <c r="AD82" s="31"/>
      <c r="AE82" s="31"/>
      <c r="AF82" s="31"/>
      <c r="AG82" s="31"/>
      <c r="AH82" s="31"/>
      <c r="AI82" s="31"/>
      <c r="AJ82" s="6"/>
      <c r="AK82" s="6"/>
      <c r="AL82" s="6"/>
      <c r="AM82" s="6"/>
      <c r="AN82" s="6"/>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58"/>
      <c r="BX82"/>
      <c r="BY82"/>
    </row>
    <row r="83" spans="1:77" ht="13.5" customHeight="1" x14ac:dyDescent="0.25">
      <c r="A83" s="414"/>
      <c r="B83" s="414"/>
      <c r="C83" s="414"/>
      <c r="D83" s="414"/>
      <c r="E83" s="414"/>
      <c r="F83" s="411" t="s">
        <v>535</v>
      </c>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c r="AQ83" s="412"/>
      <c r="AR83" s="412"/>
      <c r="AS83" s="412"/>
      <c r="AT83" s="412"/>
      <c r="AU83" s="412"/>
      <c r="AV83" s="412"/>
      <c r="AW83" s="412"/>
      <c r="AX83" s="412"/>
      <c r="AY83" s="412"/>
      <c r="AZ83" s="412"/>
      <c r="BA83" s="412"/>
      <c r="BB83" s="412"/>
      <c r="BC83" s="412"/>
      <c r="BD83" s="412"/>
      <c r="BE83" s="412"/>
      <c r="BF83" s="412"/>
      <c r="BG83" s="412"/>
      <c r="BH83" s="412"/>
      <c r="BI83" s="412"/>
      <c r="BJ83" s="412"/>
      <c r="BK83" s="412"/>
      <c r="BL83" s="412"/>
      <c r="BM83" s="412"/>
      <c r="BN83" s="412"/>
      <c r="BO83" s="412"/>
      <c r="BP83" s="412"/>
      <c r="BQ83" s="412"/>
      <c r="BR83" s="412"/>
      <c r="BS83" s="412"/>
      <c r="BT83" s="412"/>
      <c r="BU83" s="412"/>
      <c r="BV83" s="413"/>
      <c r="BX83"/>
      <c r="BY83"/>
    </row>
    <row r="84" spans="1:77" ht="13.5" customHeight="1" x14ac:dyDescent="0.25">
      <c r="A84" s="414"/>
      <c r="B84" s="414"/>
      <c r="C84" s="414"/>
      <c r="D84" s="414"/>
      <c r="E84" s="414"/>
      <c r="F84" s="74"/>
      <c r="G84" s="75"/>
      <c r="H84" s="76"/>
      <c r="I84" s="76"/>
      <c r="J84" s="76"/>
      <c r="K84" s="77"/>
      <c r="L84" s="77"/>
      <c r="M84" s="77"/>
      <c r="N84" s="78"/>
      <c r="O84" s="77"/>
      <c r="P84" s="77"/>
      <c r="Q84" s="77"/>
      <c r="R84" s="78"/>
      <c r="S84" s="77"/>
      <c r="T84" s="77"/>
      <c r="U84" s="77"/>
      <c r="V84" s="78"/>
      <c r="W84" s="78"/>
      <c r="X84" s="78"/>
      <c r="Y84" s="78"/>
      <c r="Z84" s="78"/>
      <c r="AA84" s="78"/>
      <c r="AB84" s="78"/>
      <c r="AC84" s="77"/>
      <c r="AD84" s="77"/>
      <c r="AE84" s="78"/>
      <c r="AF84" s="78"/>
      <c r="AG84" s="78"/>
      <c r="AH84" s="77"/>
      <c r="AI84" s="77"/>
      <c r="AJ84" s="77"/>
      <c r="AK84" s="77"/>
      <c r="AL84" s="77"/>
      <c r="AM84" s="77"/>
      <c r="AN84" s="77"/>
      <c r="AO84" s="78"/>
      <c r="AP84" s="78"/>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78"/>
      <c r="BU84" s="78"/>
      <c r="BV84" s="79"/>
      <c r="BX84"/>
      <c r="BY84"/>
    </row>
    <row r="85" spans="1:77" ht="13.5" customHeight="1" x14ac:dyDescent="0.25">
      <c r="A85" s="414"/>
      <c r="B85" s="414"/>
      <c r="C85" s="414"/>
      <c r="D85" s="414"/>
      <c r="E85" s="414"/>
      <c r="F85" s="27"/>
      <c r="G85" s="28"/>
      <c r="H85" s="29"/>
      <c r="I85" s="83" t="s">
        <v>38</v>
      </c>
      <c r="J85" s="83"/>
      <c r="K85" s="83"/>
      <c r="L85" s="83"/>
      <c r="M85" s="83"/>
      <c r="N85" s="83"/>
      <c r="O85" s="83"/>
      <c r="P85" s="83"/>
      <c r="Q85" s="83"/>
      <c r="R85" s="83"/>
      <c r="S85" s="83"/>
      <c r="T85" s="83"/>
      <c r="U85" s="83"/>
      <c r="V85" s="83"/>
      <c r="W85" s="83"/>
      <c r="X85" s="83"/>
      <c r="Y85" s="83"/>
      <c r="Z85" s="84"/>
      <c r="AA85" s="84"/>
      <c r="AB85" s="84"/>
      <c r="AC85" s="84"/>
      <c r="AD85" s="84"/>
      <c r="AE85" s="84"/>
      <c r="AF85" s="84"/>
      <c r="AG85" s="84"/>
      <c r="AH85" s="84"/>
      <c r="AI85" s="84"/>
      <c r="AJ85" s="84"/>
      <c r="AK85" s="84"/>
      <c r="AL85" s="84"/>
      <c r="AM85" s="84"/>
      <c r="AN85" s="84"/>
      <c r="AO85" s="84"/>
      <c r="AP85" s="84"/>
      <c r="AQ85" s="83" t="s">
        <v>39</v>
      </c>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31"/>
      <c r="BV85" s="58"/>
      <c r="BX85"/>
      <c r="BY85"/>
    </row>
    <row r="86" spans="1:77" ht="13.5" customHeight="1" x14ac:dyDescent="0.25">
      <c r="A86" s="414"/>
      <c r="B86" s="414"/>
      <c r="C86" s="414"/>
      <c r="D86" s="414"/>
      <c r="E86" s="414"/>
      <c r="F86" s="27"/>
      <c r="G86" s="28"/>
      <c r="H86" s="31"/>
      <c r="I86" s="85" t="s">
        <v>536</v>
      </c>
      <c r="J86" s="86"/>
      <c r="K86" s="86"/>
      <c r="L86" s="86"/>
      <c r="M86" s="86"/>
      <c r="N86" s="86"/>
      <c r="O86" s="86"/>
      <c r="P86" s="86"/>
      <c r="Q86" s="86"/>
      <c r="R86" s="86"/>
      <c r="S86" s="86"/>
      <c r="T86" s="86"/>
      <c r="U86" s="86"/>
      <c r="V86" s="86"/>
      <c r="W86" s="86"/>
      <c r="X86" s="87" t="s">
        <v>14</v>
      </c>
      <c r="Y86" s="88"/>
      <c r="Z86" s="88"/>
      <c r="AA86" s="88"/>
      <c r="AB86" s="88"/>
      <c r="AC86" s="89" t="s">
        <v>20</v>
      </c>
      <c r="AD86" s="90"/>
      <c r="AE86" s="90"/>
      <c r="AF86" s="90"/>
      <c r="AG86" s="91"/>
      <c r="AH86" s="89" t="s">
        <v>55</v>
      </c>
      <c r="AI86" s="92"/>
      <c r="AJ86" s="92"/>
      <c r="AK86" s="92"/>
      <c r="AL86" s="93"/>
      <c r="AM86" s="31"/>
      <c r="AN86" s="34"/>
      <c r="AO86" s="28"/>
      <c r="AP86" s="31"/>
      <c r="AQ86" s="85" t="s">
        <v>537</v>
      </c>
      <c r="AR86" s="86"/>
      <c r="AS86" s="86"/>
      <c r="AT86" s="86"/>
      <c r="AU86" s="86"/>
      <c r="AV86" s="86"/>
      <c r="AW86" s="86"/>
      <c r="AX86" s="86"/>
      <c r="AY86" s="86"/>
      <c r="AZ86" s="86"/>
      <c r="BA86" s="86"/>
      <c r="BB86" s="86"/>
      <c r="BC86" s="86"/>
      <c r="BD86" s="86"/>
      <c r="BE86" s="86"/>
      <c r="BF86" s="86"/>
      <c r="BG86" s="87" t="s">
        <v>14</v>
      </c>
      <c r="BH86" s="88"/>
      <c r="BI86" s="88"/>
      <c r="BJ86" s="88"/>
      <c r="BK86" s="94"/>
      <c r="BL86" s="89" t="s">
        <v>20</v>
      </c>
      <c r="BM86" s="90"/>
      <c r="BN86" s="90"/>
      <c r="BO86" s="90"/>
      <c r="BP86" s="90"/>
      <c r="BQ86" s="87" t="s">
        <v>55</v>
      </c>
      <c r="BR86" s="45"/>
      <c r="BS86" s="45"/>
      <c r="BT86" s="45"/>
      <c r="BU86" s="95"/>
      <c r="BV86" s="58"/>
      <c r="BX86"/>
      <c r="BY86"/>
    </row>
    <row r="87" spans="1:77" ht="13.5" customHeight="1" x14ac:dyDescent="0.25">
      <c r="A87" s="414"/>
      <c r="B87" s="414"/>
      <c r="C87" s="414"/>
      <c r="D87" s="414"/>
      <c r="E87" s="414"/>
      <c r="F87" s="27" t="s">
        <v>538</v>
      </c>
      <c r="G87" s="28"/>
      <c r="H87" s="29"/>
      <c r="I87" s="96" t="s">
        <v>319</v>
      </c>
      <c r="J87" s="86"/>
      <c r="K87" s="86"/>
      <c r="L87" s="86"/>
      <c r="M87" s="86"/>
      <c r="N87" s="86"/>
      <c r="O87" s="86"/>
      <c r="P87" s="86"/>
      <c r="Q87" s="86"/>
      <c r="R87" s="86"/>
      <c r="S87" s="86"/>
      <c r="T87" s="86"/>
      <c r="U87" s="86"/>
      <c r="V87" s="86"/>
      <c r="W87" s="86"/>
      <c r="X87" s="353">
        <f>INDEX(D5_01,RS)</f>
        <v>0</v>
      </c>
      <c r="Y87" s="354"/>
      <c r="Z87" s="354"/>
      <c r="AA87" s="354"/>
      <c r="AB87" s="355"/>
      <c r="AC87" s="353">
        <f>INDEX(D5_02,RS)</f>
        <v>2</v>
      </c>
      <c r="AD87" s="354"/>
      <c r="AE87" s="354"/>
      <c r="AF87" s="354"/>
      <c r="AG87" s="355"/>
      <c r="AH87" s="353">
        <f>INDEX(D5_03,RS)</f>
        <v>0</v>
      </c>
      <c r="AI87" s="354"/>
      <c r="AJ87" s="354"/>
      <c r="AK87" s="354"/>
      <c r="AL87" s="355"/>
      <c r="AM87" s="31"/>
      <c r="AN87" s="34" t="s">
        <v>539</v>
      </c>
      <c r="AO87" s="28"/>
      <c r="AP87" s="29"/>
      <c r="AQ87" s="96" t="s">
        <v>326</v>
      </c>
      <c r="AR87" s="86"/>
      <c r="AS87" s="86"/>
      <c r="AT87" s="86"/>
      <c r="AU87" s="86"/>
      <c r="AV87" s="86"/>
      <c r="AW87" s="86"/>
      <c r="AX87" s="86"/>
      <c r="AY87" s="86"/>
      <c r="AZ87" s="86"/>
      <c r="BA87" s="86"/>
      <c r="BB87" s="86"/>
      <c r="BC87" s="86"/>
      <c r="BD87" s="86"/>
      <c r="BE87" s="86"/>
      <c r="BF87" s="86"/>
      <c r="BG87" s="353">
        <f>INDEX(D14_01,RS)</f>
        <v>3</v>
      </c>
      <c r="BH87" s="354"/>
      <c r="BI87" s="354"/>
      <c r="BJ87" s="354"/>
      <c r="BK87" s="355"/>
      <c r="BL87" s="353">
        <f>INDEX(D14_02,RS)</f>
        <v>0</v>
      </c>
      <c r="BM87" s="354"/>
      <c r="BN87" s="354"/>
      <c r="BO87" s="354"/>
      <c r="BP87" s="355"/>
      <c r="BQ87" s="353">
        <f>INDEX(D14_03,RS)</f>
        <v>3</v>
      </c>
      <c r="BR87" s="354"/>
      <c r="BS87" s="354"/>
      <c r="BT87" s="354"/>
      <c r="BU87" s="355"/>
      <c r="BV87" s="58"/>
      <c r="BX87"/>
      <c r="BY87"/>
    </row>
    <row r="88" spans="1:77" ht="13.5" customHeight="1" x14ac:dyDescent="0.25">
      <c r="A88" s="414"/>
      <c r="B88" s="414"/>
      <c r="C88" s="414"/>
      <c r="D88" s="414"/>
      <c r="E88" s="414"/>
      <c r="F88" s="27" t="s">
        <v>540</v>
      </c>
      <c r="G88" s="28"/>
      <c r="H88" s="29"/>
      <c r="I88" s="97" t="s">
        <v>320</v>
      </c>
      <c r="J88" s="98"/>
      <c r="K88" s="98"/>
      <c r="L88" s="98"/>
      <c r="M88" s="98"/>
      <c r="N88" s="98"/>
      <c r="O88" s="98"/>
      <c r="P88" s="98"/>
      <c r="Q88" s="98"/>
      <c r="R88" s="98"/>
      <c r="S88" s="98"/>
      <c r="T88" s="98"/>
      <c r="U88" s="98"/>
      <c r="V88" s="98"/>
      <c r="W88" s="98"/>
      <c r="X88" s="353">
        <f>INDEX(D6_01,RS)</f>
        <v>4</v>
      </c>
      <c r="Y88" s="354"/>
      <c r="Z88" s="354"/>
      <c r="AA88" s="354"/>
      <c r="AB88" s="355"/>
      <c r="AC88" s="353">
        <f>INDEX(D6_02,RS)</f>
        <v>5</v>
      </c>
      <c r="AD88" s="354"/>
      <c r="AE88" s="354"/>
      <c r="AF88" s="354"/>
      <c r="AG88" s="355"/>
      <c r="AH88" s="353">
        <f>INDEX(D6_03,RS)</f>
        <v>0</v>
      </c>
      <c r="AI88" s="354"/>
      <c r="AJ88" s="354"/>
      <c r="AK88" s="354"/>
      <c r="AL88" s="355"/>
      <c r="AM88" s="31"/>
      <c r="AN88" s="34" t="s">
        <v>541</v>
      </c>
      <c r="AO88" s="28"/>
      <c r="AP88" s="29"/>
      <c r="AQ88" s="96" t="s">
        <v>327</v>
      </c>
      <c r="AR88" s="98"/>
      <c r="AS88" s="98"/>
      <c r="AT88" s="98"/>
      <c r="AU88" s="98"/>
      <c r="AV88" s="98"/>
      <c r="AW88" s="98"/>
      <c r="AX88" s="98"/>
      <c r="AY88" s="98"/>
      <c r="AZ88" s="98"/>
      <c r="BA88" s="98"/>
      <c r="BB88" s="98"/>
      <c r="BC88" s="98"/>
      <c r="BD88" s="98"/>
      <c r="BE88" s="98"/>
      <c r="BF88" s="98"/>
      <c r="BG88" s="353">
        <f>INDEX(D15_01,RS)</f>
        <v>1</v>
      </c>
      <c r="BH88" s="354"/>
      <c r="BI88" s="354"/>
      <c r="BJ88" s="354"/>
      <c r="BK88" s="355"/>
      <c r="BL88" s="353">
        <f>INDEX(D15_02,RS)</f>
        <v>0</v>
      </c>
      <c r="BM88" s="354"/>
      <c r="BN88" s="354"/>
      <c r="BO88" s="354"/>
      <c r="BP88" s="355"/>
      <c r="BQ88" s="353">
        <f>INDEX(D15_03,RS)</f>
        <v>1</v>
      </c>
      <c r="BR88" s="354"/>
      <c r="BS88" s="354"/>
      <c r="BT88" s="354"/>
      <c r="BU88" s="355"/>
      <c r="BV88" s="58"/>
      <c r="BX88"/>
      <c r="BY88"/>
    </row>
    <row r="89" spans="1:77" ht="13.5" customHeight="1" x14ac:dyDescent="0.25">
      <c r="A89" s="414"/>
      <c r="B89" s="414"/>
      <c r="C89" s="414"/>
      <c r="D89" s="414"/>
      <c r="E89" s="414"/>
      <c r="F89" s="27" t="s">
        <v>542</v>
      </c>
      <c r="G89" s="28"/>
      <c r="H89" s="29"/>
      <c r="I89" s="97" t="s">
        <v>321</v>
      </c>
      <c r="J89" s="98"/>
      <c r="K89" s="98"/>
      <c r="L89" s="98"/>
      <c r="M89" s="98"/>
      <c r="N89" s="98"/>
      <c r="O89" s="98"/>
      <c r="P89" s="98"/>
      <c r="Q89" s="98"/>
      <c r="R89" s="98"/>
      <c r="S89" s="98"/>
      <c r="T89" s="98"/>
      <c r="U89" s="98"/>
      <c r="V89" s="98"/>
      <c r="W89" s="98"/>
      <c r="X89" s="353">
        <f>INDEX(D7_01,RS)</f>
        <v>8</v>
      </c>
      <c r="Y89" s="354"/>
      <c r="Z89" s="354"/>
      <c r="AA89" s="354"/>
      <c r="AB89" s="355"/>
      <c r="AC89" s="353">
        <f>INDEX(D7_02,RS)</f>
        <v>10</v>
      </c>
      <c r="AD89" s="354"/>
      <c r="AE89" s="354"/>
      <c r="AF89" s="354"/>
      <c r="AG89" s="355"/>
      <c r="AH89" s="353">
        <f>INDEX(D7_03,RS)</f>
        <v>0</v>
      </c>
      <c r="AI89" s="354"/>
      <c r="AJ89" s="354"/>
      <c r="AK89" s="354"/>
      <c r="AL89" s="355"/>
      <c r="AM89" s="31"/>
      <c r="AN89" s="34" t="s">
        <v>543</v>
      </c>
      <c r="AO89" s="28"/>
      <c r="AP89" s="29"/>
      <c r="AQ89" s="97" t="s">
        <v>328</v>
      </c>
      <c r="AR89" s="98"/>
      <c r="AS89" s="98"/>
      <c r="AT89" s="98"/>
      <c r="AU89" s="98"/>
      <c r="AV89" s="98"/>
      <c r="AW89" s="98"/>
      <c r="AX89" s="98"/>
      <c r="AY89" s="98"/>
      <c r="AZ89" s="98"/>
      <c r="BA89" s="98"/>
      <c r="BB89" s="98"/>
      <c r="BC89" s="98"/>
      <c r="BD89" s="98"/>
      <c r="BE89" s="98"/>
      <c r="BF89" s="98"/>
      <c r="BG89" s="353">
        <f>INDEX(D16_01,RS)</f>
        <v>1</v>
      </c>
      <c r="BH89" s="354"/>
      <c r="BI89" s="354"/>
      <c r="BJ89" s="354"/>
      <c r="BK89" s="355"/>
      <c r="BL89" s="353">
        <f>INDEX(D16_02,RS)</f>
        <v>1</v>
      </c>
      <c r="BM89" s="354"/>
      <c r="BN89" s="354"/>
      <c r="BO89" s="354"/>
      <c r="BP89" s="355"/>
      <c r="BQ89" s="353">
        <f>INDEX(D16_03,RS)</f>
        <v>2</v>
      </c>
      <c r="BR89" s="354"/>
      <c r="BS89" s="354"/>
      <c r="BT89" s="354"/>
      <c r="BU89" s="355"/>
      <c r="BV89" s="58"/>
      <c r="BX89"/>
      <c r="BY89"/>
    </row>
    <row r="90" spans="1:77" ht="13.5" customHeight="1" x14ac:dyDescent="0.25">
      <c r="A90" s="414"/>
      <c r="B90" s="414"/>
      <c r="C90" s="414"/>
      <c r="D90" s="414"/>
      <c r="E90" s="414"/>
      <c r="F90" s="27" t="s">
        <v>544</v>
      </c>
      <c r="G90" s="28"/>
      <c r="H90" s="29"/>
      <c r="I90" s="97" t="s">
        <v>545</v>
      </c>
      <c r="J90" s="98"/>
      <c r="K90" s="98"/>
      <c r="L90" s="98"/>
      <c r="M90" s="98"/>
      <c r="N90" s="98"/>
      <c r="O90" s="98"/>
      <c r="P90" s="98"/>
      <c r="Q90" s="98"/>
      <c r="R90" s="98"/>
      <c r="S90" s="98"/>
      <c r="T90" s="98"/>
      <c r="U90" s="98"/>
      <c r="V90" s="98"/>
      <c r="W90" s="98"/>
      <c r="X90" s="353">
        <f>INDEX(D8_01,RS)</f>
        <v>27</v>
      </c>
      <c r="Y90" s="354"/>
      <c r="Z90" s="354"/>
      <c r="AA90" s="354"/>
      <c r="AB90" s="355"/>
      <c r="AC90" s="353">
        <f>INDEX(D8_02,RS)</f>
        <v>19</v>
      </c>
      <c r="AD90" s="354"/>
      <c r="AE90" s="354"/>
      <c r="AF90" s="354"/>
      <c r="AG90" s="355"/>
      <c r="AH90" s="353">
        <f>INDEX(D8_03,RS)</f>
        <v>0</v>
      </c>
      <c r="AI90" s="354"/>
      <c r="AJ90" s="354"/>
      <c r="AK90" s="354"/>
      <c r="AL90" s="355"/>
      <c r="AM90" s="31"/>
      <c r="AN90" s="34" t="s">
        <v>546</v>
      </c>
      <c r="AO90" s="28"/>
      <c r="AP90" s="29"/>
      <c r="AQ90" s="97" t="s">
        <v>329</v>
      </c>
      <c r="AR90" s="98"/>
      <c r="AS90" s="98"/>
      <c r="AT90" s="98"/>
      <c r="AU90" s="98"/>
      <c r="AV90" s="98"/>
      <c r="AW90" s="98"/>
      <c r="AX90" s="98"/>
      <c r="AY90" s="98"/>
      <c r="AZ90" s="98"/>
      <c r="BA90" s="98"/>
      <c r="BB90" s="98"/>
      <c r="BC90" s="98"/>
      <c r="BD90" s="98"/>
      <c r="BE90" s="98"/>
      <c r="BF90" s="98"/>
      <c r="BG90" s="353">
        <f>INDEX(D17_01,RS)</f>
        <v>4</v>
      </c>
      <c r="BH90" s="354"/>
      <c r="BI90" s="354"/>
      <c r="BJ90" s="354"/>
      <c r="BK90" s="355"/>
      <c r="BL90" s="353">
        <f>INDEX(D17_02,RS)</f>
        <v>4</v>
      </c>
      <c r="BM90" s="354"/>
      <c r="BN90" s="354"/>
      <c r="BO90" s="354"/>
      <c r="BP90" s="355"/>
      <c r="BQ90" s="353">
        <f>INDEX(D17_03,RS)</f>
        <v>8</v>
      </c>
      <c r="BR90" s="354"/>
      <c r="BS90" s="354"/>
      <c r="BT90" s="354"/>
      <c r="BU90" s="355"/>
      <c r="BV90" s="58"/>
      <c r="BX90"/>
      <c r="BY90"/>
    </row>
    <row r="91" spans="1:77" ht="13.5" customHeight="1" x14ac:dyDescent="0.25">
      <c r="A91" s="414"/>
      <c r="B91" s="414"/>
      <c r="C91" s="414"/>
      <c r="D91" s="414"/>
      <c r="E91" s="414"/>
      <c r="F91" s="27" t="s">
        <v>547</v>
      </c>
      <c r="G91" s="28"/>
      <c r="H91" s="29"/>
      <c r="I91" s="97" t="s">
        <v>322</v>
      </c>
      <c r="J91" s="98"/>
      <c r="K91" s="98"/>
      <c r="L91" s="98"/>
      <c r="M91" s="98"/>
      <c r="N91" s="98"/>
      <c r="O91" s="98"/>
      <c r="P91" s="98"/>
      <c r="Q91" s="98"/>
      <c r="R91" s="98"/>
      <c r="S91" s="98"/>
      <c r="T91" s="98"/>
      <c r="U91" s="98"/>
      <c r="V91" s="98"/>
      <c r="W91" s="98"/>
      <c r="X91" s="353">
        <f>INDEX(D9_01,RS)</f>
        <v>15</v>
      </c>
      <c r="Y91" s="354"/>
      <c r="Z91" s="354"/>
      <c r="AA91" s="354"/>
      <c r="AB91" s="355"/>
      <c r="AC91" s="353">
        <f>INDEX(D9_02,RS)</f>
        <v>20</v>
      </c>
      <c r="AD91" s="354"/>
      <c r="AE91" s="354"/>
      <c r="AF91" s="354"/>
      <c r="AG91" s="355"/>
      <c r="AH91" s="353">
        <f>INDEX(D9_03,RS)</f>
        <v>0</v>
      </c>
      <c r="AI91" s="354"/>
      <c r="AJ91" s="354"/>
      <c r="AK91" s="354"/>
      <c r="AL91" s="355"/>
      <c r="AM91" s="31"/>
      <c r="AN91" s="34" t="s">
        <v>548</v>
      </c>
      <c r="AO91" s="28"/>
      <c r="AP91" s="29"/>
      <c r="AQ91" s="97" t="s">
        <v>330</v>
      </c>
      <c r="AR91" s="98"/>
      <c r="AS91" s="98"/>
      <c r="AT91" s="98"/>
      <c r="AU91" s="98"/>
      <c r="AV91" s="98"/>
      <c r="AW91" s="98"/>
      <c r="AX91" s="98"/>
      <c r="AY91" s="98"/>
      <c r="AZ91" s="98"/>
      <c r="BA91" s="98"/>
      <c r="BB91" s="98"/>
      <c r="BC91" s="98"/>
      <c r="BD91" s="98"/>
      <c r="BE91" s="98"/>
      <c r="BF91" s="98"/>
      <c r="BG91" s="353">
        <f>INDEX(D18_01,RS)</f>
        <v>0</v>
      </c>
      <c r="BH91" s="354"/>
      <c r="BI91" s="354"/>
      <c r="BJ91" s="354"/>
      <c r="BK91" s="355"/>
      <c r="BL91" s="353">
        <f>INDEX(D18_02,RS)</f>
        <v>1</v>
      </c>
      <c r="BM91" s="354"/>
      <c r="BN91" s="354"/>
      <c r="BO91" s="354"/>
      <c r="BP91" s="355"/>
      <c r="BQ91" s="353">
        <f>INDEX(D18_03,RS)</f>
        <v>1</v>
      </c>
      <c r="BR91" s="354"/>
      <c r="BS91" s="354"/>
      <c r="BT91" s="354"/>
      <c r="BU91" s="355"/>
      <c r="BV91" s="58"/>
      <c r="BX91"/>
      <c r="BY91"/>
    </row>
    <row r="92" spans="1:77" ht="13.5" customHeight="1" x14ac:dyDescent="0.25">
      <c r="A92" s="414"/>
      <c r="B92" s="414"/>
      <c r="C92" s="414"/>
      <c r="D92" s="414"/>
      <c r="E92" s="414"/>
      <c r="F92" s="27" t="s">
        <v>549</v>
      </c>
      <c r="G92" s="28"/>
      <c r="H92" s="29"/>
      <c r="I92" s="97" t="s">
        <v>323</v>
      </c>
      <c r="J92" s="98"/>
      <c r="K92" s="98"/>
      <c r="L92" s="98"/>
      <c r="M92" s="98"/>
      <c r="N92" s="98"/>
      <c r="O92" s="98"/>
      <c r="P92" s="98"/>
      <c r="Q92" s="98"/>
      <c r="R92" s="98"/>
      <c r="S92" s="98"/>
      <c r="T92" s="98"/>
      <c r="U92" s="98"/>
      <c r="V92" s="98"/>
      <c r="W92" s="98"/>
      <c r="X92" s="353">
        <f>INDEX(D10_01,RS)</f>
        <v>25</v>
      </c>
      <c r="Y92" s="354"/>
      <c r="Z92" s="354"/>
      <c r="AA92" s="354"/>
      <c r="AB92" s="355"/>
      <c r="AC92" s="353">
        <f>INDEX(D10_02,RS)</f>
        <v>28</v>
      </c>
      <c r="AD92" s="354"/>
      <c r="AE92" s="354"/>
      <c r="AF92" s="354"/>
      <c r="AG92" s="355"/>
      <c r="AH92" s="353">
        <f>INDEX(D10_03,RS)</f>
        <v>0</v>
      </c>
      <c r="AI92" s="354"/>
      <c r="AJ92" s="354"/>
      <c r="AK92" s="354"/>
      <c r="AL92" s="355"/>
      <c r="AM92" s="31"/>
      <c r="AN92" s="34" t="s">
        <v>550</v>
      </c>
      <c r="AO92" s="28"/>
      <c r="AP92" s="29"/>
      <c r="AQ92" s="97" t="s">
        <v>331</v>
      </c>
      <c r="AR92" s="98"/>
      <c r="AS92" s="98"/>
      <c r="AT92" s="98"/>
      <c r="AU92" s="98"/>
      <c r="AV92" s="98"/>
      <c r="AW92" s="98"/>
      <c r="AX92" s="98"/>
      <c r="AY92" s="98"/>
      <c r="AZ92" s="98"/>
      <c r="BA92" s="98"/>
      <c r="BB92" s="98"/>
      <c r="BC92" s="98"/>
      <c r="BD92" s="98"/>
      <c r="BE92" s="98"/>
      <c r="BF92" s="98"/>
      <c r="BG92" s="353">
        <f>INDEX(D19_01,RS)</f>
        <v>0</v>
      </c>
      <c r="BH92" s="354"/>
      <c r="BI92" s="354"/>
      <c r="BJ92" s="354"/>
      <c r="BK92" s="355"/>
      <c r="BL92" s="353">
        <f>INDEX(D19_02,RS)</f>
        <v>0</v>
      </c>
      <c r="BM92" s="354"/>
      <c r="BN92" s="354"/>
      <c r="BO92" s="354"/>
      <c r="BP92" s="355"/>
      <c r="BQ92" s="353">
        <f>INDEX(D19_03,RS)</f>
        <v>0</v>
      </c>
      <c r="BR92" s="354"/>
      <c r="BS92" s="354"/>
      <c r="BT92" s="354"/>
      <c r="BU92" s="355"/>
      <c r="BV92" s="58"/>
      <c r="BX92"/>
      <c r="BY92"/>
    </row>
    <row r="93" spans="1:77" ht="13.5" customHeight="1" x14ac:dyDescent="0.25">
      <c r="A93" s="414"/>
      <c r="B93" s="414"/>
      <c r="C93" s="414"/>
      <c r="D93" s="414"/>
      <c r="E93" s="414"/>
      <c r="F93" s="27" t="s">
        <v>551</v>
      </c>
      <c r="G93" s="28"/>
      <c r="H93" s="29"/>
      <c r="I93" s="97" t="s">
        <v>324</v>
      </c>
      <c r="J93" s="98"/>
      <c r="K93" s="98"/>
      <c r="L93" s="98"/>
      <c r="M93" s="98"/>
      <c r="N93" s="98"/>
      <c r="O93" s="98"/>
      <c r="P93" s="98"/>
      <c r="Q93" s="98"/>
      <c r="R93" s="98"/>
      <c r="S93" s="98"/>
      <c r="T93" s="98"/>
      <c r="U93" s="98"/>
      <c r="V93" s="98"/>
      <c r="W93" s="98"/>
      <c r="X93" s="353">
        <f>INDEX(D11_01,RS)</f>
        <v>28</v>
      </c>
      <c r="Y93" s="354"/>
      <c r="Z93" s="354"/>
      <c r="AA93" s="354"/>
      <c r="AB93" s="355"/>
      <c r="AC93" s="353">
        <f>INDEX(D11_02,RS)</f>
        <v>32</v>
      </c>
      <c r="AD93" s="354"/>
      <c r="AE93" s="354"/>
      <c r="AF93" s="354"/>
      <c r="AG93" s="355"/>
      <c r="AH93" s="353">
        <f>INDEX(D11_03,RS)</f>
        <v>0</v>
      </c>
      <c r="AI93" s="354"/>
      <c r="AJ93" s="354"/>
      <c r="AK93" s="354"/>
      <c r="AL93" s="355"/>
      <c r="AM93" s="31"/>
      <c r="AN93" s="34" t="s">
        <v>552</v>
      </c>
      <c r="AO93" s="28"/>
      <c r="AP93" s="29"/>
      <c r="AQ93" s="97" t="s">
        <v>332</v>
      </c>
      <c r="AR93" s="98"/>
      <c r="AS93" s="98"/>
      <c r="AT93" s="98"/>
      <c r="AU93" s="98"/>
      <c r="AV93" s="98"/>
      <c r="AW93" s="98"/>
      <c r="AX93" s="98"/>
      <c r="AY93" s="98"/>
      <c r="AZ93" s="98"/>
      <c r="BA93" s="98"/>
      <c r="BB93" s="98"/>
      <c r="BC93" s="98"/>
      <c r="BD93" s="98"/>
      <c r="BE93" s="98"/>
      <c r="BF93" s="98"/>
      <c r="BG93" s="353">
        <f>INDEX(D20_01,RS)</f>
        <v>0</v>
      </c>
      <c r="BH93" s="354"/>
      <c r="BI93" s="354"/>
      <c r="BJ93" s="354"/>
      <c r="BK93" s="355"/>
      <c r="BL93" s="353">
        <f>INDEX(D20_02,RS)</f>
        <v>0</v>
      </c>
      <c r="BM93" s="354"/>
      <c r="BN93" s="354"/>
      <c r="BO93" s="354"/>
      <c r="BP93" s="355"/>
      <c r="BQ93" s="353">
        <f>INDEX(D20_03,RS)</f>
        <v>0</v>
      </c>
      <c r="BR93" s="354"/>
      <c r="BS93" s="354"/>
      <c r="BT93" s="354"/>
      <c r="BU93" s="355"/>
      <c r="BV93" s="58"/>
      <c r="BX93"/>
      <c r="BY93"/>
    </row>
    <row r="94" spans="1:77" ht="13.5" customHeight="1" x14ac:dyDescent="0.25">
      <c r="A94" s="414"/>
      <c r="B94" s="414"/>
      <c r="C94" s="414"/>
      <c r="D94" s="414"/>
      <c r="E94" s="414"/>
      <c r="F94" s="34" t="s">
        <v>553</v>
      </c>
      <c r="G94" s="28"/>
      <c r="H94" s="29"/>
      <c r="I94" s="97" t="s">
        <v>325</v>
      </c>
      <c r="J94" s="98"/>
      <c r="K94" s="98"/>
      <c r="L94" s="98"/>
      <c r="M94" s="98"/>
      <c r="N94" s="98"/>
      <c r="O94" s="98"/>
      <c r="P94" s="98"/>
      <c r="Q94" s="98"/>
      <c r="R94" s="98"/>
      <c r="S94" s="98"/>
      <c r="T94" s="98"/>
      <c r="U94" s="98"/>
      <c r="V94" s="98"/>
      <c r="W94" s="98"/>
      <c r="X94" s="353">
        <f>INDEX(D12_01,RS)</f>
        <v>5</v>
      </c>
      <c r="Y94" s="354"/>
      <c r="Z94" s="354"/>
      <c r="AA94" s="354"/>
      <c r="AB94" s="355"/>
      <c r="AC94" s="353">
        <f>INDEX(D12_02,RS)</f>
        <v>11</v>
      </c>
      <c r="AD94" s="354"/>
      <c r="AE94" s="354"/>
      <c r="AF94" s="354"/>
      <c r="AG94" s="355"/>
      <c r="AH94" s="353">
        <f>INDEX(D12_03,RS)</f>
        <v>0</v>
      </c>
      <c r="AI94" s="354"/>
      <c r="AJ94" s="354"/>
      <c r="AK94" s="354"/>
      <c r="AL94" s="355"/>
      <c r="AM94" s="31"/>
      <c r="AN94" s="34" t="s">
        <v>554</v>
      </c>
      <c r="AO94" s="28"/>
      <c r="AP94" s="29"/>
      <c r="AQ94" s="97" t="s">
        <v>333</v>
      </c>
      <c r="AR94" s="98"/>
      <c r="AS94" s="98"/>
      <c r="AT94" s="98"/>
      <c r="AU94" s="98"/>
      <c r="AV94" s="98"/>
      <c r="AW94" s="98"/>
      <c r="AX94" s="98"/>
      <c r="AY94" s="98"/>
      <c r="AZ94" s="98"/>
      <c r="BA94" s="98"/>
      <c r="BB94" s="98"/>
      <c r="BC94" s="98"/>
      <c r="BD94" s="98"/>
      <c r="BE94" s="98"/>
      <c r="BF94" s="98"/>
      <c r="BG94" s="99"/>
      <c r="BH94" s="100"/>
      <c r="BI94" s="100"/>
      <c r="BJ94" s="100"/>
      <c r="BK94" s="101"/>
      <c r="BL94" s="353">
        <f>INDEX(D21_01,RS)</f>
        <v>1</v>
      </c>
      <c r="BM94" s="354"/>
      <c r="BN94" s="354"/>
      <c r="BO94" s="354"/>
      <c r="BP94" s="355"/>
      <c r="BQ94" s="99"/>
      <c r="BR94" s="100"/>
      <c r="BS94" s="100"/>
      <c r="BT94" s="100"/>
      <c r="BU94" s="101"/>
      <c r="BV94" s="58"/>
      <c r="BX94"/>
      <c r="BY94"/>
    </row>
    <row r="95" spans="1:77" ht="13.5" customHeight="1" x14ac:dyDescent="0.25">
      <c r="A95" s="414"/>
      <c r="B95" s="414"/>
      <c r="C95" s="414"/>
      <c r="D95" s="414"/>
      <c r="E95" s="414"/>
      <c r="F95" s="34" t="s">
        <v>555</v>
      </c>
      <c r="G95" s="28"/>
      <c r="H95" s="29"/>
      <c r="I95" s="102" t="s">
        <v>55</v>
      </c>
      <c r="J95" s="98"/>
      <c r="K95" s="98"/>
      <c r="L95" s="98"/>
      <c r="M95" s="98"/>
      <c r="N95" s="98"/>
      <c r="O95" s="98"/>
      <c r="P95" s="98"/>
      <c r="Q95" s="98"/>
      <c r="R95" s="98"/>
      <c r="S95" s="98"/>
      <c r="T95" s="98"/>
      <c r="U95" s="98"/>
      <c r="V95" s="98"/>
      <c r="W95" s="98"/>
      <c r="X95" s="353">
        <f>INDEX(D13_01,RS)</f>
        <v>112</v>
      </c>
      <c r="Y95" s="354"/>
      <c r="Z95" s="354"/>
      <c r="AA95" s="354"/>
      <c r="AB95" s="355"/>
      <c r="AC95" s="353">
        <f>INDEX(D13_02,RS)</f>
        <v>127</v>
      </c>
      <c r="AD95" s="354"/>
      <c r="AE95" s="354"/>
      <c r="AF95" s="354"/>
      <c r="AG95" s="355"/>
      <c r="AH95" s="353">
        <f>INDEX(D13_03,RS)</f>
        <v>239</v>
      </c>
      <c r="AI95" s="354"/>
      <c r="AJ95" s="354"/>
      <c r="AK95" s="354"/>
      <c r="AL95" s="355"/>
      <c r="AM95" s="31"/>
      <c r="AN95" s="34" t="s">
        <v>556</v>
      </c>
      <c r="AO95" s="28"/>
      <c r="AP95" s="29"/>
      <c r="AQ95" s="97" t="s">
        <v>334</v>
      </c>
      <c r="AR95" s="98"/>
      <c r="AS95" s="98"/>
      <c r="AT95" s="98"/>
      <c r="AU95" s="98"/>
      <c r="AV95" s="98"/>
      <c r="AW95" s="98"/>
      <c r="AX95" s="98"/>
      <c r="AY95" s="98"/>
      <c r="AZ95" s="98"/>
      <c r="BA95" s="98"/>
      <c r="BB95" s="98"/>
      <c r="BC95" s="98"/>
      <c r="BD95" s="98"/>
      <c r="BE95" s="98"/>
      <c r="BF95" s="98"/>
      <c r="BG95" s="99"/>
      <c r="BH95" s="100"/>
      <c r="BI95" s="100"/>
      <c r="BJ95" s="100"/>
      <c r="BK95" s="101"/>
      <c r="BL95" s="353">
        <f>INDEX(D22_01,RS)</f>
        <v>11</v>
      </c>
      <c r="BM95" s="354"/>
      <c r="BN95" s="354"/>
      <c r="BO95" s="354"/>
      <c r="BP95" s="355"/>
      <c r="BQ95" s="99"/>
      <c r="BR95" s="100"/>
      <c r="BS95" s="100"/>
      <c r="BT95" s="100"/>
      <c r="BU95" s="101"/>
      <c r="BV95" s="58"/>
      <c r="BX95"/>
      <c r="BY95"/>
    </row>
    <row r="96" spans="1:77" ht="13.5" customHeight="1" x14ac:dyDescent="0.25">
      <c r="A96" s="414"/>
      <c r="B96" s="414"/>
      <c r="C96" s="414"/>
      <c r="D96" s="414"/>
      <c r="E96" s="414"/>
      <c r="F96" s="34"/>
      <c r="G96" s="28"/>
      <c r="H96" s="29"/>
      <c r="I96" s="29"/>
      <c r="J96" s="29"/>
      <c r="K96" s="29"/>
      <c r="L96" s="29"/>
      <c r="M96" s="29"/>
      <c r="N96" s="29"/>
      <c r="O96" s="29"/>
      <c r="P96" s="29"/>
      <c r="Q96" s="29"/>
      <c r="R96" s="29"/>
      <c r="S96" s="29"/>
      <c r="T96" s="29"/>
      <c r="U96" s="29"/>
      <c r="V96" s="29"/>
      <c r="W96" s="29"/>
      <c r="X96" s="29"/>
      <c r="Y96" s="29"/>
      <c r="Z96" s="29"/>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9"/>
      <c r="BK96" s="6"/>
      <c r="BL96" s="6"/>
      <c r="BM96" s="6"/>
      <c r="BN96" s="6"/>
      <c r="BO96" s="6"/>
      <c r="BP96" s="31"/>
      <c r="BQ96" s="31"/>
      <c r="BR96" s="31"/>
      <c r="BS96" s="31"/>
      <c r="BT96" s="31"/>
      <c r="BU96" s="31"/>
      <c r="BV96" s="58"/>
      <c r="BX96"/>
      <c r="BY96"/>
    </row>
    <row r="97" spans="1:77" ht="13.5" customHeight="1" x14ac:dyDescent="0.25">
      <c r="A97" s="414"/>
      <c r="B97" s="414"/>
      <c r="C97" s="414"/>
      <c r="D97" s="414"/>
      <c r="E97" s="414"/>
      <c r="F97" s="34" t="s">
        <v>557</v>
      </c>
      <c r="G97" s="28"/>
      <c r="H97" s="29"/>
      <c r="I97" s="96" t="s">
        <v>558</v>
      </c>
      <c r="J97" s="86"/>
      <c r="K97" s="86"/>
      <c r="L97" s="86"/>
      <c r="M97" s="86"/>
      <c r="N97" s="86"/>
      <c r="O97" s="86"/>
      <c r="P97" s="86"/>
      <c r="Q97" s="86"/>
      <c r="R97" s="86"/>
      <c r="S97" s="86"/>
      <c r="T97" s="86"/>
      <c r="U97" s="86"/>
      <c r="V97" s="86"/>
      <c r="W97" s="86"/>
      <c r="X97" s="353">
        <f>INDEX(D23_01,RS)</f>
        <v>1</v>
      </c>
      <c r="Y97" s="354"/>
      <c r="Z97" s="354"/>
      <c r="AA97" s="354"/>
      <c r="AB97" s="355"/>
      <c r="AC97" s="353">
        <f>INDEX(D23_02,RS)</f>
        <v>0</v>
      </c>
      <c r="AD97" s="354"/>
      <c r="AE97" s="354"/>
      <c r="AF97" s="354"/>
      <c r="AG97" s="355"/>
      <c r="AH97" s="353">
        <f>INDEX(D23_03,RS)</f>
        <v>1</v>
      </c>
      <c r="AI97" s="354"/>
      <c r="AJ97" s="354"/>
      <c r="AK97" s="354"/>
      <c r="AL97" s="355"/>
      <c r="AM97" s="31"/>
      <c r="AN97" s="34"/>
      <c r="BU97" s="31"/>
      <c r="BV97" s="58"/>
      <c r="BX97"/>
      <c r="BY97"/>
    </row>
    <row r="98" spans="1:77" ht="13.5" customHeight="1" x14ac:dyDescent="0.25">
      <c r="A98" s="414"/>
      <c r="B98" s="414"/>
      <c r="C98" s="414"/>
      <c r="D98" s="414"/>
      <c r="E98" s="414"/>
      <c r="F98" s="34" t="s">
        <v>559</v>
      </c>
      <c r="G98" s="28"/>
      <c r="H98" s="29"/>
      <c r="I98" s="97" t="s">
        <v>335</v>
      </c>
      <c r="J98" s="98"/>
      <c r="K98" s="98"/>
      <c r="L98" s="98"/>
      <c r="M98" s="98"/>
      <c r="N98" s="98"/>
      <c r="O98" s="98"/>
      <c r="P98" s="98"/>
      <c r="Q98" s="98"/>
      <c r="R98" s="98"/>
      <c r="S98" s="98"/>
      <c r="T98" s="98"/>
      <c r="U98" s="98"/>
      <c r="V98" s="98"/>
      <c r="W98" s="98"/>
      <c r="X98" s="353">
        <f>INDEX(D24_01,RS)</f>
        <v>0</v>
      </c>
      <c r="Y98" s="354"/>
      <c r="Z98" s="354"/>
      <c r="AA98" s="354"/>
      <c r="AB98" s="355"/>
      <c r="AC98" s="353">
        <f>INDEX(D24_02,RS)</f>
        <v>0</v>
      </c>
      <c r="AD98" s="354"/>
      <c r="AE98" s="354"/>
      <c r="AF98" s="354"/>
      <c r="AG98" s="355"/>
      <c r="AH98" s="353">
        <f>INDEX(D24_03,RS)</f>
        <v>0</v>
      </c>
      <c r="AI98" s="354"/>
      <c r="AJ98" s="354"/>
      <c r="AK98" s="354"/>
      <c r="AL98" s="355"/>
      <c r="AM98" s="31"/>
      <c r="AN98" s="34"/>
      <c r="BU98" s="31"/>
      <c r="BV98" s="58"/>
      <c r="BX98"/>
      <c r="BY98"/>
    </row>
    <row r="99" spans="1:77" ht="13.5" customHeight="1" x14ac:dyDescent="0.25">
      <c r="A99" s="414"/>
      <c r="B99" s="414"/>
      <c r="C99" s="414"/>
      <c r="D99" s="414"/>
      <c r="E99" s="414"/>
      <c r="F99" s="34"/>
      <c r="G99" s="28"/>
      <c r="H99" s="29"/>
      <c r="I99" s="29"/>
      <c r="J99" s="29"/>
      <c r="K99" s="29"/>
      <c r="L99" s="29"/>
      <c r="M99" s="29"/>
      <c r="N99" s="29"/>
      <c r="O99" s="29"/>
      <c r="P99" s="29"/>
      <c r="Q99" s="29"/>
      <c r="R99" s="29"/>
      <c r="S99" s="29"/>
      <c r="T99" s="29"/>
      <c r="U99" s="29"/>
      <c r="V99" s="29"/>
      <c r="W99" s="29"/>
      <c r="X99" s="29"/>
      <c r="Y99" s="29"/>
      <c r="Z99" s="29"/>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9"/>
      <c r="BK99" s="6"/>
      <c r="BL99" s="6"/>
      <c r="BM99" s="6"/>
      <c r="BN99" s="6"/>
      <c r="BO99" s="6"/>
      <c r="BP99" s="31"/>
      <c r="BQ99" s="31"/>
      <c r="BR99" s="31"/>
      <c r="BS99" s="31"/>
      <c r="BT99" s="31"/>
      <c r="BU99" s="31"/>
      <c r="BV99" s="58"/>
      <c r="BX99"/>
      <c r="BY99"/>
    </row>
    <row r="100" spans="1:77" ht="13.5" customHeight="1" x14ac:dyDescent="0.25">
      <c r="A100" s="414"/>
      <c r="B100" s="414"/>
      <c r="C100" s="414"/>
      <c r="D100" s="414"/>
      <c r="E100" s="414"/>
      <c r="F100" s="27" t="s">
        <v>560</v>
      </c>
      <c r="G100" s="28"/>
      <c r="H100" s="29"/>
      <c r="I100" s="6" t="s">
        <v>336</v>
      </c>
      <c r="J100" s="6"/>
      <c r="K100" s="6"/>
      <c r="L100" s="31"/>
      <c r="M100" s="6"/>
      <c r="N100" s="6"/>
      <c r="O100" s="6"/>
      <c r="P100" s="31"/>
      <c r="Q100" s="6"/>
      <c r="R100" s="6"/>
      <c r="S100" s="6"/>
      <c r="T100" s="31"/>
      <c r="U100" s="31"/>
      <c r="V100" s="31"/>
      <c r="W100" s="31"/>
      <c r="X100" s="31"/>
      <c r="Y100" s="31"/>
      <c r="Z100" s="31"/>
      <c r="AA100" s="31"/>
      <c r="AB100" s="31"/>
      <c r="AC100" s="31"/>
      <c r="AD100" s="31"/>
      <c r="AI100" s="6" t="s">
        <v>561</v>
      </c>
      <c r="AJ100" s="31"/>
      <c r="AK100" s="31"/>
      <c r="AL100" s="31"/>
      <c r="AM100" s="31"/>
      <c r="AN100" s="31"/>
      <c r="AO100" s="31"/>
      <c r="AP100" s="31"/>
      <c r="AQ100" s="31"/>
      <c r="AR100" s="319">
        <f>INDEX(D25_01,RS)</f>
        <v>54</v>
      </c>
      <c r="AS100" s="320"/>
      <c r="AT100" s="320"/>
      <c r="AU100" s="320"/>
      <c r="AV100" s="320"/>
      <c r="AW100" s="320"/>
      <c r="AX100" s="321"/>
      <c r="AY100" s="31"/>
      <c r="AZ100" s="31"/>
      <c r="BA100" s="31"/>
      <c r="BB100" s="31"/>
      <c r="BC100" s="6" t="s">
        <v>562</v>
      </c>
      <c r="BD100" s="31"/>
      <c r="BE100" s="31"/>
      <c r="BF100" s="31"/>
      <c r="BG100" s="31"/>
      <c r="BH100" s="31"/>
      <c r="BI100" s="31"/>
      <c r="BJ100" s="319">
        <f>INDEX(D25_02,RS)</f>
        <v>239</v>
      </c>
      <c r="BK100" s="320"/>
      <c r="BL100" s="320"/>
      <c r="BM100" s="320"/>
      <c r="BN100" s="320"/>
      <c r="BO100" s="320"/>
      <c r="BP100" s="321"/>
      <c r="BQ100" s="31"/>
      <c r="BR100" s="31"/>
      <c r="BS100" s="31"/>
      <c r="BT100" s="31"/>
      <c r="BU100" s="31"/>
      <c r="BV100" s="58"/>
      <c r="BX100"/>
      <c r="BY100"/>
    </row>
    <row r="101" spans="1:77" ht="13.5" customHeight="1" x14ac:dyDescent="0.25">
      <c r="A101" s="414"/>
      <c r="B101" s="414"/>
      <c r="C101" s="414"/>
      <c r="D101" s="414"/>
      <c r="E101" s="414"/>
      <c r="F101" s="27"/>
      <c r="G101" s="28"/>
      <c r="H101" s="29"/>
      <c r="I101" s="6"/>
      <c r="J101" s="6"/>
      <c r="K101" s="6"/>
      <c r="L101" s="31"/>
      <c r="M101" s="6"/>
      <c r="N101" s="6"/>
      <c r="O101" s="6"/>
      <c r="P101" s="31"/>
      <c r="Q101" s="6"/>
      <c r="R101" s="6"/>
      <c r="S101" s="6"/>
      <c r="T101" s="31"/>
      <c r="U101" s="31"/>
      <c r="V101" s="31"/>
      <c r="W101" s="31"/>
      <c r="X101" s="31"/>
      <c r="Y101" s="31"/>
      <c r="Z101" s="31"/>
      <c r="AA101" s="6"/>
      <c r="AB101" s="6"/>
      <c r="AC101" s="31"/>
      <c r="AD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58"/>
      <c r="BX101"/>
      <c r="BY101"/>
    </row>
    <row r="102" spans="1:77" ht="13.5" customHeight="1" x14ac:dyDescent="0.25">
      <c r="A102" s="414"/>
      <c r="B102" s="414"/>
      <c r="C102" s="414"/>
      <c r="D102" s="414"/>
      <c r="E102" s="414"/>
      <c r="F102" s="27" t="s">
        <v>563</v>
      </c>
      <c r="G102" s="28"/>
      <c r="H102" s="29"/>
      <c r="I102" s="6" t="s">
        <v>564</v>
      </c>
      <c r="J102" s="6"/>
      <c r="K102" s="6"/>
      <c r="L102" s="31"/>
      <c r="M102" s="6"/>
      <c r="N102" s="6"/>
      <c r="O102" s="6"/>
      <c r="P102" s="31"/>
      <c r="Q102" s="6"/>
      <c r="R102" s="6"/>
      <c r="S102" s="6"/>
      <c r="T102" s="31"/>
      <c r="U102" s="31"/>
      <c r="V102" s="31"/>
      <c r="W102" s="31"/>
      <c r="X102" s="31"/>
      <c r="Y102" s="31"/>
      <c r="Z102" s="31"/>
      <c r="AA102" s="6"/>
      <c r="AB102" s="31"/>
      <c r="AC102" s="31"/>
      <c r="AD102" s="31"/>
      <c r="AI102" s="6" t="s">
        <v>561</v>
      </c>
      <c r="AJ102" s="31"/>
      <c r="AK102" s="31"/>
      <c r="AL102" s="31"/>
      <c r="AM102" s="31"/>
      <c r="AN102" s="31"/>
      <c r="AO102" s="31"/>
      <c r="AP102" s="31"/>
      <c r="AQ102" s="31"/>
      <c r="AR102" s="319">
        <f>INDEX(D26_01,RS)</f>
        <v>1</v>
      </c>
      <c r="AS102" s="320"/>
      <c r="AT102" s="320"/>
      <c r="AU102" s="320"/>
      <c r="AV102" s="320"/>
      <c r="AW102" s="320"/>
      <c r="AX102" s="321"/>
      <c r="AY102" s="31"/>
      <c r="AZ102" s="31"/>
      <c r="BA102" s="31"/>
      <c r="BB102" s="31"/>
      <c r="BC102" s="6" t="s">
        <v>562</v>
      </c>
      <c r="BD102" s="31"/>
      <c r="BE102" s="31"/>
      <c r="BF102" s="31"/>
      <c r="BG102" s="31"/>
      <c r="BH102" s="31"/>
      <c r="BI102" s="31"/>
      <c r="BJ102" s="319">
        <f>INDEX(D26_02,RS)</f>
        <v>5</v>
      </c>
      <c r="BK102" s="320"/>
      <c r="BL102" s="320"/>
      <c r="BM102" s="320"/>
      <c r="BN102" s="320"/>
      <c r="BO102" s="320"/>
      <c r="BP102" s="321"/>
      <c r="BQ102" s="31"/>
      <c r="BR102" s="31"/>
      <c r="BS102" s="31"/>
      <c r="BT102" s="31"/>
      <c r="BU102" s="31"/>
      <c r="BV102" s="58"/>
      <c r="BX102"/>
      <c r="BY102"/>
    </row>
    <row r="103" spans="1:77" ht="13.5" customHeight="1" x14ac:dyDescent="0.25">
      <c r="A103" s="414"/>
      <c r="B103" s="414"/>
      <c r="C103" s="414"/>
      <c r="D103" s="414"/>
      <c r="E103" s="414"/>
      <c r="F103" s="27"/>
      <c r="G103" s="60"/>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4"/>
      <c r="AR103" s="28"/>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31"/>
      <c r="BS103" s="31"/>
      <c r="BT103" s="31"/>
      <c r="BU103" s="31"/>
      <c r="BV103" s="58"/>
      <c r="BX103"/>
      <c r="BY103"/>
    </row>
    <row r="104" spans="1:77" ht="13.5" customHeight="1" x14ac:dyDescent="0.25">
      <c r="A104" s="414"/>
      <c r="B104" s="414"/>
      <c r="C104" s="414"/>
      <c r="D104" s="414"/>
      <c r="E104" s="414"/>
      <c r="F104" s="27" t="s">
        <v>565</v>
      </c>
      <c r="G104" s="28"/>
      <c r="H104" s="29"/>
      <c r="I104" s="225" t="s">
        <v>566</v>
      </c>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348" t="e">
        <f>IF(INDEX(D27_01,RS)=AK104,"X","")</f>
        <v>#REF!</v>
      </c>
      <c r="AJ104" s="349"/>
      <c r="AK104" s="225" t="s">
        <v>56</v>
      </c>
      <c r="AL104" s="226"/>
      <c r="AM104" s="226"/>
      <c r="AN104" s="226"/>
      <c r="AO104" s="225"/>
      <c r="AP104" s="225"/>
      <c r="AQ104" s="226"/>
      <c r="AR104" s="226"/>
      <c r="AS104" s="226"/>
      <c r="AT104" s="348" t="e">
        <f>IF(INDEX(D27_01,RS)=AV104,"X","")</f>
        <v>#REF!</v>
      </c>
      <c r="AU104" s="349"/>
      <c r="AV104" s="225" t="s">
        <v>57</v>
      </c>
      <c r="AW104" s="226"/>
      <c r="AX104" s="226"/>
      <c r="AY104" s="226"/>
      <c r="AZ104" s="226"/>
      <c r="BA104" s="226"/>
      <c r="BB104" s="226"/>
      <c r="BC104" s="226"/>
      <c r="BD104" s="226"/>
      <c r="BE104" s="226"/>
      <c r="BF104" s="226"/>
      <c r="BG104" s="226"/>
      <c r="BH104" s="226"/>
      <c r="BI104" s="348" t="e">
        <f>IF(INDEX(D27_01,RS)=BK104,"X","")</f>
        <v>#REF!</v>
      </c>
      <c r="BJ104" s="349"/>
      <c r="BK104" s="225" t="s">
        <v>58</v>
      </c>
      <c r="BL104" s="226"/>
      <c r="BM104" s="226"/>
      <c r="BN104" s="31"/>
      <c r="BO104" s="31"/>
      <c r="BP104" s="6"/>
      <c r="BQ104" s="29"/>
      <c r="BR104" s="31"/>
      <c r="BS104" s="31"/>
      <c r="BT104" s="31"/>
      <c r="BU104" s="31"/>
      <c r="BV104" s="58"/>
      <c r="BX104"/>
      <c r="BY104"/>
    </row>
    <row r="105" spans="1:77" ht="13.5" customHeight="1" x14ac:dyDescent="0.25">
      <c r="A105" s="414"/>
      <c r="B105" s="414"/>
      <c r="C105" s="414"/>
      <c r="D105" s="414"/>
      <c r="E105" s="414"/>
      <c r="F105" s="27"/>
      <c r="G105" s="60"/>
      <c r="H105" s="31"/>
      <c r="I105" s="225" t="s">
        <v>567</v>
      </c>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348" t="e">
        <f>IF(INDEX(D27_01,RS)=AK105,"X","")</f>
        <v>#REF!</v>
      </c>
      <c r="AJ105" s="349"/>
      <c r="AK105" s="225" t="s">
        <v>59</v>
      </c>
      <c r="AL105" s="226"/>
      <c r="AM105" s="226"/>
      <c r="AN105" s="226"/>
      <c r="AO105" s="226"/>
      <c r="AP105" s="226"/>
      <c r="AQ105" s="226"/>
      <c r="AR105" s="226"/>
      <c r="AS105" s="226"/>
      <c r="AT105" s="348" t="e">
        <f>IF(INDEX(D27_01,RS)=AV105,"X","")</f>
        <v>#REF!</v>
      </c>
      <c r="AU105" s="349"/>
      <c r="AV105" s="225" t="s">
        <v>24</v>
      </c>
      <c r="AW105" s="226"/>
      <c r="AX105" s="226"/>
      <c r="AY105" s="352" t="e">
        <f>INDEX(D27_02,RS)</f>
        <v>#REF!</v>
      </c>
      <c r="AZ105" s="352"/>
      <c r="BA105" s="352"/>
      <c r="BB105" s="352"/>
      <c r="BC105" s="352"/>
      <c r="BD105" s="352"/>
      <c r="BE105" s="352"/>
      <c r="BF105" s="352"/>
      <c r="BG105" s="352"/>
      <c r="BH105" s="226"/>
      <c r="BI105" s="348" t="e">
        <f>IF(INDEX(D27_01,RS)=BK105,"X","")</f>
        <v>#REF!</v>
      </c>
      <c r="BJ105" s="349"/>
      <c r="BK105" s="225" t="s">
        <v>60</v>
      </c>
      <c r="BL105" s="226"/>
      <c r="BM105" s="226"/>
      <c r="BN105" s="31"/>
      <c r="BO105" s="31"/>
      <c r="BP105" s="6"/>
      <c r="BQ105" s="29"/>
      <c r="BR105" s="31"/>
      <c r="BS105" s="31"/>
      <c r="BT105" s="31"/>
      <c r="BU105" s="31"/>
      <c r="BV105" s="58"/>
      <c r="BX105"/>
      <c r="BY105"/>
    </row>
    <row r="106" spans="1:77" ht="13.5" customHeight="1" x14ac:dyDescent="0.25">
      <c r="A106" s="414"/>
      <c r="B106" s="414"/>
      <c r="C106" s="414"/>
      <c r="D106" s="414"/>
      <c r="E106" s="414"/>
      <c r="F106" s="27"/>
      <c r="G106" s="60"/>
      <c r="H106" s="31"/>
      <c r="I106" s="31"/>
      <c r="J106" s="31"/>
      <c r="K106" s="31"/>
      <c r="L106" s="31"/>
      <c r="M106" s="31"/>
      <c r="N106" s="31"/>
      <c r="O106" s="31"/>
      <c r="P106" s="31"/>
      <c r="Q106" s="31"/>
      <c r="R106" s="31"/>
      <c r="S106" s="31"/>
      <c r="T106" s="31"/>
      <c r="U106" s="29"/>
      <c r="V106" s="29"/>
      <c r="W106" s="6"/>
      <c r="X106" s="31"/>
      <c r="Y106" s="31"/>
      <c r="Z106" s="31"/>
      <c r="AA106" s="31"/>
      <c r="AB106" s="31"/>
      <c r="AC106" s="31"/>
      <c r="AD106" s="31"/>
      <c r="AE106" s="31"/>
      <c r="AF106" s="31"/>
      <c r="AG106" s="31"/>
      <c r="AH106" s="29"/>
      <c r="AI106" s="29"/>
      <c r="AJ106" s="6"/>
      <c r="AK106" s="31"/>
      <c r="AL106" s="31"/>
      <c r="AM106" s="31"/>
      <c r="AN106" s="31"/>
      <c r="AO106" s="31"/>
      <c r="AP106" s="31"/>
      <c r="AQ106" s="34"/>
      <c r="AR106" s="28"/>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31"/>
      <c r="BS106" s="31"/>
      <c r="BT106" s="31"/>
      <c r="BU106" s="31"/>
      <c r="BV106" s="58"/>
      <c r="BX106"/>
      <c r="BY106"/>
    </row>
    <row r="107" spans="1:77" ht="13.5" customHeight="1" x14ac:dyDescent="0.25">
      <c r="A107" s="414"/>
      <c r="B107" s="414"/>
      <c r="C107" s="414"/>
      <c r="D107" s="414"/>
      <c r="E107" s="414"/>
      <c r="F107" s="27" t="s">
        <v>568</v>
      </c>
      <c r="G107" s="28"/>
      <c r="H107" s="29"/>
      <c r="I107" s="6" t="s">
        <v>569</v>
      </c>
      <c r="J107" s="6"/>
      <c r="K107" s="6"/>
      <c r="L107" s="31"/>
      <c r="M107" s="6"/>
      <c r="N107" s="6"/>
      <c r="O107" s="6"/>
      <c r="P107" s="31"/>
      <c r="Q107" s="6"/>
      <c r="R107" s="6"/>
      <c r="S107" s="6"/>
      <c r="T107" s="31"/>
      <c r="U107" s="31"/>
      <c r="V107" s="31"/>
      <c r="W107" s="31"/>
      <c r="X107" s="31"/>
      <c r="Y107" s="31"/>
      <c r="Z107" s="31"/>
      <c r="AA107" s="6"/>
      <c r="AB107" s="31"/>
      <c r="AC107" s="31"/>
      <c r="AD107" s="31"/>
      <c r="AI107" s="6" t="s">
        <v>561</v>
      </c>
      <c r="AJ107" s="31"/>
      <c r="AK107" s="31"/>
      <c r="AL107" s="31"/>
      <c r="AM107" s="31"/>
      <c r="AN107" s="31"/>
      <c r="AO107" s="31"/>
      <c r="AP107" s="31"/>
      <c r="AQ107" s="31"/>
      <c r="AR107" s="319">
        <f>INDEX(D28_01,RS)</f>
        <v>7</v>
      </c>
      <c r="AS107" s="320"/>
      <c r="AT107" s="320"/>
      <c r="AU107" s="320"/>
      <c r="AV107" s="320"/>
      <c r="AW107" s="320"/>
      <c r="AX107" s="321"/>
      <c r="AY107" s="31"/>
      <c r="AZ107" s="31"/>
      <c r="BA107" s="31"/>
      <c r="BB107" s="31"/>
      <c r="BC107" s="6" t="s">
        <v>562</v>
      </c>
      <c r="BD107" s="31"/>
      <c r="BE107" s="31"/>
      <c r="BF107" s="31"/>
      <c r="BG107" s="31"/>
      <c r="BH107" s="31"/>
      <c r="BI107" s="31"/>
      <c r="BJ107" s="319">
        <f>INDEX(D28_02,RS)</f>
        <v>25</v>
      </c>
      <c r="BK107" s="320"/>
      <c r="BL107" s="320"/>
      <c r="BM107" s="320"/>
      <c r="BN107" s="320"/>
      <c r="BO107" s="320"/>
      <c r="BP107" s="321"/>
      <c r="BQ107" s="31"/>
      <c r="BR107" s="31"/>
      <c r="BS107" s="31"/>
      <c r="BT107" s="31"/>
      <c r="BU107" s="31"/>
      <c r="BV107" s="58"/>
      <c r="BX107"/>
      <c r="BY107"/>
    </row>
    <row r="108" spans="1:77" ht="13.5" customHeight="1" x14ac:dyDescent="0.25">
      <c r="A108" s="414"/>
      <c r="B108" s="414"/>
      <c r="C108" s="414"/>
      <c r="D108" s="414"/>
      <c r="E108" s="414"/>
      <c r="F108" s="27"/>
      <c r="G108" s="28"/>
      <c r="H108" s="29"/>
      <c r="I108" s="6"/>
      <c r="J108" s="6"/>
      <c r="K108" s="6"/>
      <c r="L108" s="31"/>
      <c r="M108" s="6"/>
      <c r="N108" s="6"/>
      <c r="O108" s="6"/>
      <c r="P108" s="31"/>
      <c r="Q108" s="6"/>
      <c r="R108" s="6"/>
      <c r="S108" s="6"/>
      <c r="T108" s="31"/>
      <c r="U108" s="31"/>
      <c r="V108" s="31"/>
      <c r="W108" s="31"/>
      <c r="X108" s="31"/>
      <c r="Y108" s="31"/>
      <c r="Z108" s="31"/>
      <c r="AA108" s="6"/>
      <c r="AB108" s="6"/>
      <c r="AC108" s="6"/>
      <c r="AD108" s="6"/>
      <c r="AE108" s="6"/>
      <c r="AF108" s="31"/>
      <c r="AG108" s="31"/>
      <c r="AH108" s="31"/>
      <c r="AI108" s="31"/>
      <c r="AJ108" s="31"/>
      <c r="AK108" s="31"/>
      <c r="AL108" s="31"/>
      <c r="AM108" s="31"/>
      <c r="AN108" s="31"/>
      <c r="AO108" s="31"/>
      <c r="AP108" s="6"/>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58"/>
      <c r="BX108"/>
      <c r="BY108"/>
    </row>
    <row r="109" spans="1:77" ht="13.5" customHeight="1" x14ac:dyDescent="0.25">
      <c r="A109" s="414"/>
      <c r="B109" s="414"/>
      <c r="C109" s="414"/>
      <c r="D109" s="414"/>
      <c r="E109" s="414"/>
      <c r="F109" s="27" t="s">
        <v>570</v>
      </c>
      <c r="G109" s="28"/>
      <c r="H109" s="29"/>
      <c r="I109" s="225" t="s">
        <v>571</v>
      </c>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348" t="e">
        <f>IF(INDEX(D29_01,RS)=AK109,"X","")</f>
        <v>#REF!</v>
      </c>
      <c r="AJ109" s="349"/>
      <c r="AK109" s="225" t="s">
        <v>56</v>
      </c>
      <c r="AL109" s="226"/>
      <c r="AM109" s="226"/>
      <c r="AN109" s="226"/>
      <c r="AO109" s="225"/>
      <c r="AP109" s="225"/>
      <c r="AQ109" s="226"/>
      <c r="AR109" s="226"/>
      <c r="AS109" s="226"/>
      <c r="AT109" s="348" t="e">
        <f>IF(INDEX(D29_01,RS)=AV109,"X","")</f>
        <v>#REF!</v>
      </c>
      <c r="AU109" s="349"/>
      <c r="AV109" s="225" t="s">
        <v>57</v>
      </c>
      <c r="AW109" s="226"/>
      <c r="AX109" s="226"/>
      <c r="AY109" s="226"/>
      <c r="AZ109" s="226"/>
      <c r="BA109" s="226"/>
      <c r="BB109" s="226"/>
      <c r="BC109" s="226"/>
      <c r="BD109" s="226"/>
      <c r="BE109" s="226"/>
      <c r="BF109" s="226"/>
      <c r="BG109" s="226"/>
      <c r="BH109" s="226"/>
      <c r="BI109" s="348" t="e">
        <f>IF(INDEX(D29_01,RS)=BK109,"X","")</f>
        <v>#REF!</v>
      </c>
      <c r="BJ109" s="349"/>
      <c r="BK109" s="225" t="s">
        <v>58</v>
      </c>
      <c r="BL109" s="226"/>
      <c r="BM109" s="226"/>
      <c r="BN109" s="226"/>
      <c r="BO109" s="31"/>
      <c r="BP109" s="6"/>
      <c r="BQ109" s="29"/>
      <c r="BR109" s="31"/>
      <c r="BS109" s="31"/>
      <c r="BT109" s="31"/>
      <c r="BU109" s="31"/>
      <c r="BV109" s="58"/>
      <c r="BX109"/>
      <c r="BY109"/>
    </row>
    <row r="110" spans="1:77" ht="13.5" customHeight="1" x14ac:dyDescent="0.25">
      <c r="A110" s="414"/>
      <c r="B110" s="414"/>
      <c r="C110" s="414"/>
      <c r="D110" s="414"/>
      <c r="E110" s="414"/>
      <c r="F110" s="27"/>
      <c r="G110" s="60"/>
      <c r="H110" s="31"/>
      <c r="I110" s="225" t="s">
        <v>572</v>
      </c>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348" t="e">
        <f>IF(INDEX(D29_01,RS)=AK110,"X","")</f>
        <v>#REF!</v>
      </c>
      <c r="AJ110" s="349"/>
      <c r="AK110" s="225" t="s">
        <v>59</v>
      </c>
      <c r="AL110" s="226"/>
      <c r="AM110" s="226"/>
      <c r="AN110" s="226"/>
      <c r="AO110" s="226"/>
      <c r="AP110" s="226"/>
      <c r="AQ110" s="226"/>
      <c r="AR110" s="226"/>
      <c r="AS110" s="226"/>
      <c r="AT110" s="348" t="e">
        <f>IF(INDEX(D29_01,RS)=AV110,"X","")</f>
        <v>#REF!</v>
      </c>
      <c r="AU110" s="349"/>
      <c r="AV110" s="225" t="s">
        <v>24</v>
      </c>
      <c r="AW110" s="226"/>
      <c r="AX110" s="226"/>
      <c r="AY110" s="352" t="e">
        <f>INDEX(D29_02,RS)</f>
        <v>#REF!</v>
      </c>
      <c r="AZ110" s="352"/>
      <c r="BA110" s="352"/>
      <c r="BB110" s="352"/>
      <c r="BC110" s="352"/>
      <c r="BD110" s="352"/>
      <c r="BE110" s="352"/>
      <c r="BF110" s="352"/>
      <c r="BG110" s="352"/>
      <c r="BH110" s="226"/>
      <c r="BI110" s="348" t="e">
        <f>IF(INDEX(D29_01,RS)=BK110,"X","")</f>
        <v>#REF!</v>
      </c>
      <c r="BJ110" s="349"/>
      <c r="BK110" s="225" t="s">
        <v>60</v>
      </c>
      <c r="BL110" s="226"/>
      <c r="BM110" s="226"/>
      <c r="BN110" s="226"/>
      <c r="BO110" s="31"/>
      <c r="BP110" s="6"/>
      <c r="BQ110" s="29"/>
      <c r="BR110" s="31"/>
      <c r="BS110" s="31"/>
      <c r="BT110" s="31"/>
      <c r="BU110" s="31"/>
      <c r="BV110" s="58"/>
      <c r="BX110"/>
      <c r="BY110"/>
    </row>
    <row r="111" spans="1:77" ht="13.5" customHeight="1" x14ac:dyDescent="0.25">
      <c r="A111" s="414"/>
      <c r="B111" s="414"/>
      <c r="C111" s="414"/>
      <c r="D111" s="414"/>
      <c r="E111" s="414"/>
      <c r="F111" s="53"/>
      <c r="G111" s="54"/>
      <c r="H111" s="72"/>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72"/>
      <c r="AP111" s="72"/>
      <c r="AQ111" s="70"/>
      <c r="AR111" s="54"/>
      <c r="AS111" s="55"/>
      <c r="AT111" s="55"/>
      <c r="AU111" s="72"/>
      <c r="AV111" s="72"/>
      <c r="AW111" s="72"/>
      <c r="AX111" s="72"/>
      <c r="AY111" s="72"/>
      <c r="AZ111" s="72"/>
      <c r="BA111" s="72"/>
      <c r="BB111" s="72"/>
      <c r="BC111" s="55"/>
      <c r="BD111" s="55"/>
      <c r="BE111" s="55"/>
      <c r="BF111" s="55"/>
      <c r="BG111" s="55"/>
      <c r="BH111" s="55"/>
      <c r="BI111" s="55"/>
      <c r="BJ111" s="55"/>
      <c r="BK111" s="55"/>
      <c r="BL111" s="55"/>
      <c r="BM111" s="55"/>
      <c r="BN111" s="55"/>
      <c r="BO111" s="55"/>
      <c r="BP111" s="55"/>
      <c r="BQ111" s="55"/>
      <c r="BR111" s="55"/>
      <c r="BS111" s="55"/>
      <c r="BT111" s="55"/>
      <c r="BU111" s="55"/>
      <c r="BV111" s="103"/>
      <c r="BX111"/>
      <c r="BY111"/>
    </row>
    <row r="112" spans="1:77" ht="13.5" customHeight="1" x14ac:dyDescent="0.25">
      <c r="A112" s="402" t="s">
        <v>337</v>
      </c>
      <c r="B112" s="403"/>
      <c r="C112" s="403"/>
      <c r="D112" s="403"/>
      <c r="E112" s="404"/>
      <c r="F112" s="422" t="s">
        <v>516</v>
      </c>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3"/>
      <c r="AE112" s="423"/>
      <c r="AF112" s="423"/>
      <c r="AG112" s="423"/>
      <c r="AH112" s="423"/>
      <c r="AI112" s="423"/>
      <c r="AJ112" s="423"/>
      <c r="AK112" s="423"/>
      <c r="AL112" s="423"/>
      <c r="AM112" s="423"/>
      <c r="AN112" s="423"/>
      <c r="AO112" s="423"/>
      <c r="AP112" s="423"/>
      <c r="AQ112" s="423"/>
      <c r="AR112" s="423"/>
      <c r="AS112" s="423"/>
      <c r="AT112" s="423"/>
      <c r="AU112" s="423"/>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3"/>
      <c r="BT112" s="423"/>
      <c r="BU112" s="423"/>
      <c r="BV112" s="424"/>
      <c r="BX112"/>
      <c r="BY112"/>
    </row>
    <row r="113" spans="1:77" ht="13.5" customHeight="1" x14ac:dyDescent="0.25">
      <c r="A113" s="405"/>
      <c r="B113" s="406"/>
      <c r="C113" s="406"/>
      <c r="D113" s="406"/>
      <c r="E113" s="407"/>
      <c r="F113" s="104"/>
      <c r="G113" s="77"/>
      <c r="H113" s="76"/>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78"/>
      <c r="AF113" s="78"/>
      <c r="AG113" s="78"/>
      <c r="AH113" s="78"/>
      <c r="AI113" s="78"/>
      <c r="AJ113" s="78"/>
      <c r="AK113" s="78"/>
      <c r="AL113" s="78"/>
      <c r="AM113" s="78"/>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6"/>
      <c r="BX113"/>
      <c r="BY113"/>
    </row>
    <row r="114" spans="1:77" ht="13.5" customHeight="1" x14ac:dyDescent="0.25">
      <c r="A114" s="405"/>
      <c r="B114" s="406"/>
      <c r="C114" s="406"/>
      <c r="D114" s="406"/>
      <c r="E114" s="407"/>
      <c r="F114" s="34" t="s">
        <v>10</v>
      </c>
      <c r="G114" s="232"/>
      <c r="H114" s="225"/>
      <c r="I114" s="233" t="s">
        <v>573</v>
      </c>
      <c r="J114" s="233"/>
      <c r="K114" s="233"/>
      <c r="L114" s="233"/>
      <c r="M114" s="233"/>
      <c r="N114" s="233"/>
      <c r="O114" s="233"/>
      <c r="P114" s="233"/>
      <c r="Q114" s="233"/>
      <c r="R114" s="233"/>
      <c r="S114" s="233"/>
      <c r="T114" s="233"/>
      <c r="U114" s="233"/>
      <c r="V114" s="233"/>
      <c r="W114" s="233"/>
      <c r="X114" s="233"/>
      <c r="Y114" s="233"/>
      <c r="Z114" s="225"/>
      <c r="AA114" s="225"/>
      <c r="AB114" s="225"/>
      <c r="AC114" s="225"/>
      <c r="AD114" s="225"/>
      <c r="AE114" s="225"/>
      <c r="AF114" s="225"/>
      <c r="AG114" s="225"/>
      <c r="AH114" s="225"/>
      <c r="AI114" s="225"/>
      <c r="AJ114" s="225"/>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31"/>
      <c r="BO114" s="31"/>
      <c r="BP114" s="31"/>
      <c r="BQ114" s="31"/>
      <c r="BR114" s="31"/>
      <c r="BS114" s="37"/>
      <c r="BT114" s="31"/>
      <c r="BU114" s="31"/>
      <c r="BV114" s="58"/>
      <c r="BX114"/>
      <c r="BY114"/>
    </row>
    <row r="115" spans="1:77" ht="13.5" customHeight="1" x14ac:dyDescent="0.25">
      <c r="A115" s="405"/>
      <c r="B115" s="406"/>
      <c r="C115" s="406"/>
      <c r="D115" s="406"/>
      <c r="E115" s="407"/>
      <c r="F115" s="34"/>
      <c r="G115" s="232"/>
      <c r="H115" s="225"/>
      <c r="I115" s="233"/>
      <c r="J115" s="233"/>
      <c r="K115" s="348" t="e">
        <f>IF(INDEX(E1_01,RS)="Yes","X","")</f>
        <v>#REF!</v>
      </c>
      <c r="L115" s="349"/>
      <c r="M115" s="226" t="s">
        <v>574</v>
      </c>
      <c r="N115" s="231"/>
      <c r="O115" s="226"/>
      <c r="P115" s="226"/>
      <c r="Q115" s="226"/>
      <c r="R115" s="226"/>
      <c r="S115" s="226"/>
      <c r="T115" s="226"/>
      <c r="U115" s="231"/>
      <c r="V115" s="231"/>
      <c r="W115" s="231"/>
      <c r="X115" s="348" t="e">
        <f>IF(INDEX(E1_02,RS)="Yes","X","")</f>
        <v>#REF!</v>
      </c>
      <c r="Y115" s="349"/>
      <c r="Z115" s="226" t="s">
        <v>575</v>
      </c>
      <c r="AA115" s="231"/>
      <c r="AB115" s="231"/>
      <c r="AC115" s="226"/>
      <c r="AD115" s="226"/>
      <c r="AE115" s="226"/>
      <c r="AF115" s="231"/>
      <c r="AG115" s="231"/>
      <c r="AH115" s="231"/>
      <c r="AI115" s="226"/>
      <c r="AJ115" s="226"/>
      <c r="AK115" s="348" t="e">
        <f>IF(INDEX(E1_03,RS)="Yes","X","")</f>
        <v>#REF!</v>
      </c>
      <c r="AL115" s="349"/>
      <c r="AM115" s="226" t="s">
        <v>576</v>
      </c>
      <c r="AN115" s="231"/>
      <c r="AO115" s="231"/>
      <c r="AP115" s="231"/>
      <c r="AQ115" s="231"/>
      <c r="AR115" s="231"/>
      <c r="AS115" s="231"/>
      <c r="AT115" s="226"/>
      <c r="AU115" s="231"/>
      <c r="AV115" s="231"/>
      <c r="AW115" s="348" t="e">
        <f>IF(INDEX(E1_04,RS)="Yes","X","")</f>
        <v>#REF!</v>
      </c>
      <c r="AX115" s="349"/>
      <c r="AY115" s="226" t="s">
        <v>577</v>
      </c>
      <c r="AZ115" s="231"/>
      <c r="BA115" s="231"/>
      <c r="BB115" s="231"/>
      <c r="BC115" s="226"/>
      <c r="BD115" s="226"/>
      <c r="BE115" s="226"/>
      <c r="BF115" s="231"/>
      <c r="BG115" s="231"/>
      <c r="BH115" s="348" t="e">
        <f>IF(INDEX(E1_05,RS)="Yes","X","")</f>
        <v>#REF!</v>
      </c>
      <c r="BI115" s="349"/>
      <c r="BJ115" s="226" t="s">
        <v>68</v>
      </c>
      <c r="BK115" s="231"/>
      <c r="BL115" s="231"/>
      <c r="BM115" s="226"/>
      <c r="BN115" s="31"/>
      <c r="BO115" s="31"/>
      <c r="BP115" s="31"/>
      <c r="BQ115" s="31"/>
      <c r="BR115" s="31"/>
      <c r="BS115" s="37"/>
      <c r="BT115" s="31"/>
      <c r="BU115" s="31"/>
      <c r="BV115" s="58"/>
      <c r="BX115"/>
      <c r="BY115"/>
    </row>
    <row r="116" spans="1:77" ht="13.5" customHeight="1" x14ac:dyDescent="0.25">
      <c r="A116" s="405"/>
      <c r="B116" s="406"/>
      <c r="C116" s="406"/>
      <c r="D116" s="406"/>
      <c r="E116" s="407"/>
      <c r="F116" s="34"/>
      <c r="G116" s="232"/>
      <c r="H116" s="225"/>
      <c r="I116" s="233"/>
      <c r="J116" s="233"/>
      <c r="K116" s="348" t="e">
        <f>IF(INDEX(E1_06,RS)="Yes","X","")</f>
        <v>#REF!</v>
      </c>
      <c r="L116" s="349"/>
      <c r="M116" s="226" t="s">
        <v>578</v>
      </c>
      <c r="N116" s="225"/>
      <c r="O116" s="225"/>
      <c r="P116" s="225"/>
      <c r="Q116" s="225"/>
      <c r="R116" s="225"/>
      <c r="S116" s="226"/>
      <c r="T116" s="226"/>
      <c r="U116" s="226"/>
      <c r="V116" s="231"/>
      <c r="W116" s="231"/>
      <c r="X116" s="348" t="e">
        <f>IF(INDEX(E1_07,RS)="Yes","X","")</f>
        <v>#REF!</v>
      </c>
      <c r="Y116" s="349"/>
      <c r="Z116" s="226" t="s">
        <v>579</v>
      </c>
      <c r="AA116" s="231"/>
      <c r="AB116" s="231"/>
      <c r="AC116" s="225"/>
      <c r="AD116" s="225"/>
      <c r="AE116" s="225"/>
      <c r="AF116" s="231"/>
      <c r="AG116" s="231"/>
      <c r="AH116" s="231"/>
      <c r="AI116" s="225"/>
      <c r="AJ116" s="226"/>
      <c r="AK116" s="348" t="e">
        <f>IF(INDEX(E1_08,RS)="Yes","X","")</f>
        <v>#REF!</v>
      </c>
      <c r="AL116" s="349"/>
      <c r="AM116" s="226" t="s">
        <v>580</v>
      </c>
      <c r="AN116" s="231"/>
      <c r="AO116" s="231"/>
      <c r="AP116" s="231"/>
      <c r="AQ116" s="231"/>
      <c r="AR116" s="231"/>
      <c r="AS116" s="231"/>
      <c r="AT116" s="231"/>
      <c r="AU116" s="231"/>
      <c r="AV116" s="231"/>
      <c r="AW116" s="348" t="e">
        <f>IF(INDEX(E1_09,RS)="Yes","X","")</f>
        <v>#REF!</v>
      </c>
      <c r="AX116" s="349"/>
      <c r="AY116" s="226" t="s">
        <v>581</v>
      </c>
      <c r="AZ116" s="231"/>
      <c r="BA116" s="231"/>
      <c r="BB116" s="231"/>
      <c r="BC116" s="231"/>
      <c r="BD116" s="231"/>
      <c r="BE116" s="231"/>
      <c r="BF116" s="231"/>
      <c r="BG116" s="231"/>
      <c r="BH116" s="348" t="e">
        <f>IF(INDEX(E1_10,RS)="Yes","X","")</f>
        <v>#REF!</v>
      </c>
      <c r="BI116" s="349"/>
      <c r="BJ116" s="226" t="s">
        <v>43</v>
      </c>
      <c r="BK116" s="231"/>
      <c r="BL116" s="231"/>
      <c r="BM116" s="226"/>
      <c r="BN116" s="31"/>
      <c r="BO116" s="31"/>
      <c r="BP116" s="31"/>
      <c r="BQ116" s="31"/>
      <c r="BR116" s="31"/>
      <c r="BS116" s="37"/>
      <c r="BT116" s="31"/>
      <c r="BU116" s="31"/>
      <c r="BV116" s="58"/>
      <c r="BX116"/>
      <c r="BY116"/>
    </row>
    <row r="117" spans="1:77" ht="13.5" customHeight="1" x14ac:dyDescent="0.25">
      <c r="A117" s="405"/>
      <c r="B117" s="406"/>
      <c r="C117" s="406"/>
      <c r="D117" s="406"/>
      <c r="E117" s="407"/>
      <c r="F117" s="34"/>
      <c r="G117" s="232"/>
      <c r="H117" s="225"/>
      <c r="I117" s="233"/>
      <c r="J117" s="233"/>
      <c r="K117" s="348" t="e">
        <f>IF(INDEX(E1_11,RS)="Yes","X","")</f>
        <v>#REF!</v>
      </c>
      <c r="L117" s="349"/>
      <c r="M117" s="226" t="s">
        <v>582</v>
      </c>
      <c r="N117" s="231"/>
      <c r="O117" s="231"/>
      <c r="P117" s="231"/>
      <c r="Q117" s="231"/>
      <c r="R117" s="231"/>
      <c r="S117" s="231"/>
      <c r="T117" s="231"/>
      <c r="U117" s="231"/>
      <c r="V117" s="231"/>
      <c r="W117" s="231"/>
      <c r="X117" s="348" t="e">
        <f>IF(INDEX(E1_12,RS)="Yes","X","")</f>
        <v>#REF!</v>
      </c>
      <c r="Y117" s="349"/>
      <c r="Z117" s="226" t="s">
        <v>583</v>
      </c>
      <c r="AA117" s="231"/>
      <c r="AB117" s="231"/>
      <c r="AC117" s="231"/>
      <c r="AD117" s="231"/>
      <c r="AE117" s="231"/>
      <c r="AF117" s="231"/>
      <c r="AG117" s="231"/>
      <c r="AH117" s="231"/>
      <c r="AI117" s="231"/>
      <c r="AJ117" s="231"/>
      <c r="AK117" s="348" t="e">
        <f>IF(INDEX(E1_13,RS)="Yes","X","")</f>
        <v>#REF!</v>
      </c>
      <c r="AL117" s="349"/>
      <c r="AM117" s="226" t="s">
        <v>584</v>
      </c>
      <c r="AN117" s="231"/>
      <c r="AO117" s="225"/>
      <c r="AP117" s="225"/>
      <c r="AQ117" s="226"/>
      <c r="AR117" s="226"/>
      <c r="AS117" s="226"/>
      <c r="AT117" s="226"/>
      <c r="AU117" s="231"/>
      <c r="AV117" s="231"/>
      <c r="AW117" s="348" t="e">
        <f>IF(INDEX(E1_14,RS)="Yes","X","")</f>
        <v>#REF!</v>
      </c>
      <c r="AX117" s="349"/>
      <c r="AY117" s="226" t="s">
        <v>24</v>
      </c>
      <c r="AZ117" s="231"/>
      <c r="BA117" s="231"/>
      <c r="BB117" s="350" t="e">
        <f>INDEX(E1_02,RS)</f>
        <v>#REF!</v>
      </c>
      <c r="BC117" s="350"/>
      <c r="BD117" s="350"/>
      <c r="BE117" s="350"/>
      <c r="BF117" s="350"/>
      <c r="BG117" s="351"/>
      <c r="BH117" s="348" t="e">
        <f>IF(INDEX(E1_16,RS)="Yes","X","")</f>
        <v>#REF!</v>
      </c>
      <c r="BI117" s="349"/>
      <c r="BJ117" s="226" t="s">
        <v>112</v>
      </c>
      <c r="BK117" s="225"/>
      <c r="BL117" s="226"/>
      <c r="BM117" s="226"/>
      <c r="BN117" s="31"/>
      <c r="BO117" s="31"/>
      <c r="BP117" s="31"/>
      <c r="BQ117" s="31"/>
      <c r="BR117" s="31"/>
      <c r="BS117" s="37"/>
      <c r="BT117" s="31"/>
      <c r="BU117" s="31"/>
      <c r="BV117" s="58"/>
      <c r="BX117"/>
      <c r="BY117"/>
    </row>
    <row r="118" spans="1:77" ht="13.5" customHeight="1" x14ac:dyDescent="0.25">
      <c r="A118" s="405"/>
      <c r="B118" s="406"/>
      <c r="C118" s="406"/>
      <c r="D118" s="406"/>
      <c r="E118" s="407"/>
      <c r="F118" s="34"/>
      <c r="G118" s="28"/>
      <c r="H118" s="29"/>
      <c r="I118" s="37"/>
      <c r="J118" s="37"/>
      <c r="K118" s="37"/>
      <c r="L118" s="37"/>
      <c r="M118" s="37"/>
      <c r="N118" s="37"/>
      <c r="O118" s="37"/>
      <c r="P118" s="37"/>
      <c r="Q118" s="37"/>
      <c r="R118" s="37"/>
      <c r="S118" s="37"/>
      <c r="T118" s="37"/>
      <c r="U118" s="37"/>
      <c r="V118" s="37"/>
      <c r="W118" s="37"/>
      <c r="X118" s="37"/>
      <c r="Y118" s="37"/>
      <c r="Z118" s="6"/>
      <c r="AA118" s="6"/>
      <c r="AB118" s="6"/>
      <c r="AC118" s="6"/>
      <c r="AD118" s="6"/>
      <c r="AE118" s="6"/>
      <c r="AF118" s="6"/>
      <c r="AG118" s="6"/>
      <c r="AH118" s="6"/>
      <c r="AI118" s="6"/>
      <c r="AJ118" s="6"/>
      <c r="AK118" s="31"/>
      <c r="AL118" s="31"/>
      <c r="AM118" s="31"/>
      <c r="AN118" s="31"/>
      <c r="AO118" s="31"/>
      <c r="AP118" s="29"/>
      <c r="AQ118" s="29"/>
      <c r="AR118" s="6"/>
      <c r="AS118" s="6"/>
      <c r="AT118" s="6"/>
      <c r="AU118" s="31"/>
      <c r="AV118" s="31"/>
      <c r="AW118" s="29"/>
      <c r="AX118" s="29"/>
      <c r="AY118" s="6"/>
      <c r="AZ118" s="6"/>
      <c r="BA118" s="6"/>
      <c r="BB118" s="31"/>
      <c r="BC118" s="31"/>
      <c r="BD118" s="31"/>
      <c r="BE118" s="31"/>
      <c r="BF118" s="31"/>
      <c r="BG118" s="31"/>
      <c r="BH118" s="31"/>
      <c r="BI118" s="60"/>
      <c r="BJ118" s="31"/>
      <c r="BK118" s="31"/>
      <c r="BL118" s="31"/>
      <c r="BM118" s="31"/>
      <c r="BN118" s="31"/>
      <c r="BO118" s="31"/>
      <c r="BP118" s="31"/>
      <c r="BQ118" s="31"/>
      <c r="BR118" s="31"/>
      <c r="BS118" s="37"/>
      <c r="BT118" s="31"/>
      <c r="BU118" s="31"/>
      <c r="BV118" s="58"/>
      <c r="BX118"/>
      <c r="BY118"/>
    </row>
    <row r="119" spans="1:77" ht="13.5" customHeight="1" x14ac:dyDescent="0.25">
      <c r="A119" s="405"/>
      <c r="B119" s="406"/>
      <c r="C119" s="406"/>
      <c r="D119" s="406"/>
      <c r="E119" s="407"/>
      <c r="F119" s="34" t="s">
        <v>585</v>
      </c>
      <c r="G119" s="28"/>
      <c r="H119" s="29"/>
      <c r="I119" s="37" t="s">
        <v>586</v>
      </c>
      <c r="J119" s="37"/>
      <c r="K119" s="37"/>
      <c r="L119" s="37"/>
      <c r="M119" s="37"/>
      <c r="N119" s="37"/>
      <c r="O119" s="37"/>
      <c r="P119" s="37"/>
      <c r="Q119" s="37"/>
      <c r="R119" s="37"/>
      <c r="S119" s="37"/>
      <c r="T119" s="37"/>
      <c r="U119" s="37"/>
      <c r="V119" s="37"/>
      <c r="W119" s="37"/>
      <c r="X119" s="37"/>
      <c r="Y119" s="37"/>
      <c r="Z119" s="6"/>
      <c r="AA119" s="6"/>
      <c r="AB119" s="6"/>
      <c r="AC119" s="6"/>
      <c r="AD119" s="6"/>
      <c r="AE119" s="6"/>
      <c r="AF119" s="6"/>
      <c r="AG119" s="6"/>
      <c r="AH119" s="6"/>
      <c r="AI119" s="6"/>
      <c r="AJ119" s="6"/>
      <c r="AK119" s="6"/>
      <c r="AL119" s="6"/>
      <c r="AV119" s="315" t="str">
        <f>IF(INDEX(E2_01,RS)="Yes","X","")</f>
        <v>X</v>
      </c>
      <c r="AW119" s="316"/>
      <c r="AX119" s="6" t="s">
        <v>16</v>
      </c>
      <c r="AY119" s="6"/>
      <c r="AZ119" s="6"/>
      <c r="BA119" s="31"/>
      <c r="BB119" s="31"/>
      <c r="BC119" s="315" t="str">
        <f>IF(INDEX(E2_01,RS)="NO","X","")</f>
        <v/>
      </c>
      <c r="BD119" s="316"/>
      <c r="BE119" s="6" t="s">
        <v>22</v>
      </c>
      <c r="BF119" s="6"/>
      <c r="BG119" s="6"/>
      <c r="BH119" s="6"/>
      <c r="BI119" s="6"/>
      <c r="BJ119" s="69"/>
      <c r="BK119" s="6"/>
      <c r="BL119" s="6"/>
      <c r="BM119" s="6"/>
      <c r="BN119" s="6"/>
      <c r="BO119" s="6"/>
      <c r="BP119" s="31"/>
      <c r="BQ119" s="31"/>
      <c r="BR119" s="31"/>
      <c r="BS119" s="31"/>
      <c r="BT119" s="31"/>
      <c r="BU119" s="31"/>
      <c r="BV119" s="58"/>
      <c r="BX119"/>
      <c r="BY119"/>
    </row>
    <row r="120" spans="1:77" ht="13.5" customHeight="1" x14ac:dyDescent="0.25">
      <c r="A120" s="405"/>
      <c r="B120" s="406"/>
      <c r="C120" s="406"/>
      <c r="D120" s="406"/>
      <c r="E120" s="407"/>
      <c r="F120" s="34"/>
      <c r="G120" s="28"/>
      <c r="H120" s="29"/>
      <c r="I120" s="29"/>
      <c r="J120" s="29"/>
      <c r="K120" s="29"/>
      <c r="L120" s="29"/>
      <c r="M120" s="29"/>
      <c r="N120" s="29"/>
      <c r="O120" s="29"/>
      <c r="P120" s="29"/>
      <c r="Q120" s="29"/>
      <c r="R120" s="29"/>
      <c r="S120" s="29"/>
      <c r="T120" s="29"/>
      <c r="U120" s="29"/>
      <c r="V120" s="29"/>
      <c r="W120" s="29"/>
      <c r="X120" s="29"/>
      <c r="Y120" s="29"/>
      <c r="Z120" s="29"/>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9"/>
      <c r="BK120" s="6"/>
      <c r="BL120" s="6"/>
      <c r="BM120" s="6"/>
      <c r="BN120" s="6"/>
      <c r="BO120" s="6"/>
      <c r="BP120" s="31"/>
      <c r="BQ120" s="31"/>
      <c r="BR120" s="31"/>
      <c r="BS120" s="31"/>
      <c r="BT120" s="31"/>
      <c r="BU120" s="31"/>
      <c r="BV120" s="58"/>
      <c r="BX120"/>
      <c r="BY120"/>
    </row>
    <row r="121" spans="1:77" ht="13.5" customHeight="1" x14ac:dyDescent="0.25">
      <c r="A121" s="405"/>
      <c r="B121" s="406"/>
      <c r="C121" s="406"/>
      <c r="D121" s="406"/>
      <c r="E121" s="407"/>
      <c r="F121" s="34" t="s">
        <v>587</v>
      </c>
      <c r="G121" s="28"/>
      <c r="H121" s="29"/>
      <c r="I121" s="37" t="s">
        <v>588</v>
      </c>
      <c r="J121" s="37"/>
      <c r="K121" s="37"/>
      <c r="L121" s="37"/>
      <c r="M121" s="37"/>
      <c r="N121" s="37"/>
      <c r="O121" s="37"/>
      <c r="P121" s="37"/>
      <c r="Q121" s="37"/>
      <c r="R121" s="37"/>
      <c r="S121" s="37"/>
      <c r="T121" s="37"/>
      <c r="U121" s="37"/>
      <c r="V121" s="37"/>
      <c r="W121" s="37"/>
      <c r="X121" s="37"/>
      <c r="Y121" s="37"/>
      <c r="Z121" s="6"/>
      <c r="AA121" s="6"/>
      <c r="AB121" s="6"/>
      <c r="AC121" s="6"/>
      <c r="AD121" s="6"/>
      <c r="AE121" s="6"/>
      <c r="AF121" s="6"/>
      <c r="AG121" s="6"/>
      <c r="AH121" s="6"/>
      <c r="AI121" s="6"/>
      <c r="AJ121" s="6"/>
      <c r="AK121" s="6"/>
      <c r="AL121" s="6"/>
      <c r="AV121" s="315" t="str">
        <f>IF(INDEX(E3_01,RS)="Yes","X","")</f>
        <v>X</v>
      </c>
      <c r="AW121" s="316"/>
      <c r="AX121" s="6" t="s">
        <v>16</v>
      </c>
      <c r="AY121" s="6"/>
      <c r="AZ121" s="6"/>
      <c r="BA121" s="31"/>
      <c r="BB121" s="31"/>
      <c r="BC121" s="315" t="str">
        <f>IF(INDEX(E3_01,RS)="NO","X","")</f>
        <v/>
      </c>
      <c r="BD121" s="316"/>
      <c r="BE121" s="6" t="s">
        <v>22</v>
      </c>
      <c r="BF121" s="6"/>
      <c r="BG121" s="6"/>
      <c r="BH121" s="6"/>
      <c r="BI121" s="6"/>
      <c r="BJ121" s="69"/>
      <c r="BK121" s="6"/>
      <c r="BL121" s="6"/>
      <c r="BM121" s="6"/>
      <c r="BN121" s="6"/>
      <c r="BO121" s="6"/>
      <c r="BP121" s="31"/>
      <c r="BQ121" s="31"/>
      <c r="BR121" s="31"/>
      <c r="BS121" s="31"/>
      <c r="BT121" s="31"/>
      <c r="BU121" s="31"/>
      <c r="BV121" s="58"/>
      <c r="BX121"/>
      <c r="BY121"/>
    </row>
    <row r="122" spans="1:77" ht="13.5" customHeight="1" x14ac:dyDescent="0.25">
      <c r="A122" s="405"/>
      <c r="B122" s="406"/>
      <c r="C122" s="406"/>
      <c r="D122" s="406"/>
      <c r="E122" s="407"/>
      <c r="F122" s="34"/>
      <c r="G122" s="28"/>
      <c r="H122" s="29"/>
      <c r="I122" s="29"/>
      <c r="J122" s="29"/>
      <c r="K122" s="29"/>
      <c r="L122" s="29"/>
      <c r="M122" s="29"/>
      <c r="N122" s="29"/>
      <c r="O122" s="29"/>
      <c r="P122" s="29"/>
      <c r="Q122" s="29"/>
      <c r="R122" s="29"/>
      <c r="S122" s="29"/>
      <c r="T122" s="29"/>
      <c r="U122" s="29"/>
      <c r="V122" s="29"/>
      <c r="W122" s="29"/>
      <c r="X122" s="29"/>
      <c r="Y122" s="29"/>
      <c r="Z122" s="29"/>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9"/>
      <c r="BK122" s="6"/>
      <c r="BL122" s="6"/>
      <c r="BM122" s="6"/>
      <c r="BN122" s="6"/>
      <c r="BO122" s="6"/>
      <c r="BP122" s="31"/>
      <c r="BQ122" s="31"/>
      <c r="BR122" s="31"/>
      <c r="BS122" s="31"/>
      <c r="BT122" s="31"/>
      <c r="BU122" s="31"/>
      <c r="BV122" s="58"/>
      <c r="BX122"/>
      <c r="BY122"/>
    </row>
    <row r="123" spans="1:77" ht="13.5" customHeight="1" x14ac:dyDescent="0.25">
      <c r="A123" s="405"/>
      <c r="B123" s="406"/>
      <c r="C123" s="406"/>
      <c r="D123" s="406"/>
      <c r="E123" s="407"/>
      <c r="F123" s="34"/>
      <c r="G123" s="28"/>
      <c r="H123" s="29"/>
      <c r="I123" s="81" t="s">
        <v>589</v>
      </c>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31"/>
      <c r="AL123" s="31"/>
      <c r="AM123" s="31"/>
      <c r="AN123" s="31"/>
      <c r="AO123" s="31"/>
      <c r="AP123" s="31"/>
      <c r="AQ123" s="31"/>
      <c r="AR123" s="31"/>
      <c r="AS123" s="31"/>
      <c r="AT123" s="29"/>
      <c r="AU123" s="29"/>
      <c r="AV123" s="31"/>
      <c r="AW123" s="31"/>
      <c r="AX123" s="31"/>
      <c r="AY123" s="31"/>
      <c r="AZ123" s="31"/>
      <c r="BA123" s="31"/>
      <c r="BB123" s="31"/>
      <c r="BC123" s="29"/>
      <c r="BD123" s="29"/>
      <c r="BE123" s="29"/>
      <c r="BF123" s="29"/>
      <c r="BG123" s="29"/>
      <c r="BH123" s="29"/>
      <c r="BI123" s="29"/>
      <c r="BJ123" s="29"/>
      <c r="BK123" s="29"/>
      <c r="BL123" s="29"/>
      <c r="BM123" s="61"/>
      <c r="BN123" s="29"/>
      <c r="BO123" s="6"/>
      <c r="BP123" s="6"/>
      <c r="BQ123" s="6"/>
      <c r="BR123" s="6"/>
      <c r="BS123" s="6"/>
      <c r="BT123" s="6"/>
      <c r="BU123" s="6"/>
      <c r="BV123" s="30"/>
      <c r="BX123"/>
      <c r="BY123"/>
    </row>
    <row r="124" spans="1:77" ht="13.5" customHeight="1" x14ac:dyDescent="0.25">
      <c r="A124" s="405"/>
      <c r="B124" s="406"/>
      <c r="C124" s="406"/>
      <c r="D124" s="406"/>
      <c r="E124" s="407"/>
      <c r="F124" s="34"/>
      <c r="G124" s="28"/>
      <c r="H124" s="29"/>
      <c r="I124" s="40"/>
      <c r="J124" s="6"/>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R124" s="31"/>
      <c r="AS124" s="31"/>
      <c r="AW124" s="31" t="s">
        <v>14</v>
      </c>
      <c r="AX124" s="31"/>
      <c r="AY124" s="31"/>
      <c r="AZ124" s="31"/>
      <c r="BA124" s="31" t="s">
        <v>20</v>
      </c>
      <c r="BB124" s="31"/>
      <c r="BC124" s="31"/>
      <c r="BD124" s="29"/>
      <c r="BE124" s="29"/>
      <c r="BF124" s="29"/>
      <c r="BG124" s="29"/>
      <c r="BH124" s="29"/>
      <c r="BI124" s="29"/>
      <c r="BJ124" s="29"/>
      <c r="BK124" s="29"/>
      <c r="BL124" s="29"/>
      <c r="BM124" s="61"/>
      <c r="BN124" s="29"/>
      <c r="BO124" s="6"/>
      <c r="BP124" s="6"/>
      <c r="BQ124" s="6"/>
      <c r="BR124" s="6"/>
      <c r="BS124" s="6"/>
      <c r="BT124" s="6"/>
      <c r="BU124" s="6"/>
      <c r="BV124" s="30"/>
      <c r="BX124"/>
      <c r="BY124"/>
    </row>
    <row r="125" spans="1:77" ht="13.5" customHeight="1" x14ac:dyDescent="0.25">
      <c r="A125" s="405"/>
      <c r="B125" s="406"/>
      <c r="C125" s="406"/>
      <c r="D125" s="406"/>
      <c r="E125" s="407"/>
      <c r="F125" s="34" t="s">
        <v>590</v>
      </c>
      <c r="G125" s="28"/>
      <c r="H125" s="29"/>
      <c r="I125" s="37" t="s">
        <v>338</v>
      </c>
      <c r="J125" s="6"/>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L125" s="26" t="s">
        <v>49</v>
      </c>
      <c r="AR125" s="31"/>
      <c r="AS125" s="31"/>
      <c r="AW125" s="319">
        <f>INDEX(E4_01,RS)</f>
        <v>11</v>
      </c>
      <c r="AX125" s="320"/>
      <c r="AY125" s="321"/>
      <c r="AZ125" s="31"/>
      <c r="BA125" s="319">
        <f>INDEX(E4_02,RS)</f>
        <v>5</v>
      </c>
      <c r="BB125" s="320"/>
      <c r="BC125" s="321"/>
      <c r="BD125" s="29"/>
      <c r="BE125" s="29"/>
      <c r="BF125" s="29"/>
      <c r="BG125" s="29"/>
      <c r="BH125" s="29"/>
      <c r="BI125" s="29"/>
      <c r="BJ125" s="29"/>
      <c r="BK125" s="29"/>
      <c r="BL125" s="29"/>
      <c r="BM125" s="61"/>
      <c r="BN125" s="29"/>
      <c r="BO125" s="6"/>
      <c r="BP125" s="6"/>
      <c r="BQ125" s="6"/>
      <c r="BR125" s="6"/>
      <c r="BS125" s="6"/>
      <c r="BT125" s="6"/>
      <c r="BU125" s="6"/>
      <c r="BV125" s="30"/>
      <c r="BX125"/>
      <c r="BY125"/>
    </row>
    <row r="126" spans="1:77" ht="13.5" customHeight="1" x14ac:dyDescent="0.25">
      <c r="A126" s="405"/>
      <c r="B126" s="406"/>
      <c r="C126" s="406"/>
      <c r="D126" s="406"/>
      <c r="E126" s="407"/>
      <c r="F126" s="34"/>
      <c r="G126" s="28"/>
      <c r="H126" s="29"/>
      <c r="I126" s="37"/>
      <c r="J126" s="6"/>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L126" s="26" t="s">
        <v>50</v>
      </c>
      <c r="AR126" s="31"/>
      <c r="AS126" s="31"/>
      <c r="AW126" s="319">
        <f>INDEX(E4_03,RS)</f>
        <v>2</v>
      </c>
      <c r="AX126" s="320"/>
      <c r="AY126" s="321"/>
      <c r="AZ126" s="31"/>
      <c r="BA126" s="319">
        <f>INDEX(E4_04,RS)</f>
        <v>0</v>
      </c>
      <c r="BB126" s="320"/>
      <c r="BC126" s="321"/>
      <c r="BD126" s="29"/>
      <c r="BE126" s="29"/>
      <c r="BF126" s="29"/>
      <c r="BG126" s="29"/>
      <c r="BH126" s="29"/>
      <c r="BI126" s="29"/>
      <c r="BJ126" s="29"/>
      <c r="BK126" s="29"/>
      <c r="BL126" s="29"/>
      <c r="BM126" s="61"/>
      <c r="BN126" s="29"/>
      <c r="BO126" s="6"/>
      <c r="BP126" s="6"/>
      <c r="BQ126" s="6"/>
      <c r="BR126" s="6"/>
      <c r="BS126" s="6"/>
      <c r="BT126" s="6"/>
      <c r="BU126" s="6"/>
      <c r="BV126" s="30"/>
      <c r="BX126"/>
      <c r="BY126"/>
    </row>
    <row r="127" spans="1:77" ht="13.5" customHeight="1" x14ac:dyDescent="0.25">
      <c r="A127" s="405"/>
      <c r="B127" s="406"/>
      <c r="C127" s="406"/>
      <c r="D127" s="406"/>
      <c r="E127" s="407"/>
      <c r="F127" s="34"/>
      <c r="G127" s="28"/>
      <c r="H127" s="29"/>
      <c r="I127" s="37"/>
      <c r="J127" s="6"/>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L127" s="107" t="s">
        <v>51</v>
      </c>
      <c r="AM127" s="107"/>
      <c r="AN127" s="107"/>
      <c r="AO127" s="107"/>
      <c r="AP127" s="107"/>
      <c r="AQ127" s="107"/>
      <c r="AR127" s="31"/>
      <c r="AS127" s="31"/>
      <c r="AW127" s="319">
        <f>INDEX(E4_05,RS)</f>
        <v>13</v>
      </c>
      <c r="AX127" s="320"/>
      <c r="AY127" s="321"/>
      <c r="AZ127" s="31"/>
      <c r="BA127" s="319">
        <f>INDEX(E4_06,RS)</f>
        <v>5</v>
      </c>
      <c r="BB127" s="320"/>
      <c r="BC127" s="321"/>
      <c r="BD127" s="29"/>
      <c r="BE127" s="29"/>
      <c r="BF127" s="29"/>
      <c r="BG127" s="29"/>
      <c r="BH127" s="29"/>
      <c r="BI127" s="29"/>
      <c r="BJ127" s="29"/>
      <c r="BK127" s="29"/>
      <c r="BL127" s="29"/>
      <c r="BM127" s="61"/>
      <c r="BN127" s="29"/>
      <c r="BO127" s="6"/>
      <c r="BP127" s="6"/>
      <c r="BQ127" s="6"/>
      <c r="BR127" s="6"/>
      <c r="BS127" s="6"/>
      <c r="BT127" s="6"/>
      <c r="BU127" s="6"/>
      <c r="BV127" s="30"/>
      <c r="BX127"/>
      <c r="BY127"/>
    </row>
    <row r="128" spans="1:77" ht="13.5" customHeight="1" x14ac:dyDescent="0.25">
      <c r="A128" s="405"/>
      <c r="B128" s="406"/>
      <c r="C128" s="406"/>
      <c r="D128" s="406"/>
      <c r="E128" s="407"/>
      <c r="F128" s="60"/>
      <c r="G128" s="6"/>
      <c r="H128" s="29"/>
      <c r="I128" s="37"/>
      <c r="J128" s="6"/>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W128" s="31" t="s">
        <v>14</v>
      </c>
      <c r="AX128" s="31"/>
      <c r="AY128" s="31"/>
      <c r="AZ128" s="31"/>
      <c r="BA128" s="31" t="s">
        <v>20</v>
      </c>
      <c r="BB128" s="31"/>
      <c r="BC128" s="31"/>
      <c r="BD128" s="29"/>
      <c r="BE128" s="29"/>
      <c r="BF128" s="29"/>
      <c r="BG128" s="29"/>
      <c r="BH128" s="29"/>
      <c r="BI128" s="29"/>
      <c r="BJ128" s="29"/>
      <c r="BK128" s="29"/>
      <c r="BL128" s="29"/>
      <c r="BM128" s="61"/>
      <c r="BN128" s="29"/>
      <c r="BO128" s="6"/>
      <c r="BP128" s="6"/>
      <c r="BQ128" s="6"/>
      <c r="BR128" s="6"/>
      <c r="BS128" s="6"/>
      <c r="BT128" s="6"/>
      <c r="BU128" s="6"/>
      <c r="BV128" s="30"/>
      <c r="BX128"/>
      <c r="BY128"/>
    </row>
    <row r="129" spans="1:77" ht="13.5" customHeight="1" x14ac:dyDescent="0.25">
      <c r="A129" s="405"/>
      <c r="B129" s="406"/>
      <c r="C129" s="406"/>
      <c r="D129" s="406"/>
      <c r="E129" s="407"/>
      <c r="F129" s="34"/>
      <c r="G129" s="28"/>
      <c r="H129" s="29"/>
      <c r="I129" s="29"/>
      <c r="J129" s="29"/>
      <c r="K129" s="29"/>
      <c r="L129" s="29"/>
      <c r="M129" s="29"/>
      <c r="N129" s="29"/>
      <c r="O129" s="29"/>
      <c r="P129" s="29"/>
      <c r="Q129" s="29"/>
      <c r="R129" s="29"/>
      <c r="S129" s="29"/>
      <c r="T129" s="29"/>
      <c r="U129" s="29"/>
      <c r="V129" s="29"/>
      <c r="W129" s="29"/>
      <c r="X129" s="29"/>
      <c r="Y129" s="29"/>
      <c r="Z129" s="29"/>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225"/>
      <c r="BB129" s="225"/>
      <c r="BC129" s="225"/>
      <c r="BD129" s="6"/>
      <c r="BE129" s="6"/>
      <c r="BF129" s="6"/>
      <c r="BG129" s="6"/>
      <c r="BH129" s="6"/>
      <c r="BI129" s="6"/>
      <c r="BJ129" s="69"/>
      <c r="BK129" s="6"/>
      <c r="BL129" s="6"/>
      <c r="BM129" s="6"/>
      <c r="BN129" s="6"/>
      <c r="BO129" s="6"/>
      <c r="BP129" s="31"/>
      <c r="BQ129" s="31"/>
      <c r="BR129" s="31"/>
      <c r="BS129" s="31"/>
      <c r="BT129" s="31"/>
      <c r="BU129" s="31"/>
      <c r="BV129" s="58"/>
      <c r="BX129"/>
      <c r="BY129"/>
    </row>
    <row r="130" spans="1:77" ht="13.5" customHeight="1" x14ac:dyDescent="0.25">
      <c r="A130" s="405"/>
      <c r="B130" s="406"/>
      <c r="C130" s="406"/>
      <c r="D130" s="406"/>
      <c r="E130" s="407"/>
      <c r="F130" s="34" t="s">
        <v>591</v>
      </c>
      <c r="G130" s="6"/>
      <c r="H130" s="29"/>
      <c r="I130" s="37" t="s">
        <v>339</v>
      </c>
      <c r="J130" s="37"/>
      <c r="K130" s="37"/>
      <c r="L130" s="37"/>
      <c r="M130" s="37"/>
      <c r="N130" s="37"/>
      <c r="O130" s="37"/>
      <c r="P130" s="37"/>
      <c r="Q130" s="37"/>
      <c r="R130" s="37"/>
      <c r="S130" s="37"/>
      <c r="T130" s="37"/>
      <c r="U130" s="37"/>
      <c r="V130" s="37"/>
      <c r="W130" s="37"/>
      <c r="X130" s="37"/>
      <c r="Y130" s="37"/>
      <c r="Z130" s="6"/>
      <c r="AA130" s="6"/>
      <c r="AB130" s="6"/>
      <c r="AC130" s="6"/>
      <c r="AD130" s="6"/>
      <c r="AE130" s="6"/>
      <c r="AF130" s="6"/>
      <c r="AG130" s="6"/>
      <c r="AH130" s="6"/>
      <c r="AI130" s="6"/>
      <c r="AJ130" s="6"/>
      <c r="AK130" s="6"/>
      <c r="AL130" s="6"/>
      <c r="AM130" s="6"/>
      <c r="AN130" s="6"/>
      <c r="AO130" s="6"/>
      <c r="AP130" s="6"/>
      <c r="AQ130" s="6"/>
      <c r="AR130" s="6"/>
      <c r="AS130" s="6"/>
      <c r="AT130" s="6"/>
      <c r="AU130" s="6"/>
      <c r="AW130" s="319">
        <f>INDEX(E5_01,RS)</f>
        <v>2</v>
      </c>
      <c r="AX130" s="320"/>
      <c r="AY130" s="321"/>
      <c r="AZ130" s="31"/>
      <c r="BA130" s="345" t="e">
        <f>INDEX(E5_02,RS)</f>
        <v>#REF!</v>
      </c>
      <c r="BB130" s="346"/>
      <c r="BC130" s="347"/>
      <c r="BD130" s="6"/>
      <c r="BE130" s="31"/>
      <c r="BF130" s="31"/>
      <c r="BG130" s="31"/>
      <c r="BH130" s="31"/>
      <c r="BI130" s="60"/>
      <c r="BJ130" s="31"/>
      <c r="BK130" s="31"/>
      <c r="BL130" s="31"/>
      <c r="BM130" s="61"/>
      <c r="BN130" s="61"/>
      <c r="BO130" s="61"/>
      <c r="BP130" s="61"/>
      <c r="BQ130" s="61"/>
      <c r="BR130" s="37"/>
      <c r="BS130" s="6"/>
      <c r="BT130" s="6"/>
      <c r="BU130" s="6"/>
      <c r="BV130" s="30"/>
      <c r="BX130"/>
      <c r="BY130"/>
    </row>
    <row r="131" spans="1:77" ht="13.5" customHeight="1" x14ac:dyDescent="0.25">
      <c r="A131" s="405"/>
      <c r="B131" s="406"/>
      <c r="C131" s="406"/>
      <c r="D131" s="406"/>
      <c r="E131" s="407"/>
      <c r="F131" s="34"/>
      <c r="G131" s="28"/>
      <c r="H131" s="29"/>
      <c r="I131" s="37"/>
      <c r="J131" s="6"/>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31"/>
      <c r="AL131" s="31"/>
      <c r="AM131" s="31"/>
      <c r="AN131" s="31"/>
      <c r="AO131" s="31"/>
      <c r="AP131" s="31"/>
      <c r="AQ131" s="31"/>
      <c r="AR131" s="31"/>
      <c r="AS131" s="31"/>
      <c r="AT131" s="29"/>
      <c r="AU131" s="29"/>
      <c r="AV131" s="6"/>
      <c r="AW131" s="6"/>
      <c r="AX131" s="6"/>
      <c r="AY131" s="31"/>
      <c r="AZ131" s="6"/>
      <c r="BA131" s="225"/>
      <c r="BB131" s="225"/>
      <c r="BC131" s="225"/>
      <c r="BD131" s="29"/>
      <c r="BE131" s="29"/>
      <c r="BF131" s="29"/>
      <c r="BG131" s="29"/>
      <c r="BH131" s="29"/>
      <c r="BI131" s="29"/>
      <c r="BJ131" s="29"/>
      <c r="BK131" s="29"/>
      <c r="BL131" s="29"/>
      <c r="BM131" s="61"/>
      <c r="BN131" s="29"/>
      <c r="BO131" s="6"/>
      <c r="BP131" s="6"/>
      <c r="BQ131" s="6"/>
      <c r="BR131" s="6"/>
      <c r="BS131" s="6"/>
      <c r="BT131" s="6"/>
      <c r="BU131" s="6"/>
      <c r="BV131" s="30"/>
      <c r="BX131"/>
      <c r="BY131"/>
    </row>
    <row r="132" spans="1:77" ht="13.5" customHeight="1" x14ac:dyDescent="0.25">
      <c r="A132" s="405"/>
      <c r="B132" s="406"/>
      <c r="C132" s="406"/>
      <c r="D132" s="406"/>
      <c r="E132" s="407"/>
      <c r="F132" s="34" t="s">
        <v>592</v>
      </c>
      <c r="G132" s="6"/>
      <c r="H132" s="29"/>
      <c r="I132" s="234" t="s">
        <v>593</v>
      </c>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36"/>
      <c r="BH132" s="236"/>
      <c r="BI132" s="236"/>
      <c r="BJ132" s="236"/>
      <c r="BK132" s="236"/>
      <c r="BL132" s="236"/>
      <c r="BN132" s="31"/>
      <c r="BO132" s="31"/>
      <c r="BP132" s="31"/>
      <c r="BQ132" s="6"/>
      <c r="BR132" s="6"/>
      <c r="BS132" s="6"/>
      <c r="BT132" s="6"/>
      <c r="BU132" s="6"/>
      <c r="BV132" s="30"/>
      <c r="BX132"/>
      <c r="BY132"/>
    </row>
    <row r="133" spans="1:77" ht="13.5" customHeight="1" x14ac:dyDescent="0.25">
      <c r="A133" s="405"/>
      <c r="B133" s="406"/>
      <c r="C133" s="406"/>
      <c r="D133" s="406"/>
      <c r="E133" s="407"/>
      <c r="F133" s="34"/>
      <c r="G133" s="6"/>
      <c r="H133" s="29"/>
      <c r="I133" s="237"/>
      <c r="J133" s="235"/>
      <c r="K133" s="322" t="str">
        <f>IF(INDEX(E6_01,RS)="Yes","X","")</f>
        <v/>
      </c>
      <c r="L133" s="323"/>
      <c r="M133" s="235" t="s">
        <v>61</v>
      </c>
      <c r="N133" s="236"/>
      <c r="O133" s="236"/>
      <c r="P133" s="236"/>
      <c r="Q133" s="236"/>
      <c r="R133" s="238"/>
      <c r="S133" s="235"/>
      <c r="T133" s="235"/>
      <c r="U133" s="235"/>
      <c r="V133" s="235"/>
      <c r="W133" s="238"/>
      <c r="X133" s="236"/>
      <c r="Y133" s="236"/>
      <c r="Z133" s="236"/>
      <c r="AA133" s="322" t="str">
        <f>IF(INDEX(E6_02,RS)="Yes","X","")</f>
        <v>X</v>
      </c>
      <c r="AB133" s="323"/>
      <c r="AC133" s="235" t="s">
        <v>62</v>
      </c>
      <c r="AD133" s="236"/>
      <c r="AE133" s="236"/>
      <c r="AF133" s="236"/>
      <c r="AG133" s="236"/>
      <c r="AH133" s="236"/>
      <c r="AI133" s="236"/>
      <c r="AJ133" s="236"/>
      <c r="AK133" s="235"/>
      <c r="AL133" s="235"/>
      <c r="AM133" s="235"/>
      <c r="AN133" s="236"/>
      <c r="AO133" s="236"/>
      <c r="AP133" s="236"/>
      <c r="AQ133" s="236"/>
      <c r="AR133" s="322" t="str">
        <f>IF(INDEX(E6_03,RS)="Yes","X","")</f>
        <v/>
      </c>
      <c r="AS133" s="323"/>
      <c r="AT133" s="235" t="s">
        <v>63</v>
      </c>
      <c r="AU133" s="235"/>
      <c r="AV133" s="236"/>
      <c r="AW133" s="236"/>
      <c r="AX133" s="236"/>
      <c r="AY133" s="236"/>
      <c r="AZ133" s="236"/>
      <c r="BA133" s="236"/>
      <c r="BB133" s="236"/>
      <c r="BC133" s="238"/>
      <c r="BD133" s="238"/>
      <c r="BE133" s="322" t="str">
        <f>IF(INDEX(E6_04,RS)="Yes","X","")</f>
        <v/>
      </c>
      <c r="BF133" s="323"/>
      <c r="BG133" s="235" t="s">
        <v>64</v>
      </c>
      <c r="BH133" s="236"/>
      <c r="BI133" s="236"/>
      <c r="BJ133" s="236"/>
      <c r="BK133" s="236"/>
      <c r="BL133" s="236"/>
      <c r="BO133" s="31"/>
      <c r="BP133" s="31"/>
      <c r="BQ133" s="6"/>
      <c r="BR133" s="6"/>
      <c r="BS133" s="6"/>
      <c r="BT133" s="6"/>
      <c r="BU133" s="6"/>
      <c r="BV133" s="30"/>
      <c r="BX133"/>
      <c r="BY133"/>
    </row>
    <row r="134" spans="1:77" ht="13.5" customHeight="1" x14ac:dyDescent="0.25">
      <c r="A134" s="405"/>
      <c r="B134" s="406"/>
      <c r="C134" s="406"/>
      <c r="D134" s="406"/>
      <c r="E134" s="407"/>
      <c r="F134" s="34"/>
      <c r="G134" s="6"/>
      <c r="H134" s="29"/>
      <c r="I134" s="237"/>
      <c r="J134" s="235"/>
      <c r="K134" s="322" t="str">
        <f>IF(INDEX(E6_05,RS)="Yes","X","")</f>
        <v>X</v>
      </c>
      <c r="L134" s="323"/>
      <c r="M134" s="235" t="s">
        <v>65</v>
      </c>
      <c r="N134" s="236"/>
      <c r="O134" s="236"/>
      <c r="P134" s="236"/>
      <c r="Q134" s="236"/>
      <c r="R134" s="238"/>
      <c r="S134" s="235"/>
      <c r="T134" s="235"/>
      <c r="U134" s="235"/>
      <c r="V134" s="235"/>
      <c r="W134" s="238"/>
      <c r="X134" s="236"/>
      <c r="Y134" s="236"/>
      <c r="Z134" s="236"/>
      <c r="AA134" s="322" t="str">
        <f>IF(INDEX(E6_06,RS)="Yes","X","")</f>
        <v/>
      </c>
      <c r="AB134" s="323"/>
      <c r="AC134" s="235" t="s">
        <v>702</v>
      </c>
      <c r="AD134" s="236"/>
      <c r="AE134" s="236"/>
      <c r="AF134" s="324" t="str">
        <f>INDEX(E6_02,RS)</f>
        <v>Yes</v>
      </c>
      <c r="AG134" s="324"/>
      <c r="AH134" s="324"/>
      <c r="AI134" s="324"/>
      <c r="AJ134" s="324"/>
      <c r="AK134" s="324"/>
      <c r="AL134" s="324"/>
      <c r="AM134" s="324"/>
      <c r="AN134" s="324"/>
      <c r="AO134" s="236"/>
      <c r="AP134" s="236"/>
      <c r="AQ134" s="236"/>
      <c r="AR134" s="322" t="e">
        <f>IF(INDEX(E6_07,RS)="Yes","X","")</f>
        <v>#REF!</v>
      </c>
      <c r="AS134" s="323"/>
      <c r="AT134" s="235" t="s">
        <v>60</v>
      </c>
      <c r="AU134" s="238"/>
      <c r="AV134" s="236"/>
      <c r="AW134" s="236"/>
      <c r="AX134" s="236"/>
      <c r="AY134" s="236"/>
      <c r="AZ134" s="236"/>
      <c r="BA134" s="236"/>
      <c r="BB134" s="236"/>
      <c r="BC134" s="238"/>
      <c r="BD134" s="238"/>
      <c r="BE134" s="236"/>
      <c r="BF134" s="236"/>
      <c r="BG134" s="236"/>
      <c r="BH134" s="236"/>
      <c r="BI134" s="236"/>
      <c r="BJ134" s="236"/>
      <c r="BK134" s="236"/>
      <c r="BL134" s="236"/>
      <c r="BO134" s="31"/>
      <c r="BP134" s="31"/>
      <c r="BQ134" s="6"/>
      <c r="BR134" s="6"/>
      <c r="BS134" s="6"/>
      <c r="BT134" s="6"/>
      <c r="BU134" s="6"/>
      <c r="BV134" s="30"/>
      <c r="BX134"/>
      <c r="BY134"/>
    </row>
    <row r="135" spans="1:77" ht="13.5" customHeight="1" x14ac:dyDescent="0.25">
      <c r="A135" s="408"/>
      <c r="B135" s="409"/>
      <c r="C135" s="409"/>
      <c r="D135" s="409"/>
      <c r="E135" s="410"/>
      <c r="F135" s="62"/>
      <c r="G135" s="57"/>
      <c r="H135" s="55"/>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57"/>
      <c r="AX135" s="72"/>
      <c r="AY135" s="72"/>
      <c r="AZ135" s="72"/>
      <c r="BA135" s="72"/>
      <c r="BB135" s="72"/>
      <c r="BC135" s="57"/>
      <c r="BD135" s="72"/>
      <c r="BE135" s="72"/>
      <c r="BF135" s="57"/>
      <c r="BG135" s="57"/>
      <c r="BH135" s="57"/>
      <c r="BI135" s="57"/>
      <c r="BJ135" s="57"/>
      <c r="BK135" s="57"/>
      <c r="BL135" s="57"/>
      <c r="BM135" s="57"/>
      <c r="BN135" s="57"/>
      <c r="BO135" s="57"/>
      <c r="BP135" s="57"/>
      <c r="BQ135" s="57"/>
      <c r="BR135" s="57"/>
      <c r="BS135" s="51"/>
      <c r="BT135" s="51"/>
      <c r="BU135" s="51"/>
      <c r="BV135" s="52"/>
      <c r="BX135"/>
      <c r="BY135"/>
    </row>
    <row r="136" spans="1:77" ht="13.5" customHeight="1" x14ac:dyDescent="0.25">
      <c r="A136" s="402" t="s">
        <v>341</v>
      </c>
      <c r="B136" s="403"/>
      <c r="C136" s="404"/>
      <c r="D136" s="108" t="s">
        <v>40</v>
      </c>
      <c r="E136" s="109"/>
      <c r="F136" s="425" t="s">
        <v>516</v>
      </c>
      <c r="G136" s="426"/>
      <c r="H136" s="426"/>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7"/>
      <c r="BX136"/>
      <c r="BY136"/>
    </row>
    <row r="137" spans="1:77" ht="13.5" customHeight="1" x14ac:dyDescent="0.25">
      <c r="A137" s="405"/>
      <c r="B137" s="406"/>
      <c r="C137" s="407"/>
      <c r="D137" s="415" t="s">
        <v>594</v>
      </c>
      <c r="E137" s="416"/>
      <c r="F137" s="104"/>
      <c r="G137" s="77"/>
      <c r="H137" s="76"/>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78"/>
      <c r="AF137" s="78"/>
      <c r="AG137" s="78"/>
      <c r="AH137" s="78"/>
      <c r="AI137" s="78"/>
      <c r="AJ137" s="78"/>
      <c r="AK137" s="78"/>
      <c r="AL137" s="78"/>
      <c r="AM137" s="78"/>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6"/>
      <c r="BX137"/>
      <c r="BY137"/>
    </row>
    <row r="138" spans="1:77" ht="13.5" customHeight="1" x14ac:dyDescent="0.25">
      <c r="A138" s="405"/>
      <c r="B138" s="406"/>
      <c r="C138" s="407"/>
      <c r="D138" s="417"/>
      <c r="E138" s="418"/>
      <c r="F138" s="65"/>
      <c r="G138" s="6"/>
      <c r="H138" s="29"/>
      <c r="I138" s="428" t="s">
        <v>595</v>
      </c>
      <c r="J138" s="428"/>
      <c r="K138" s="428"/>
      <c r="L138" s="428"/>
      <c r="M138" s="428"/>
      <c r="N138" s="428"/>
      <c r="O138" s="428"/>
      <c r="P138" s="428"/>
      <c r="Q138" s="428"/>
      <c r="R138" s="428"/>
      <c r="S138" s="428"/>
      <c r="T138" s="428"/>
      <c r="V138" s="326" t="s">
        <v>596</v>
      </c>
      <c r="W138" s="327"/>
      <c r="X138" s="327"/>
      <c r="Y138" s="327"/>
      <c r="Z138" s="327"/>
      <c r="AA138" s="327"/>
      <c r="AB138" s="327"/>
      <c r="AC138" s="327"/>
      <c r="AD138" s="327"/>
      <c r="AE138" s="328"/>
      <c r="AF138" s="110"/>
      <c r="AH138" s="326" t="s">
        <v>597</v>
      </c>
      <c r="AI138" s="327"/>
      <c r="AJ138" s="327"/>
      <c r="AK138" s="327"/>
      <c r="AL138" s="327"/>
      <c r="AM138" s="327"/>
      <c r="AN138" s="327"/>
      <c r="AO138" s="327"/>
      <c r="AP138" s="327"/>
      <c r="AQ138" s="327"/>
      <c r="AR138" s="327"/>
      <c r="AS138" s="327"/>
      <c r="AT138" s="327"/>
      <c r="AU138" s="327"/>
      <c r="AV138" s="327"/>
      <c r="AW138" s="327"/>
      <c r="AX138" s="327"/>
      <c r="AY138" s="328"/>
      <c r="BB138" s="326" t="s">
        <v>598</v>
      </c>
      <c r="BC138" s="327"/>
      <c r="BD138" s="327"/>
      <c r="BE138" s="327"/>
      <c r="BF138" s="327"/>
      <c r="BG138" s="327"/>
      <c r="BH138" s="327"/>
      <c r="BI138" s="327"/>
      <c r="BJ138" s="327"/>
      <c r="BK138" s="327"/>
      <c r="BL138" s="327"/>
      <c r="BM138" s="327"/>
      <c r="BN138" s="327"/>
      <c r="BO138" s="327"/>
      <c r="BP138" s="327"/>
      <c r="BQ138" s="327"/>
      <c r="BR138" s="327"/>
      <c r="BS138" s="327"/>
      <c r="BT138" s="327"/>
      <c r="BU138" s="328"/>
      <c r="BV138" s="111"/>
      <c r="BX138"/>
      <c r="BY138"/>
    </row>
    <row r="139" spans="1:77" ht="13.5" customHeight="1" x14ac:dyDescent="0.25">
      <c r="A139" s="405"/>
      <c r="B139" s="406"/>
      <c r="C139" s="407"/>
      <c r="D139" s="417"/>
      <c r="E139" s="418"/>
      <c r="F139" s="65"/>
      <c r="G139" s="6"/>
      <c r="H139" s="29"/>
      <c r="I139" s="428"/>
      <c r="J139" s="428"/>
      <c r="K139" s="428"/>
      <c r="L139" s="428"/>
      <c r="M139" s="428"/>
      <c r="N139" s="428"/>
      <c r="O139" s="428"/>
      <c r="P139" s="428"/>
      <c r="Q139" s="428"/>
      <c r="R139" s="428"/>
      <c r="S139" s="428"/>
      <c r="T139" s="428"/>
      <c r="V139" s="329"/>
      <c r="W139" s="330"/>
      <c r="X139" s="330"/>
      <c r="Y139" s="330"/>
      <c r="Z139" s="330"/>
      <c r="AA139" s="330"/>
      <c r="AB139" s="330"/>
      <c r="AC139" s="330"/>
      <c r="AD139" s="330"/>
      <c r="AE139" s="331"/>
      <c r="AF139" s="110"/>
      <c r="AH139" s="329"/>
      <c r="AI139" s="330"/>
      <c r="AJ139" s="330"/>
      <c r="AK139" s="330"/>
      <c r="AL139" s="330"/>
      <c r="AM139" s="330"/>
      <c r="AN139" s="330"/>
      <c r="AO139" s="330"/>
      <c r="AP139" s="330"/>
      <c r="AQ139" s="330"/>
      <c r="AR139" s="330"/>
      <c r="AS139" s="330"/>
      <c r="AT139" s="330"/>
      <c r="AU139" s="330"/>
      <c r="AV139" s="330"/>
      <c r="AW139" s="330"/>
      <c r="AX139" s="330"/>
      <c r="AY139" s="331"/>
      <c r="BB139" s="329"/>
      <c r="BC139" s="330"/>
      <c r="BD139" s="330"/>
      <c r="BE139" s="330"/>
      <c r="BF139" s="330"/>
      <c r="BG139" s="330"/>
      <c r="BH139" s="330"/>
      <c r="BI139" s="330"/>
      <c r="BJ139" s="330"/>
      <c r="BK139" s="330"/>
      <c r="BL139" s="330"/>
      <c r="BM139" s="330"/>
      <c r="BN139" s="330"/>
      <c r="BO139" s="330"/>
      <c r="BP139" s="330"/>
      <c r="BQ139" s="330"/>
      <c r="BR139" s="330"/>
      <c r="BS139" s="330"/>
      <c r="BT139" s="330"/>
      <c r="BU139" s="331"/>
      <c r="BV139" s="111"/>
      <c r="BX139"/>
      <c r="BY139"/>
    </row>
    <row r="140" spans="1:77" ht="13.5" customHeight="1" x14ac:dyDescent="0.25">
      <c r="A140" s="405"/>
      <c r="B140" s="406"/>
      <c r="C140" s="407"/>
      <c r="D140" s="417"/>
      <c r="E140" s="418"/>
      <c r="F140" s="65"/>
      <c r="G140" s="6"/>
      <c r="H140" s="29"/>
      <c r="I140" s="428"/>
      <c r="J140" s="428"/>
      <c r="K140" s="428"/>
      <c r="L140" s="428"/>
      <c r="M140" s="428"/>
      <c r="N140" s="428"/>
      <c r="O140" s="428"/>
      <c r="P140" s="428"/>
      <c r="Q140" s="428"/>
      <c r="R140" s="428"/>
      <c r="S140" s="428"/>
      <c r="T140" s="428"/>
      <c r="V140" s="332"/>
      <c r="W140" s="333"/>
      <c r="X140" s="333"/>
      <c r="Y140" s="333"/>
      <c r="Z140" s="333"/>
      <c r="AA140" s="333"/>
      <c r="AB140" s="333"/>
      <c r="AC140" s="333"/>
      <c r="AD140" s="333"/>
      <c r="AE140" s="334"/>
      <c r="AF140" s="110"/>
      <c r="AH140" s="332"/>
      <c r="AI140" s="333"/>
      <c r="AJ140" s="333"/>
      <c r="AK140" s="333"/>
      <c r="AL140" s="333"/>
      <c r="AM140" s="333"/>
      <c r="AN140" s="333"/>
      <c r="AO140" s="333"/>
      <c r="AP140" s="333"/>
      <c r="AQ140" s="333"/>
      <c r="AR140" s="333"/>
      <c r="AS140" s="333"/>
      <c r="AT140" s="333"/>
      <c r="AU140" s="333"/>
      <c r="AV140" s="333"/>
      <c r="AW140" s="333"/>
      <c r="AX140" s="333"/>
      <c r="AY140" s="334"/>
      <c r="BB140" s="332"/>
      <c r="BC140" s="333"/>
      <c r="BD140" s="333"/>
      <c r="BE140" s="333"/>
      <c r="BF140" s="333"/>
      <c r="BG140" s="333"/>
      <c r="BH140" s="333"/>
      <c r="BI140" s="333"/>
      <c r="BJ140" s="333"/>
      <c r="BK140" s="333"/>
      <c r="BL140" s="333"/>
      <c r="BM140" s="333"/>
      <c r="BN140" s="333"/>
      <c r="BO140" s="333"/>
      <c r="BP140" s="333"/>
      <c r="BQ140" s="333"/>
      <c r="BR140" s="333"/>
      <c r="BS140" s="333"/>
      <c r="BT140" s="333"/>
      <c r="BU140" s="334"/>
      <c r="BV140" s="111"/>
      <c r="BX140"/>
      <c r="BY140"/>
    </row>
    <row r="141" spans="1:77" ht="13.5" customHeight="1" x14ac:dyDescent="0.25">
      <c r="A141" s="405"/>
      <c r="B141" s="406"/>
      <c r="C141" s="407"/>
      <c r="D141" s="417"/>
      <c r="E141" s="418"/>
      <c r="F141" s="65"/>
      <c r="G141" s="6"/>
      <c r="H141" s="29"/>
      <c r="I141" s="428"/>
      <c r="J141" s="428"/>
      <c r="K141" s="428"/>
      <c r="L141" s="428"/>
      <c r="M141" s="428"/>
      <c r="N141" s="428"/>
      <c r="O141" s="428"/>
      <c r="P141" s="428"/>
      <c r="Q141" s="428"/>
      <c r="R141" s="428"/>
      <c r="S141" s="428"/>
      <c r="T141" s="428"/>
      <c r="V141" s="335" t="s">
        <v>16</v>
      </c>
      <c r="W141" s="335"/>
      <c r="X141" s="335"/>
      <c r="Y141" s="335"/>
      <c r="Z141" s="335"/>
      <c r="AA141" s="336" t="s">
        <v>22</v>
      </c>
      <c r="AB141" s="337"/>
      <c r="AC141" s="337"/>
      <c r="AD141" s="337"/>
      <c r="AE141" s="338"/>
      <c r="AF141" s="112"/>
      <c r="AH141" s="339" t="s">
        <v>599</v>
      </c>
      <c r="AI141" s="340"/>
      <c r="AJ141" s="340"/>
      <c r="AK141" s="340"/>
      <c r="AL141" s="340"/>
      <c r="AM141" s="340"/>
      <c r="AN141" s="340"/>
      <c r="AO141" s="340"/>
      <c r="AP141" s="341"/>
      <c r="AQ141" s="339" t="s">
        <v>600</v>
      </c>
      <c r="AR141" s="340"/>
      <c r="AS141" s="340"/>
      <c r="AT141" s="340"/>
      <c r="AU141" s="340"/>
      <c r="AV141" s="340"/>
      <c r="AW141" s="340"/>
      <c r="AX141" s="340"/>
      <c r="AY141" s="341"/>
      <c r="BB141" s="336" t="s">
        <v>601</v>
      </c>
      <c r="BC141" s="337"/>
      <c r="BD141" s="337"/>
      <c r="BE141" s="337"/>
      <c r="BF141" s="338"/>
      <c r="BG141" s="336" t="s">
        <v>66</v>
      </c>
      <c r="BH141" s="337"/>
      <c r="BI141" s="337"/>
      <c r="BJ141" s="337"/>
      <c r="BK141" s="338"/>
      <c r="BL141" s="336" t="s">
        <v>67</v>
      </c>
      <c r="BM141" s="337"/>
      <c r="BN141" s="337"/>
      <c r="BO141" s="337"/>
      <c r="BP141" s="338"/>
      <c r="BQ141" s="336" t="s">
        <v>68</v>
      </c>
      <c r="BR141" s="337"/>
      <c r="BS141" s="337"/>
      <c r="BT141" s="337"/>
      <c r="BU141" s="338"/>
      <c r="BV141" s="111"/>
      <c r="BX141"/>
      <c r="BY141"/>
    </row>
    <row r="142" spans="1:77" ht="13.5" customHeight="1" x14ac:dyDescent="0.25">
      <c r="A142" s="405"/>
      <c r="B142" s="406"/>
      <c r="C142" s="407"/>
      <c r="D142" s="417"/>
      <c r="E142" s="418"/>
      <c r="F142" s="65" t="s">
        <v>602</v>
      </c>
      <c r="G142" s="6"/>
      <c r="H142" s="29"/>
      <c r="I142" s="342" t="s">
        <v>603</v>
      </c>
      <c r="J142" s="343"/>
      <c r="K142" s="343"/>
      <c r="L142" s="343"/>
      <c r="M142" s="343"/>
      <c r="N142" s="343"/>
      <c r="O142" s="343"/>
      <c r="P142" s="343"/>
      <c r="Q142" s="343"/>
      <c r="R142" s="343"/>
      <c r="S142" s="343"/>
      <c r="T142" s="344"/>
      <c r="U142" s="236"/>
      <c r="V142" s="322" t="e">
        <f>IF(INDEX(F1_01,RS)=V$141,"X","")</f>
        <v>#REF!</v>
      </c>
      <c r="W142" s="325"/>
      <c r="X142" s="325"/>
      <c r="Y142" s="325"/>
      <c r="Z142" s="323"/>
      <c r="AA142" s="322" t="e">
        <f>IF(INDEX(F1_01,RS)=AA$141,"X","")</f>
        <v>#REF!</v>
      </c>
      <c r="AB142" s="325"/>
      <c r="AC142" s="325"/>
      <c r="AD142" s="325"/>
      <c r="AE142" s="323"/>
      <c r="AF142" s="236"/>
      <c r="AG142" s="236"/>
      <c r="AH142" s="322">
        <f>INDEX(F1_02,RS)</f>
        <v>0</v>
      </c>
      <c r="AI142" s="325"/>
      <c r="AJ142" s="325"/>
      <c r="AK142" s="325"/>
      <c r="AL142" s="325"/>
      <c r="AM142" s="325"/>
      <c r="AN142" s="325"/>
      <c r="AO142" s="325"/>
      <c r="AP142" s="323"/>
      <c r="AQ142" s="322" t="e">
        <f>INDEX(F1_03,RS)</f>
        <v>#REF!</v>
      </c>
      <c r="AR142" s="325"/>
      <c r="AS142" s="325"/>
      <c r="AT142" s="325"/>
      <c r="AU142" s="325"/>
      <c r="AV142" s="325"/>
      <c r="AW142" s="325"/>
      <c r="AX142" s="325"/>
      <c r="AY142" s="323"/>
      <c r="AZ142" s="236"/>
      <c r="BA142" s="236"/>
      <c r="BB142" s="322" t="e">
        <f>IF(INDEX(F1_04,RS)=BB$141,"X","")</f>
        <v>#REF!</v>
      </c>
      <c r="BC142" s="325"/>
      <c r="BD142" s="325"/>
      <c r="BE142" s="325"/>
      <c r="BF142" s="323"/>
      <c r="BG142" s="322" t="e">
        <f>IF(INDEX(F1_04,RS)=BG$141,"X","")</f>
        <v>#REF!</v>
      </c>
      <c r="BH142" s="325"/>
      <c r="BI142" s="325"/>
      <c r="BJ142" s="325"/>
      <c r="BK142" s="323"/>
      <c r="BL142" s="322" t="e">
        <f>IF(INDEX(F1_04,RS)=BL$141,"X","")</f>
        <v>#REF!</v>
      </c>
      <c r="BM142" s="325"/>
      <c r="BN142" s="325"/>
      <c r="BO142" s="325"/>
      <c r="BP142" s="323"/>
      <c r="BQ142" s="322" t="e">
        <f>IF(INDEX(F1_04,RS)=BQ$141,"X","")</f>
        <v>#REF!</v>
      </c>
      <c r="BR142" s="325"/>
      <c r="BS142" s="325"/>
      <c r="BT142" s="325"/>
      <c r="BU142" s="323"/>
      <c r="BV142" s="111"/>
      <c r="BX142"/>
      <c r="BY142"/>
    </row>
    <row r="143" spans="1:77" ht="13.5" customHeight="1" x14ac:dyDescent="0.25">
      <c r="A143" s="405"/>
      <c r="B143" s="406"/>
      <c r="C143" s="407"/>
      <c r="D143" s="417"/>
      <c r="E143" s="418"/>
      <c r="F143" s="65" t="s">
        <v>1836</v>
      </c>
      <c r="G143" s="6"/>
      <c r="H143" s="29"/>
      <c r="I143" s="342" t="s">
        <v>604</v>
      </c>
      <c r="J143" s="343"/>
      <c r="K143" s="343"/>
      <c r="L143" s="343"/>
      <c r="M143" s="343"/>
      <c r="N143" s="343"/>
      <c r="O143" s="343"/>
      <c r="P143" s="343"/>
      <c r="Q143" s="343"/>
      <c r="R143" s="343"/>
      <c r="S143" s="343"/>
      <c r="T143" s="344"/>
      <c r="U143" s="236"/>
      <c r="V143" s="322" t="e">
        <f>IF(INDEX(F2_01,RS)=V$141,"X","")</f>
        <v>#REF!</v>
      </c>
      <c r="W143" s="325"/>
      <c r="X143" s="325"/>
      <c r="Y143" s="325"/>
      <c r="Z143" s="323"/>
      <c r="AA143" s="322" t="e">
        <f>IF(INDEX(F2_01,RS)=AA$141,"X","")</f>
        <v>#REF!</v>
      </c>
      <c r="AB143" s="325"/>
      <c r="AC143" s="325"/>
      <c r="AD143" s="325"/>
      <c r="AE143" s="323"/>
      <c r="AF143" s="236"/>
      <c r="AG143" s="236"/>
      <c r="AH143" s="322">
        <f>INDEX(F2_02,RS)</f>
        <v>0</v>
      </c>
      <c r="AI143" s="325"/>
      <c r="AJ143" s="325"/>
      <c r="AK143" s="325"/>
      <c r="AL143" s="325"/>
      <c r="AM143" s="325"/>
      <c r="AN143" s="325"/>
      <c r="AO143" s="325"/>
      <c r="AP143" s="323"/>
      <c r="AQ143" s="322" t="e">
        <f>INDEX(F2_03,RS)</f>
        <v>#REF!</v>
      </c>
      <c r="AR143" s="325"/>
      <c r="AS143" s="325"/>
      <c r="AT143" s="325"/>
      <c r="AU143" s="325"/>
      <c r="AV143" s="325"/>
      <c r="AW143" s="325"/>
      <c r="AX143" s="325"/>
      <c r="AY143" s="323"/>
      <c r="AZ143" s="236"/>
      <c r="BA143" s="236"/>
      <c r="BB143" s="322" t="e">
        <f>IF(INDEX(F2_04,RS)=BB$141,"X","")</f>
        <v>#REF!</v>
      </c>
      <c r="BC143" s="325"/>
      <c r="BD143" s="325"/>
      <c r="BE143" s="325"/>
      <c r="BF143" s="323"/>
      <c r="BG143" s="322" t="e">
        <f>IF(INDEX(F2_04,RS)=BG$141,"X","")</f>
        <v>#REF!</v>
      </c>
      <c r="BH143" s="325"/>
      <c r="BI143" s="325"/>
      <c r="BJ143" s="325"/>
      <c r="BK143" s="323"/>
      <c r="BL143" s="322" t="e">
        <f>IF(INDEX(F2_04,RS)=BL$141,"X","")</f>
        <v>#REF!</v>
      </c>
      <c r="BM143" s="325"/>
      <c r="BN143" s="325"/>
      <c r="BO143" s="325"/>
      <c r="BP143" s="323"/>
      <c r="BQ143" s="322" t="e">
        <f>IF(INDEX(F2_04,RS)=BQ$141,"X","")</f>
        <v>#REF!</v>
      </c>
      <c r="BR143" s="325"/>
      <c r="BS143" s="325"/>
      <c r="BT143" s="325"/>
      <c r="BU143" s="323"/>
      <c r="BV143" s="111"/>
      <c r="BX143"/>
      <c r="BY143"/>
    </row>
    <row r="144" spans="1:77" ht="13.5" customHeight="1" x14ac:dyDescent="0.25">
      <c r="A144" s="405"/>
      <c r="B144" s="406"/>
      <c r="C144" s="407"/>
      <c r="D144" s="417"/>
      <c r="E144" s="418"/>
      <c r="F144" s="65" t="s">
        <v>605</v>
      </c>
      <c r="G144" s="6"/>
      <c r="H144" s="29"/>
      <c r="I144" s="342" t="s">
        <v>606</v>
      </c>
      <c r="J144" s="343"/>
      <c r="K144" s="343"/>
      <c r="L144" s="343"/>
      <c r="M144" s="343"/>
      <c r="N144" s="343"/>
      <c r="O144" s="343"/>
      <c r="P144" s="343"/>
      <c r="Q144" s="343"/>
      <c r="R144" s="343"/>
      <c r="S144" s="343"/>
      <c r="T144" s="344"/>
      <c r="U144" s="236"/>
      <c r="V144" s="322" t="e">
        <f>IF(INDEX(F3_01,RS)=V$141,"X","")</f>
        <v>#REF!</v>
      </c>
      <c r="W144" s="325"/>
      <c r="X144" s="325"/>
      <c r="Y144" s="325"/>
      <c r="Z144" s="323"/>
      <c r="AA144" s="322" t="e">
        <f>IF(INDEX(F3_01,RS)=AA$141,"X","")</f>
        <v>#REF!</v>
      </c>
      <c r="AB144" s="325"/>
      <c r="AC144" s="325"/>
      <c r="AD144" s="325"/>
      <c r="AE144" s="323"/>
      <c r="AF144" s="236"/>
      <c r="AG144" s="236"/>
      <c r="AH144" s="322">
        <f>INDEX(F3_02,RS)</f>
        <v>0</v>
      </c>
      <c r="AI144" s="325"/>
      <c r="AJ144" s="325"/>
      <c r="AK144" s="325"/>
      <c r="AL144" s="325"/>
      <c r="AM144" s="325"/>
      <c r="AN144" s="325"/>
      <c r="AO144" s="325"/>
      <c r="AP144" s="323"/>
      <c r="AQ144" s="322" t="e">
        <f>INDEX(F3_03,RS)</f>
        <v>#REF!</v>
      </c>
      <c r="AR144" s="325"/>
      <c r="AS144" s="325"/>
      <c r="AT144" s="325"/>
      <c r="AU144" s="325"/>
      <c r="AV144" s="325"/>
      <c r="AW144" s="325"/>
      <c r="AX144" s="325"/>
      <c r="AY144" s="323"/>
      <c r="AZ144" s="236"/>
      <c r="BA144" s="236"/>
      <c r="BB144" s="322" t="e">
        <f>IF(INDEX(F3_04,RS)=BB$141,"X","")</f>
        <v>#REF!</v>
      </c>
      <c r="BC144" s="325"/>
      <c r="BD144" s="325"/>
      <c r="BE144" s="325"/>
      <c r="BF144" s="323"/>
      <c r="BG144" s="322" t="e">
        <f>IF(INDEX(F3_04,RS)=BG$141,"X","")</f>
        <v>#REF!</v>
      </c>
      <c r="BH144" s="325"/>
      <c r="BI144" s="325"/>
      <c r="BJ144" s="325"/>
      <c r="BK144" s="323"/>
      <c r="BL144" s="322" t="e">
        <f>IF(INDEX(F3_04,RS)=BL$141,"X","")</f>
        <v>#REF!</v>
      </c>
      <c r="BM144" s="325"/>
      <c r="BN144" s="325"/>
      <c r="BO144" s="325"/>
      <c r="BP144" s="323"/>
      <c r="BQ144" s="322" t="e">
        <f>IF(INDEX(F3_04,RS)=BQ$141,"X","")</f>
        <v>#REF!</v>
      </c>
      <c r="BR144" s="325"/>
      <c r="BS144" s="325"/>
      <c r="BT144" s="325"/>
      <c r="BU144" s="323"/>
      <c r="BV144" s="111"/>
      <c r="BX144"/>
      <c r="BY144"/>
    </row>
    <row r="145" spans="1:77" ht="13.5" customHeight="1" x14ac:dyDescent="0.25">
      <c r="A145" s="405"/>
      <c r="B145" s="406"/>
      <c r="C145" s="407"/>
      <c r="D145" s="417"/>
      <c r="E145" s="418"/>
      <c r="F145" s="65" t="s">
        <v>607</v>
      </c>
      <c r="G145" s="6"/>
      <c r="H145" s="29"/>
      <c r="I145" s="342" t="s">
        <v>608</v>
      </c>
      <c r="J145" s="343"/>
      <c r="K145" s="343"/>
      <c r="L145" s="343"/>
      <c r="M145" s="343"/>
      <c r="N145" s="343"/>
      <c r="O145" s="343"/>
      <c r="P145" s="343"/>
      <c r="Q145" s="343"/>
      <c r="R145" s="343"/>
      <c r="S145" s="343"/>
      <c r="T145" s="344"/>
      <c r="U145" s="236"/>
      <c r="V145" s="322" t="e">
        <f>IF(INDEX(F4_01,RS)=V$141,"X","")</f>
        <v>#REF!</v>
      </c>
      <c r="W145" s="325"/>
      <c r="X145" s="325"/>
      <c r="Y145" s="325"/>
      <c r="Z145" s="323"/>
      <c r="AA145" s="322" t="e">
        <f>IF(INDEX(F4_01,RS)=AA$141,"X","")</f>
        <v>#REF!</v>
      </c>
      <c r="AB145" s="325"/>
      <c r="AC145" s="325"/>
      <c r="AD145" s="325"/>
      <c r="AE145" s="323"/>
      <c r="AF145" s="236"/>
      <c r="AG145" s="236"/>
      <c r="AH145" s="322">
        <f>INDEX(F4_02,RS)</f>
        <v>0</v>
      </c>
      <c r="AI145" s="325"/>
      <c r="AJ145" s="325"/>
      <c r="AK145" s="325"/>
      <c r="AL145" s="325"/>
      <c r="AM145" s="325"/>
      <c r="AN145" s="325"/>
      <c r="AO145" s="325"/>
      <c r="AP145" s="323"/>
      <c r="AQ145" s="322" t="e">
        <f>INDEX(F4_03,RS)</f>
        <v>#REF!</v>
      </c>
      <c r="AR145" s="325"/>
      <c r="AS145" s="325"/>
      <c r="AT145" s="325"/>
      <c r="AU145" s="325"/>
      <c r="AV145" s="325"/>
      <c r="AW145" s="325"/>
      <c r="AX145" s="325"/>
      <c r="AY145" s="323"/>
      <c r="AZ145" s="236"/>
      <c r="BA145" s="236"/>
      <c r="BB145" s="322" t="e">
        <f>IF(INDEX(F4_04,RS)=BB$141,"X","")</f>
        <v>#REF!</v>
      </c>
      <c r="BC145" s="325"/>
      <c r="BD145" s="325"/>
      <c r="BE145" s="325"/>
      <c r="BF145" s="323"/>
      <c r="BG145" s="322" t="e">
        <f>IF(INDEX(F4_04,RS)=BG$141,"X","")</f>
        <v>#REF!</v>
      </c>
      <c r="BH145" s="325"/>
      <c r="BI145" s="325"/>
      <c r="BJ145" s="325"/>
      <c r="BK145" s="323"/>
      <c r="BL145" s="322" t="e">
        <f>IF(INDEX(F4_04,RS)=BL$141,"X","")</f>
        <v>#REF!</v>
      </c>
      <c r="BM145" s="325"/>
      <c r="BN145" s="325"/>
      <c r="BO145" s="325"/>
      <c r="BP145" s="323"/>
      <c r="BQ145" s="322" t="e">
        <f>IF(INDEX(F4_04,RS)=BQ$141,"X","")</f>
        <v>#REF!</v>
      </c>
      <c r="BR145" s="325"/>
      <c r="BS145" s="325"/>
      <c r="BT145" s="325"/>
      <c r="BU145" s="323"/>
      <c r="BV145" s="111"/>
      <c r="BX145"/>
      <c r="BY145"/>
    </row>
    <row r="146" spans="1:77" ht="13.5" customHeight="1" x14ac:dyDescent="0.25">
      <c r="A146" s="405"/>
      <c r="B146" s="406"/>
      <c r="C146" s="407"/>
      <c r="D146" s="417"/>
      <c r="E146" s="418"/>
      <c r="F146" s="60" t="s">
        <v>609</v>
      </c>
      <c r="G146" s="6"/>
      <c r="H146" s="29"/>
      <c r="I146" s="342" t="s">
        <v>610</v>
      </c>
      <c r="J146" s="343"/>
      <c r="K146" s="343"/>
      <c r="L146" s="343"/>
      <c r="M146" s="343"/>
      <c r="N146" s="343"/>
      <c r="O146" s="343"/>
      <c r="P146" s="343"/>
      <c r="Q146" s="343"/>
      <c r="R146" s="343"/>
      <c r="S146" s="343"/>
      <c r="T146" s="344"/>
      <c r="U146" s="236"/>
      <c r="V146" s="322" t="e">
        <f>IF(INDEX(F5_01,RS)=V$141,"X","")</f>
        <v>#REF!</v>
      </c>
      <c r="W146" s="325"/>
      <c r="X146" s="325"/>
      <c r="Y146" s="325"/>
      <c r="Z146" s="323"/>
      <c r="AA146" s="322" t="e">
        <f>IF(INDEX(F5_01,RS)=AA$141,"X","")</f>
        <v>#REF!</v>
      </c>
      <c r="AB146" s="325"/>
      <c r="AC146" s="325"/>
      <c r="AD146" s="325"/>
      <c r="AE146" s="323"/>
      <c r="AF146" s="236"/>
      <c r="AG146" s="236"/>
      <c r="AH146" s="322">
        <f>INDEX(F5_02,RS)</f>
        <v>0</v>
      </c>
      <c r="AI146" s="325"/>
      <c r="AJ146" s="325"/>
      <c r="AK146" s="325"/>
      <c r="AL146" s="325"/>
      <c r="AM146" s="325"/>
      <c r="AN146" s="325"/>
      <c r="AO146" s="325"/>
      <c r="AP146" s="323"/>
      <c r="AQ146" s="322" t="e">
        <f>INDEX(F5_03,RS)</f>
        <v>#REF!</v>
      </c>
      <c r="AR146" s="325"/>
      <c r="AS146" s="325"/>
      <c r="AT146" s="325"/>
      <c r="AU146" s="325"/>
      <c r="AV146" s="325"/>
      <c r="AW146" s="325"/>
      <c r="AX146" s="325"/>
      <c r="AY146" s="323"/>
      <c r="AZ146" s="236"/>
      <c r="BA146" s="236"/>
      <c r="BB146" s="322" t="e">
        <f>IF(INDEX(F5_04,RS)=BB$141,"X","")</f>
        <v>#REF!</v>
      </c>
      <c r="BC146" s="325"/>
      <c r="BD146" s="325"/>
      <c r="BE146" s="325"/>
      <c r="BF146" s="323"/>
      <c r="BG146" s="322" t="e">
        <f>IF(INDEX(F5_04,RS)=BG$141,"X","")</f>
        <v>#REF!</v>
      </c>
      <c r="BH146" s="325"/>
      <c r="BI146" s="325"/>
      <c r="BJ146" s="325"/>
      <c r="BK146" s="323"/>
      <c r="BL146" s="322" t="e">
        <f>IF(INDEX(F5_04,RS)=BL$141,"X","")</f>
        <v>#REF!</v>
      </c>
      <c r="BM146" s="325"/>
      <c r="BN146" s="325"/>
      <c r="BO146" s="325"/>
      <c r="BP146" s="323"/>
      <c r="BQ146" s="322" t="e">
        <f>IF(INDEX(F5_04,RS)=BQ$141,"X","")</f>
        <v>#REF!</v>
      </c>
      <c r="BR146" s="325"/>
      <c r="BS146" s="325"/>
      <c r="BT146" s="325"/>
      <c r="BU146" s="323"/>
      <c r="BV146" s="111"/>
      <c r="BX146"/>
      <c r="BY146"/>
    </row>
    <row r="147" spans="1:77" ht="13.5" customHeight="1" x14ac:dyDescent="0.25">
      <c r="A147" s="405"/>
      <c r="B147" s="406"/>
      <c r="C147" s="407"/>
      <c r="D147" s="417"/>
      <c r="E147" s="418"/>
      <c r="F147" s="60" t="s">
        <v>611</v>
      </c>
      <c r="G147" s="6"/>
      <c r="H147" s="29"/>
      <c r="I147" s="342" t="s">
        <v>612</v>
      </c>
      <c r="J147" s="343"/>
      <c r="K147" s="343"/>
      <c r="L147" s="343"/>
      <c r="M147" s="343"/>
      <c r="N147" s="343"/>
      <c r="O147" s="343"/>
      <c r="P147" s="343"/>
      <c r="Q147" s="343"/>
      <c r="R147" s="343"/>
      <c r="S147" s="343"/>
      <c r="T147" s="344"/>
      <c r="U147" s="236"/>
      <c r="V147" s="322" t="e">
        <f>IF(INDEX(F6_01,RS)=V$141,"X","")</f>
        <v>#REF!</v>
      </c>
      <c r="W147" s="325"/>
      <c r="X147" s="325"/>
      <c r="Y147" s="325"/>
      <c r="Z147" s="323"/>
      <c r="AA147" s="322" t="e">
        <f>IF(INDEX(F6_01,RS)=AA$141,"X","")</f>
        <v>#REF!</v>
      </c>
      <c r="AB147" s="325"/>
      <c r="AC147" s="325"/>
      <c r="AD147" s="325"/>
      <c r="AE147" s="323"/>
      <c r="AF147" s="238"/>
      <c r="AG147" s="236"/>
      <c r="AH147" s="322" t="e">
        <f>INDEX(F6_02,RS)</f>
        <v>#REF!</v>
      </c>
      <c r="AI147" s="325"/>
      <c r="AJ147" s="325"/>
      <c r="AK147" s="325"/>
      <c r="AL147" s="325"/>
      <c r="AM147" s="325"/>
      <c r="AN147" s="325"/>
      <c r="AO147" s="325"/>
      <c r="AP147" s="323"/>
      <c r="AQ147" s="322" t="e">
        <f>INDEX(F6_03,RS)</f>
        <v>#REF!</v>
      </c>
      <c r="AR147" s="325"/>
      <c r="AS147" s="325"/>
      <c r="AT147" s="325"/>
      <c r="AU147" s="325"/>
      <c r="AV147" s="325"/>
      <c r="AW147" s="325"/>
      <c r="AX147" s="325"/>
      <c r="AY147" s="323"/>
      <c r="AZ147" s="236"/>
      <c r="BA147" s="236"/>
      <c r="BB147" s="322" t="e">
        <f>IF(INDEX(F6_04,RS)=BB$141,"X","")</f>
        <v>#REF!</v>
      </c>
      <c r="BC147" s="325"/>
      <c r="BD147" s="325"/>
      <c r="BE147" s="325"/>
      <c r="BF147" s="323"/>
      <c r="BG147" s="322" t="e">
        <f>IF(INDEX(F6_04,RS)=BG$141,"X","")</f>
        <v>#REF!</v>
      </c>
      <c r="BH147" s="325"/>
      <c r="BI147" s="325"/>
      <c r="BJ147" s="325"/>
      <c r="BK147" s="323"/>
      <c r="BL147" s="322" t="e">
        <f>IF(INDEX(F6_04,RS)=BL$141,"X","")</f>
        <v>#REF!</v>
      </c>
      <c r="BM147" s="325"/>
      <c r="BN147" s="325"/>
      <c r="BO147" s="325"/>
      <c r="BP147" s="323"/>
      <c r="BQ147" s="322" t="e">
        <f>IF(INDEX(F6_04,RS)=BQ$141,"X","")</f>
        <v>#REF!</v>
      </c>
      <c r="BR147" s="325"/>
      <c r="BS147" s="325"/>
      <c r="BT147" s="325"/>
      <c r="BU147" s="323"/>
      <c r="BV147" s="111"/>
      <c r="BX147"/>
      <c r="BY147"/>
    </row>
    <row r="148" spans="1:77" ht="13.5" customHeight="1" x14ac:dyDescent="0.25">
      <c r="A148" s="405"/>
      <c r="B148" s="406"/>
      <c r="C148" s="407"/>
      <c r="D148" s="417"/>
      <c r="E148" s="418"/>
      <c r="F148" s="60" t="s">
        <v>613</v>
      </c>
      <c r="G148" s="6"/>
      <c r="H148" s="29"/>
      <c r="I148" s="342" t="s">
        <v>614</v>
      </c>
      <c r="J148" s="343"/>
      <c r="K148" s="343"/>
      <c r="L148" s="343"/>
      <c r="M148" s="343"/>
      <c r="N148" s="343"/>
      <c r="O148" s="343"/>
      <c r="P148" s="343"/>
      <c r="Q148" s="343"/>
      <c r="R148" s="343"/>
      <c r="S148" s="343"/>
      <c r="T148" s="344"/>
      <c r="U148" s="236"/>
      <c r="V148" s="322" t="e">
        <f>IF(INDEX(F7_01,RS)=V$141,"X","")</f>
        <v>#REF!</v>
      </c>
      <c r="W148" s="325"/>
      <c r="X148" s="325"/>
      <c r="Y148" s="325"/>
      <c r="Z148" s="323"/>
      <c r="AA148" s="322" t="e">
        <f>IF(INDEX(F7_01,RS)=AA$141,"X","")</f>
        <v>#REF!</v>
      </c>
      <c r="AB148" s="325"/>
      <c r="AC148" s="325"/>
      <c r="AD148" s="325"/>
      <c r="AE148" s="323"/>
      <c r="AF148" s="238"/>
      <c r="AG148" s="236"/>
      <c r="AH148" s="322" t="e">
        <f>INDEX(F7_02,RS)</f>
        <v>#REF!</v>
      </c>
      <c r="AI148" s="325"/>
      <c r="AJ148" s="325"/>
      <c r="AK148" s="325"/>
      <c r="AL148" s="325"/>
      <c r="AM148" s="325"/>
      <c r="AN148" s="325"/>
      <c r="AO148" s="325"/>
      <c r="AP148" s="323"/>
      <c r="AQ148" s="322" t="e">
        <f>INDEX(F7_03,RS)</f>
        <v>#REF!</v>
      </c>
      <c r="AR148" s="325"/>
      <c r="AS148" s="325"/>
      <c r="AT148" s="325"/>
      <c r="AU148" s="325"/>
      <c r="AV148" s="325"/>
      <c r="AW148" s="325"/>
      <c r="AX148" s="325"/>
      <c r="AY148" s="323"/>
      <c r="AZ148" s="236"/>
      <c r="BA148" s="236"/>
      <c r="BB148" s="322" t="e">
        <f>IF(INDEX(F7_04,RS)=BB$141,"X","")</f>
        <v>#REF!</v>
      </c>
      <c r="BC148" s="325"/>
      <c r="BD148" s="325"/>
      <c r="BE148" s="325"/>
      <c r="BF148" s="323"/>
      <c r="BG148" s="322" t="e">
        <f>IF(INDEX(F7_04,RS)=BG$141,"X","")</f>
        <v>#REF!</v>
      </c>
      <c r="BH148" s="325"/>
      <c r="BI148" s="325"/>
      <c r="BJ148" s="325"/>
      <c r="BK148" s="323"/>
      <c r="BL148" s="322" t="e">
        <f>IF(INDEX(F7_04,RS)=BL$141,"X","")</f>
        <v>#REF!</v>
      </c>
      <c r="BM148" s="325"/>
      <c r="BN148" s="325"/>
      <c r="BO148" s="325"/>
      <c r="BP148" s="323"/>
      <c r="BQ148" s="322" t="e">
        <f>IF(INDEX(F7_04,RS)=BQ$141,"X","")</f>
        <v>#REF!</v>
      </c>
      <c r="BR148" s="325"/>
      <c r="BS148" s="325"/>
      <c r="BT148" s="325"/>
      <c r="BU148" s="323"/>
      <c r="BV148" s="111"/>
      <c r="BX148"/>
      <c r="BY148"/>
    </row>
    <row r="149" spans="1:77" ht="13.5" customHeight="1" x14ac:dyDescent="0.25">
      <c r="A149" s="405"/>
      <c r="B149" s="406"/>
      <c r="C149" s="407"/>
      <c r="D149" s="419"/>
      <c r="E149" s="420"/>
      <c r="F149" s="113"/>
      <c r="G149" s="57"/>
      <c r="H149" s="55"/>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52"/>
      <c r="BX149"/>
      <c r="BY149"/>
    </row>
    <row r="150" spans="1:77" ht="13.5" customHeight="1" x14ac:dyDescent="0.25">
      <c r="A150" s="405"/>
      <c r="B150" s="406"/>
      <c r="C150" s="407"/>
      <c r="D150" s="415" t="s">
        <v>40</v>
      </c>
      <c r="E150" s="416"/>
      <c r="F150" s="104"/>
      <c r="G150" s="77"/>
      <c r="H150" s="76"/>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78"/>
      <c r="AF150" s="78"/>
      <c r="AG150" s="78"/>
      <c r="AH150" s="78"/>
      <c r="AI150" s="78"/>
      <c r="AJ150" s="78"/>
      <c r="AK150" s="78"/>
      <c r="AL150" s="78"/>
      <c r="AM150" s="78"/>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6"/>
      <c r="BX150"/>
      <c r="BY150"/>
    </row>
    <row r="151" spans="1:77" ht="13.5" customHeight="1" x14ac:dyDescent="0.25">
      <c r="A151" s="405"/>
      <c r="B151" s="406"/>
      <c r="C151" s="407"/>
      <c r="D151" s="417"/>
      <c r="E151" s="418"/>
      <c r="F151" s="65" t="s">
        <v>615</v>
      </c>
      <c r="G151" s="6"/>
      <c r="H151" s="31"/>
      <c r="I151" s="33" t="s">
        <v>616</v>
      </c>
      <c r="J151" s="33"/>
      <c r="K151" s="33"/>
      <c r="L151" s="33"/>
      <c r="M151" s="33"/>
      <c r="N151" s="33"/>
      <c r="O151" s="33"/>
      <c r="P151" s="29"/>
      <c r="Q151" s="29"/>
      <c r="R151" s="29"/>
      <c r="S151" s="29"/>
      <c r="T151" s="29"/>
      <c r="U151" s="29"/>
      <c r="V151" s="29"/>
      <c r="W151" s="29"/>
      <c r="X151" s="31"/>
      <c r="Y151" s="31"/>
      <c r="Z151" s="31"/>
      <c r="AA151" s="60"/>
      <c r="AB151" s="31"/>
      <c r="AC151" s="31"/>
      <c r="AD151" s="31"/>
      <c r="AE151" s="31"/>
      <c r="AF151" s="31"/>
      <c r="AG151" s="31"/>
      <c r="AH151" s="31"/>
      <c r="AI151" s="31"/>
      <c r="AJ151" s="31"/>
      <c r="AK151" s="31"/>
      <c r="AL151" s="31"/>
      <c r="AM151" s="31"/>
      <c r="AN151" s="315" t="str">
        <f>IF(INDEX(F8_01,RS)=AP151,"X","")</f>
        <v>X</v>
      </c>
      <c r="AO151" s="316"/>
      <c r="AP151" s="6" t="s">
        <v>69</v>
      </c>
      <c r="AQ151" s="31"/>
      <c r="AR151" s="6"/>
      <c r="AS151" s="31"/>
      <c r="AT151" s="6"/>
      <c r="AU151" s="6"/>
      <c r="AV151" s="31"/>
      <c r="AY151" s="315" t="str">
        <f>IF(INDEX(F8_01,RS)=BA151,"X","")</f>
        <v/>
      </c>
      <c r="AZ151" s="316"/>
      <c r="BA151" s="6" t="s">
        <v>70</v>
      </c>
      <c r="BB151" s="6"/>
      <c r="BC151" s="6"/>
      <c r="BD151" s="6"/>
      <c r="BE151" s="6"/>
      <c r="BF151" s="6"/>
      <c r="BG151" s="6"/>
      <c r="BJ151" s="315" t="str">
        <f>IF(INDEX(F8_01,RS)=BL151,"X","")</f>
        <v/>
      </c>
      <c r="BK151" s="316"/>
      <c r="BL151" s="6" t="s">
        <v>71</v>
      </c>
      <c r="BO151" s="31"/>
      <c r="BP151" s="31"/>
      <c r="BQ151" s="31"/>
      <c r="BR151" s="115"/>
      <c r="BS151" s="115"/>
      <c r="BT151" s="116"/>
      <c r="BU151" s="116"/>
      <c r="BV151" s="30"/>
      <c r="BX151"/>
      <c r="BY151"/>
    </row>
    <row r="152" spans="1:77" ht="13.5" customHeight="1" x14ac:dyDescent="0.25">
      <c r="A152" s="405"/>
      <c r="B152" s="406"/>
      <c r="C152" s="407"/>
      <c r="D152" s="417"/>
      <c r="E152" s="418"/>
      <c r="F152" s="60"/>
      <c r="G152" s="6"/>
      <c r="H152" s="29"/>
      <c r="I152" s="117" t="s">
        <v>617</v>
      </c>
      <c r="J152" s="29"/>
      <c r="K152" s="29"/>
      <c r="L152" s="29"/>
      <c r="M152" s="29"/>
      <c r="N152" s="29"/>
      <c r="O152" s="29"/>
      <c r="P152" s="29"/>
      <c r="Q152" s="29"/>
      <c r="R152" s="29"/>
      <c r="S152" s="29"/>
      <c r="T152" s="29"/>
      <c r="U152" s="29"/>
      <c r="V152" s="29"/>
      <c r="W152" s="29"/>
      <c r="X152" s="31"/>
      <c r="Y152" s="31"/>
      <c r="Z152" s="31"/>
      <c r="AA152" s="60"/>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6"/>
      <c r="BR152" s="6"/>
      <c r="BS152" s="115"/>
      <c r="BT152" s="115"/>
      <c r="BU152" s="115"/>
      <c r="BV152" s="30"/>
      <c r="BX152"/>
      <c r="BY152"/>
    </row>
    <row r="153" spans="1:77" ht="13.5" customHeight="1" x14ac:dyDescent="0.25">
      <c r="A153" s="405"/>
      <c r="B153" s="406"/>
      <c r="C153" s="407"/>
      <c r="D153" s="417"/>
      <c r="E153" s="418"/>
      <c r="F153" s="65"/>
      <c r="G153" s="6"/>
      <c r="H153" s="29"/>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31"/>
      <c r="AQ153" s="31"/>
      <c r="AR153" s="31"/>
      <c r="AS153" s="31"/>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30"/>
      <c r="BX153"/>
      <c r="BY153"/>
    </row>
    <row r="154" spans="1:77" ht="13.5" customHeight="1" x14ac:dyDescent="0.25">
      <c r="A154" s="405"/>
      <c r="B154" s="406"/>
      <c r="C154" s="407"/>
      <c r="D154" s="417"/>
      <c r="E154" s="418"/>
      <c r="F154" s="65" t="s">
        <v>618</v>
      </c>
      <c r="G154" s="6"/>
      <c r="H154" s="29"/>
      <c r="I154" s="115" t="s">
        <v>619</v>
      </c>
      <c r="J154" s="115"/>
      <c r="K154" s="31"/>
      <c r="L154" s="31"/>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31"/>
      <c r="AL154" s="31"/>
      <c r="AM154" s="31"/>
      <c r="AN154" s="31"/>
      <c r="AO154" s="31"/>
      <c r="AP154" s="31"/>
      <c r="AQ154" s="31"/>
      <c r="AR154" s="315" t="str">
        <f>IF(INDEX(F9_01,RS)=AT154,"X","")</f>
        <v>X</v>
      </c>
      <c r="AS154" s="316"/>
      <c r="AT154" s="6" t="s">
        <v>16</v>
      </c>
      <c r="AU154" s="6"/>
      <c r="AV154" s="6"/>
      <c r="AW154" s="31"/>
      <c r="AX154" s="31"/>
      <c r="AY154" s="315" t="str">
        <f>IF(INDEX(F9_01,RS)=BA154,"X","")</f>
        <v/>
      </c>
      <c r="AZ154" s="316"/>
      <c r="BA154" s="6" t="s">
        <v>22</v>
      </c>
      <c r="BB154" s="31"/>
      <c r="BC154" s="31"/>
      <c r="BD154" s="31"/>
      <c r="BE154" s="31"/>
      <c r="BF154" s="31"/>
      <c r="BG154" s="31"/>
      <c r="BH154" s="31"/>
      <c r="BI154" s="31"/>
      <c r="BJ154" s="31"/>
      <c r="BK154" s="31"/>
      <c r="BL154" s="31"/>
      <c r="BM154" s="31"/>
      <c r="BN154" s="31"/>
      <c r="BO154" s="31"/>
      <c r="BP154" s="31"/>
      <c r="BQ154" s="31"/>
      <c r="BR154" s="31"/>
      <c r="BS154" s="31"/>
      <c r="BT154" s="31"/>
      <c r="BU154" s="31"/>
      <c r="BV154" s="30"/>
      <c r="BX154"/>
      <c r="BY154"/>
    </row>
    <row r="155" spans="1:77" ht="13.5" customHeight="1" x14ac:dyDescent="0.25">
      <c r="A155" s="405"/>
      <c r="B155" s="406"/>
      <c r="C155" s="407"/>
      <c r="D155" s="419"/>
      <c r="E155" s="420"/>
      <c r="F155" s="113"/>
      <c r="G155" s="57"/>
      <c r="H155" s="55"/>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52"/>
      <c r="BX155"/>
      <c r="BY155"/>
    </row>
    <row r="156" spans="1:77" ht="13.5" customHeight="1" x14ac:dyDescent="0.25">
      <c r="A156" s="405"/>
      <c r="B156" s="406"/>
      <c r="C156" s="407"/>
      <c r="D156" s="421" t="s">
        <v>41</v>
      </c>
      <c r="E156" s="421"/>
      <c r="F156" s="60"/>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115"/>
      <c r="BT156" s="115"/>
      <c r="BU156" s="115"/>
      <c r="BV156" s="30"/>
      <c r="BX156"/>
      <c r="BY156"/>
    </row>
    <row r="157" spans="1:77" ht="13.5" customHeight="1" x14ac:dyDescent="0.25">
      <c r="A157" s="405"/>
      <c r="B157" s="406"/>
      <c r="C157" s="407"/>
      <c r="D157" s="421"/>
      <c r="E157" s="421"/>
      <c r="F157" s="60" t="s">
        <v>620</v>
      </c>
      <c r="G157" s="6"/>
      <c r="H157" s="29"/>
      <c r="I157" s="33" t="s">
        <v>621</v>
      </c>
      <c r="J157" s="33"/>
      <c r="K157" s="33"/>
      <c r="L157" s="33"/>
      <c r="M157" s="33"/>
      <c r="N157" s="33"/>
      <c r="O157" s="33"/>
      <c r="P157" s="29"/>
      <c r="Q157" s="29"/>
      <c r="R157" s="29"/>
      <c r="S157" s="29"/>
      <c r="T157" s="29"/>
      <c r="U157" s="29"/>
      <c r="V157" s="29"/>
      <c r="W157" s="29"/>
      <c r="X157" s="31"/>
      <c r="Y157" s="31"/>
      <c r="Z157" s="31"/>
      <c r="AA157" s="60"/>
      <c r="AB157" s="31"/>
      <c r="AC157" s="31"/>
      <c r="AD157" s="31"/>
      <c r="AE157" s="31"/>
      <c r="AF157" s="31"/>
      <c r="AG157" s="31"/>
      <c r="AH157" s="31"/>
      <c r="AI157" s="31"/>
      <c r="AJ157" s="31"/>
      <c r="AK157" s="31"/>
      <c r="AL157" s="315" t="str">
        <f>IF(INDEX(F10_01,RS)=AN157,"X","")</f>
        <v/>
      </c>
      <c r="AM157" s="316"/>
      <c r="AN157" s="6" t="s">
        <v>72</v>
      </c>
      <c r="AO157" s="31"/>
      <c r="AP157" s="6"/>
      <c r="AQ157" s="6"/>
      <c r="AR157" s="6"/>
      <c r="AS157" s="6"/>
      <c r="AT157" s="6"/>
      <c r="AU157" s="6"/>
      <c r="AV157" s="6"/>
      <c r="AW157" s="6"/>
      <c r="AX157" s="6"/>
      <c r="AY157" s="6"/>
      <c r="AZ157" s="6"/>
      <c r="BA157" s="6"/>
      <c r="BB157" s="6"/>
      <c r="BC157" s="6"/>
      <c r="BD157" s="6"/>
      <c r="BE157" s="31"/>
      <c r="BF157" s="315" t="str">
        <f>IF(INDEX(F10_01,RS)=BH157,"X","")</f>
        <v/>
      </c>
      <c r="BG157" s="316"/>
      <c r="BH157" s="115" t="s">
        <v>73</v>
      </c>
      <c r="BI157" s="31"/>
      <c r="BJ157" s="31"/>
      <c r="BK157" s="31"/>
      <c r="BL157" s="31"/>
      <c r="BM157" s="31"/>
      <c r="BN157" s="31"/>
      <c r="BO157" s="6"/>
      <c r="BP157" s="6"/>
      <c r="BQ157" s="6"/>
      <c r="BR157" s="6"/>
      <c r="BS157" s="115"/>
      <c r="BT157" s="115"/>
      <c r="BU157" s="115"/>
      <c r="BV157" s="30"/>
      <c r="BX157"/>
      <c r="BY157"/>
    </row>
    <row r="158" spans="1:77" ht="13.5" customHeight="1" x14ac:dyDescent="0.25">
      <c r="A158" s="405"/>
      <c r="B158" s="406"/>
      <c r="C158" s="407"/>
      <c r="D158" s="421"/>
      <c r="E158" s="421"/>
      <c r="F158" s="60"/>
      <c r="G158" s="6"/>
      <c r="H158" s="29"/>
      <c r="I158" s="117" t="s">
        <v>617</v>
      </c>
      <c r="J158" s="29"/>
      <c r="K158" s="29"/>
      <c r="L158" s="29"/>
      <c r="M158" s="29"/>
      <c r="N158" s="29"/>
      <c r="O158" s="29"/>
      <c r="P158" s="29"/>
      <c r="Q158" s="29"/>
      <c r="R158" s="29"/>
      <c r="S158" s="29"/>
      <c r="T158" s="29"/>
      <c r="U158" s="29"/>
      <c r="V158" s="29"/>
      <c r="W158" s="29"/>
      <c r="X158" s="31"/>
      <c r="Y158" s="31"/>
      <c r="Z158" s="31"/>
      <c r="AA158" s="60"/>
      <c r="AB158" s="31"/>
      <c r="AC158" s="31"/>
      <c r="AD158" s="31"/>
      <c r="AE158" s="31"/>
      <c r="AF158" s="31"/>
      <c r="AG158" s="31"/>
      <c r="AH158" s="31"/>
      <c r="AI158" s="31"/>
      <c r="AJ158" s="31"/>
      <c r="AK158" s="31"/>
      <c r="AL158" s="315" t="str">
        <f>IF(INDEX(F10_01,RS)=AN158,"X","")</f>
        <v/>
      </c>
      <c r="AM158" s="316"/>
      <c r="AN158" s="6" t="s">
        <v>74</v>
      </c>
      <c r="AO158" s="31"/>
      <c r="AP158" s="6"/>
      <c r="AQ158" s="6"/>
      <c r="AR158" s="6"/>
      <c r="AS158" s="6"/>
      <c r="AT158" s="6"/>
      <c r="AU158" s="6"/>
      <c r="AV158" s="6"/>
      <c r="AW158" s="6"/>
      <c r="AX158" s="6"/>
      <c r="AY158" s="6"/>
      <c r="AZ158" s="6"/>
      <c r="BA158" s="6"/>
      <c r="BB158" s="6"/>
      <c r="BC158" s="6"/>
      <c r="BD158" s="6"/>
      <c r="BE158" s="31"/>
      <c r="BF158" s="315" t="str">
        <f>IF(INDEX(F10_01,RS)=BH158,"X","")</f>
        <v>X</v>
      </c>
      <c r="BG158" s="316"/>
      <c r="BH158" s="6" t="s">
        <v>75</v>
      </c>
      <c r="BI158" s="31"/>
      <c r="BJ158" s="31"/>
      <c r="BK158" s="31"/>
      <c r="BL158" s="31"/>
      <c r="BM158" s="31"/>
      <c r="BN158" s="31"/>
      <c r="BO158" s="6"/>
      <c r="BP158" s="6"/>
      <c r="BQ158" s="6"/>
      <c r="BR158" s="6"/>
      <c r="BS158" s="115"/>
      <c r="BT158" s="115"/>
      <c r="BU158" s="115"/>
      <c r="BV158" s="30"/>
      <c r="BX158"/>
      <c r="BY158"/>
    </row>
    <row r="159" spans="1:77" ht="13.5" customHeight="1" x14ac:dyDescent="0.25">
      <c r="A159" s="405"/>
      <c r="B159" s="406"/>
      <c r="C159" s="407"/>
      <c r="D159" s="421"/>
      <c r="E159" s="421"/>
      <c r="F159" s="60"/>
      <c r="G159" s="6"/>
      <c r="H159" s="29"/>
      <c r="I159" s="29"/>
      <c r="J159" s="29"/>
      <c r="K159" s="29"/>
      <c r="L159" s="29"/>
      <c r="M159" s="29"/>
      <c r="N159" s="29"/>
      <c r="O159" s="29"/>
      <c r="P159" s="29"/>
      <c r="Q159" s="29"/>
      <c r="R159" s="29"/>
      <c r="S159" s="29"/>
      <c r="T159" s="29"/>
      <c r="U159" s="29"/>
      <c r="V159" s="29"/>
      <c r="W159" s="29"/>
      <c r="X159" s="31"/>
      <c r="Y159" s="31"/>
      <c r="Z159" s="31"/>
      <c r="AA159" s="60"/>
      <c r="AB159" s="31"/>
      <c r="AC159" s="31"/>
      <c r="AD159" s="31"/>
      <c r="AE159" s="31"/>
      <c r="AF159" s="31"/>
      <c r="AG159" s="31"/>
      <c r="AH159" s="31"/>
      <c r="AI159" s="31"/>
      <c r="AJ159" s="31"/>
      <c r="AK159" s="31"/>
      <c r="AL159" s="31"/>
      <c r="AM159" s="31"/>
      <c r="AN159" s="31"/>
      <c r="AO159" s="31"/>
      <c r="AP159" s="31"/>
      <c r="AQ159" s="31"/>
      <c r="AR159" s="31"/>
      <c r="AS159" s="31"/>
      <c r="AT159" s="31"/>
      <c r="AU159" s="31"/>
      <c r="AV159" s="6"/>
      <c r="AW159" s="6"/>
      <c r="AX159" s="6"/>
      <c r="AY159" s="6"/>
      <c r="AZ159" s="6"/>
      <c r="BA159" s="6"/>
      <c r="BB159" s="6"/>
      <c r="BC159" s="6"/>
      <c r="BD159" s="6"/>
      <c r="BE159" s="6"/>
      <c r="BF159" s="6"/>
      <c r="BG159" s="6"/>
      <c r="BH159" s="6"/>
      <c r="BI159" s="6"/>
      <c r="BJ159" s="6"/>
      <c r="BK159" s="31"/>
      <c r="BL159" s="31"/>
      <c r="BM159" s="6"/>
      <c r="BN159" s="6"/>
      <c r="BO159" s="6"/>
      <c r="BP159" s="6"/>
      <c r="BQ159" s="6"/>
      <c r="BR159" s="6"/>
      <c r="BS159" s="115"/>
      <c r="BT159" s="115"/>
      <c r="BU159" s="115"/>
      <c r="BV159" s="30"/>
      <c r="BX159"/>
      <c r="BY159"/>
    </row>
    <row r="160" spans="1:77" ht="13.5" customHeight="1" x14ac:dyDescent="0.25">
      <c r="A160" s="405"/>
      <c r="B160" s="406"/>
      <c r="C160" s="407"/>
      <c r="D160" s="421"/>
      <c r="E160" s="421"/>
      <c r="F160" s="60"/>
      <c r="G160" s="6"/>
      <c r="H160" s="29"/>
      <c r="I160" s="66" t="s">
        <v>622</v>
      </c>
      <c r="J160" s="29"/>
      <c r="K160" s="29"/>
      <c r="L160" s="29"/>
      <c r="M160" s="29"/>
      <c r="N160" s="29"/>
      <c r="O160" s="29"/>
      <c r="P160" s="29"/>
      <c r="Q160" s="29"/>
      <c r="R160" s="29"/>
      <c r="S160" s="29"/>
      <c r="T160" s="29"/>
      <c r="U160" s="29"/>
      <c r="V160" s="29"/>
      <c r="W160" s="29"/>
      <c r="X160" s="31"/>
      <c r="Y160" s="31"/>
      <c r="Z160" s="31"/>
      <c r="AA160" s="60"/>
      <c r="AB160" s="31"/>
      <c r="AC160" s="31"/>
      <c r="AD160" s="31"/>
      <c r="AE160" s="31"/>
      <c r="AF160" s="31"/>
      <c r="AG160" s="31"/>
      <c r="AH160" s="31"/>
      <c r="AI160" s="31"/>
      <c r="AJ160" s="31"/>
      <c r="AK160" s="31"/>
      <c r="AL160" s="31"/>
      <c r="AM160" s="31"/>
      <c r="AN160" s="31"/>
      <c r="AO160" s="31"/>
      <c r="AP160" s="31"/>
      <c r="AQ160" s="31"/>
      <c r="AR160" s="31"/>
      <c r="AS160" s="31"/>
      <c r="AT160" s="6"/>
      <c r="AU160" s="31"/>
      <c r="AV160" s="6"/>
      <c r="AW160" s="6"/>
      <c r="AX160" s="6"/>
      <c r="AY160" s="6"/>
      <c r="AZ160" s="6"/>
      <c r="BA160" s="6"/>
      <c r="BB160" s="6"/>
      <c r="BC160" s="6"/>
      <c r="BD160" s="6"/>
      <c r="BE160" s="6"/>
      <c r="BF160" s="6"/>
      <c r="BG160" s="6"/>
      <c r="BH160" s="6"/>
      <c r="BI160" s="6"/>
      <c r="BJ160" s="6"/>
      <c r="BK160" s="29"/>
      <c r="BL160" s="29"/>
      <c r="BM160" s="6"/>
      <c r="BN160" s="6"/>
      <c r="BO160" s="6"/>
      <c r="BP160" s="6"/>
      <c r="BQ160" s="6"/>
      <c r="BR160" s="6"/>
      <c r="BS160" s="115"/>
      <c r="BT160" s="115"/>
      <c r="BU160" s="115"/>
      <c r="BV160" s="30"/>
      <c r="BX160"/>
      <c r="BY160"/>
    </row>
    <row r="161" spans="1:77" ht="13.5" customHeight="1" x14ac:dyDescent="0.25">
      <c r="A161" s="405"/>
      <c r="B161" s="406"/>
      <c r="C161" s="407"/>
      <c r="D161" s="421"/>
      <c r="E161" s="421"/>
      <c r="F161" s="60" t="s">
        <v>623</v>
      </c>
      <c r="G161" s="6"/>
      <c r="H161" s="29"/>
      <c r="I161" s="6" t="s">
        <v>624</v>
      </c>
      <c r="J161" s="31"/>
      <c r="K161" s="31"/>
      <c r="L161" s="29"/>
      <c r="M161" s="29"/>
      <c r="N161" s="29"/>
      <c r="O161" s="29"/>
      <c r="P161" s="29"/>
      <c r="Q161" s="29"/>
      <c r="R161" s="29"/>
      <c r="S161" s="29"/>
      <c r="T161" s="29"/>
      <c r="U161" s="29"/>
      <c r="V161" s="29"/>
      <c r="W161" s="29"/>
      <c r="X161" s="31"/>
      <c r="Y161" s="31"/>
      <c r="Z161" s="31"/>
      <c r="AA161" s="60"/>
      <c r="AB161" s="31"/>
      <c r="AC161" s="31"/>
      <c r="AD161" s="31"/>
      <c r="AE161" s="31"/>
      <c r="AF161" s="31"/>
      <c r="AG161" s="31"/>
      <c r="AH161" s="31"/>
      <c r="AI161" s="31"/>
      <c r="AJ161" s="31"/>
      <c r="AK161" s="31"/>
      <c r="AL161" s="31"/>
      <c r="AM161" s="31"/>
      <c r="AN161" s="31"/>
      <c r="AO161" s="31"/>
      <c r="AP161" s="31"/>
      <c r="AQ161" s="31"/>
      <c r="AR161" s="315" t="str">
        <f>IF(INDEX(F11_01,RS)=AT161,"X","")</f>
        <v/>
      </c>
      <c r="AS161" s="316"/>
      <c r="AT161" s="118" t="s">
        <v>76</v>
      </c>
      <c r="AU161" s="31"/>
      <c r="AV161" s="31"/>
      <c r="AW161" s="31"/>
      <c r="AX161" s="31"/>
      <c r="AY161" s="315" t="str">
        <f>IF(INDEX(F11_01,RS)=BA161,"X","")</f>
        <v/>
      </c>
      <c r="AZ161" s="316"/>
      <c r="BA161" s="118" t="s">
        <v>77</v>
      </c>
      <c r="BB161" s="6"/>
      <c r="BC161" s="6"/>
      <c r="BD161" s="6"/>
      <c r="BE161" s="31"/>
      <c r="BF161" s="315" t="str">
        <f>IF(INDEX(F11_01,RS)=BH161,"X","")</f>
        <v/>
      </c>
      <c r="BG161" s="316"/>
      <c r="BH161" s="118" t="s">
        <v>78</v>
      </c>
      <c r="BJ161" s="31"/>
      <c r="BK161" s="6"/>
      <c r="BL161" s="6"/>
      <c r="BM161" s="6"/>
      <c r="BN161" s="6"/>
      <c r="BO161" s="6"/>
      <c r="BP161" s="6"/>
      <c r="BQ161" s="6"/>
      <c r="BR161" s="6"/>
      <c r="BS161" s="115"/>
      <c r="BT161" s="115"/>
      <c r="BU161" s="115"/>
      <c r="BV161" s="30"/>
      <c r="BX161"/>
      <c r="BY161"/>
    </row>
    <row r="162" spans="1:77" ht="13.5" customHeight="1" x14ac:dyDescent="0.25">
      <c r="A162" s="405"/>
      <c r="B162" s="406"/>
      <c r="C162" s="407"/>
      <c r="D162" s="421"/>
      <c r="E162" s="421"/>
      <c r="F162" s="60"/>
      <c r="G162" s="6"/>
      <c r="H162" s="29"/>
      <c r="I162" s="119" t="s">
        <v>625</v>
      </c>
      <c r="J162" s="31"/>
      <c r="K162" s="31"/>
      <c r="L162" s="29"/>
      <c r="M162" s="29"/>
      <c r="N162" s="29"/>
      <c r="O162" s="29"/>
      <c r="P162" s="29"/>
      <c r="Q162" s="29"/>
      <c r="R162" s="29"/>
      <c r="S162" s="29"/>
      <c r="T162" s="29"/>
      <c r="U162" s="29"/>
      <c r="V162" s="29"/>
      <c r="W162" s="29"/>
      <c r="X162" s="31"/>
      <c r="Y162" s="31"/>
      <c r="Z162" s="31"/>
      <c r="AA162" s="60"/>
      <c r="AB162" s="31"/>
      <c r="AC162" s="31"/>
      <c r="AD162" s="31"/>
      <c r="AE162" s="31"/>
      <c r="AF162" s="31"/>
      <c r="AG162" s="31"/>
      <c r="AH162" s="31"/>
      <c r="AI162" s="31"/>
      <c r="AJ162" s="31"/>
      <c r="AK162" s="31"/>
      <c r="AL162" s="31"/>
      <c r="AM162" s="31"/>
      <c r="AN162" s="31"/>
      <c r="AO162" s="31"/>
      <c r="AP162" s="31"/>
      <c r="AQ162" s="31"/>
      <c r="AR162" s="315" t="str">
        <f>IF(INDEX(F11_01,RS)=AT162,"X","")</f>
        <v/>
      </c>
      <c r="AS162" s="316"/>
      <c r="AT162" s="118" t="s">
        <v>79</v>
      </c>
      <c r="AU162" s="31"/>
      <c r="AV162" s="31"/>
      <c r="AW162" s="31"/>
      <c r="AX162" s="31"/>
      <c r="AY162" s="315" t="str">
        <f>IF(INDEX(F11_01,RS)=BA162,"X","")</f>
        <v/>
      </c>
      <c r="AZ162" s="316"/>
      <c r="BA162" s="118" t="s">
        <v>80</v>
      </c>
      <c r="BB162" s="6"/>
      <c r="BC162" s="6"/>
      <c r="BD162" s="29"/>
      <c r="BE162" s="29"/>
      <c r="BF162" s="315" t="str">
        <f>IF(INDEX(F11_01,RS)=BH162,"X","")</f>
        <v>X</v>
      </c>
      <c r="BG162" s="316"/>
      <c r="BH162" s="118" t="s">
        <v>81</v>
      </c>
      <c r="BJ162" s="6"/>
      <c r="BK162" s="6"/>
      <c r="BL162" s="6"/>
      <c r="BM162" s="6"/>
      <c r="BN162" s="6"/>
      <c r="BO162" s="6"/>
      <c r="BP162" s="6"/>
      <c r="BQ162" s="6"/>
      <c r="BR162" s="6"/>
      <c r="BS162" s="115"/>
      <c r="BT162" s="115"/>
      <c r="BU162" s="115"/>
      <c r="BV162" s="30"/>
      <c r="BX162"/>
      <c r="BY162"/>
    </row>
    <row r="163" spans="1:77" ht="13.5" customHeight="1" x14ac:dyDescent="0.25">
      <c r="A163" s="405"/>
      <c r="B163" s="406"/>
      <c r="C163" s="407"/>
      <c r="D163" s="421"/>
      <c r="E163" s="421"/>
      <c r="F163" s="60"/>
      <c r="G163" s="6"/>
      <c r="H163" s="29"/>
      <c r="I163" s="119"/>
      <c r="J163" s="31"/>
      <c r="K163" s="31"/>
      <c r="L163" s="29"/>
      <c r="M163" s="29"/>
      <c r="N163" s="29"/>
      <c r="O163" s="29"/>
      <c r="P163" s="29"/>
      <c r="Q163" s="29"/>
      <c r="R163" s="29"/>
      <c r="S163" s="29"/>
      <c r="T163" s="29"/>
      <c r="U163" s="29"/>
      <c r="V163" s="29"/>
      <c r="W163" s="29"/>
      <c r="X163" s="31"/>
      <c r="Y163" s="31"/>
      <c r="Z163" s="31"/>
      <c r="AA163" s="60"/>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6"/>
      <c r="BF163" s="6"/>
      <c r="BG163" s="31"/>
      <c r="BH163" s="6"/>
      <c r="BI163" s="6"/>
      <c r="BJ163" s="6"/>
      <c r="BK163" s="29"/>
      <c r="BL163" s="29"/>
      <c r="BM163" s="6"/>
      <c r="BN163" s="6"/>
      <c r="BO163" s="6"/>
      <c r="BP163" s="6"/>
      <c r="BQ163" s="6"/>
      <c r="BR163" s="6"/>
      <c r="BS163" s="115"/>
      <c r="BT163" s="115"/>
      <c r="BU163" s="115"/>
      <c r="BV163" s="30"/>
      <c r="BX163"/>
      <c r="BY163"/>
    </row>
    <row r="164" spans="1:77" ht="13.5" customHeight="1" x14ac:dyDescent="0.25">
      <c r="A164" s="405"/>
      <c r="B164" s="406"/>
      <c r="C164" s="407"/>
      <c r="D164" s="421"/>
      <c r="E164" s="421"/>
      <c r="F164" s="60" t="s">
        <v>626</v>
      </c>
      <c r="G164" s="6"/>
      <c r="H164" s="29"/>
      <c r="I164" s="6" t="s">
        <v>627</v>
      </c>
      <c r="J164" s="31"/>
      <c r="K164" s="31"/>
      <c r="L164" s="29"/>
      <c r="M164" s="29"/>
      <c r="N164" s="29"/>
      <c r="O164" s="29"/>
      <c r="P164" s="29"/>
      <c r="Q164" s="29"/>
      <c r="R164" s="29"/>
      <c r="S164" s="29"/>
      <c r="T164" s="29"/>
      <c r="U164" s="29"/>
      <c r="V164" s="29"/>
      <c r="W164" s="29"/>
      <c r="X164" s="31"/>
      <c r="Y164" s="31"/>
      <c r="Z164" s="31"/>
      <c r="AA164" s="60"/>
      <c r="AB164" s="31"/>
      <c r="AC164" s="31"/>
      <c r="AD164" s="31"/>
      <c r="AE164" s="31"/>
      <c r="AF164" s="31"/>
      <c r="AG164" s="31"/>
      <c r="AH164" s="31"/>
      <c r="AI164" s="31"/>
      <c r="AJ164" s="31"/>
      <c r="AK164" s="31"/>
      <c r="AL164" s="31"/>
      <c r="AM164" s="31"/>
      <c r="AN164" s="31"/>
      <c r="AO164" s="31"/>
      <c r="AP164" s="31"/>
      <c r="AQ164" s="31"/>
      <c r="AR164" s="315" t="str">
        <f>IF(INDEX(F12_01,RS)=AT164,"X","")</f>
        <v>X</v>
      </c>
      <c r="AS164" s="316"/>
      <c r="AT164" s="118" t="s">
        <v>76</v>
      </c>
      <c r="AU164" s="31"/>
      <c r="AV164" s="31"/>
      <c r="AW164" s="31"/>
      <c r="AX164" s="31"/>
      <c r="AY164" s="315" t="str">
        <f>IF(INDEX(F12_01,RS)=BA164,"X","")</f>
        <v/>
      </c>
      <c r="AZ164" s="316"/>
      <c r="BA164" s="118" t="s">
        <v>77</v>
      </c>
      <c r="BB164" s="6"/>
      <c r="BC164" s="6"/>
      <c r="BD164" s="6"/>
      <c r="BE164" s="31"/>
      <c r="BF164" s="315" t="str">
        <f>IF(INDEX(F12_01,RS)=BH164,"X","")</f>
        <v/>
      </c>
      <c r="BG164" s="316"/>
      <c r="BH164" s="118" t="s">
        <v>78</v>
      </c>
      <c r="BJ164" s="31"/>
      <c r="BK164" s="6"/>
      <c r="BL164" s="6"/>
      <c r="BM164" s="6"/>
      <c r="BN164" s="6"/>
      <c r="BO164" s="6"/>
      <c r="BP164" s="6"/>
      <c r="BQ164" s="6"/>
      <c r="BR164" s="6"/>
      <c r="BS164" s="115"/>
      <c r="BT164" s="115"/>
      <c r="BU164" s="115"/>
      <c r="BV164" s="30"/>
      <c r="BX164"/>
      <c r="BY164"/>
    </row>
    <row r="165" spans="1:77" ht="13.5" customHeight="1" x14ac:dyDescent="0.25">
      <c r="A165" s="405"/>
      <c r="B165" s="406"/>
      <c r="C165" s="407"/>
      <c r="D165" s="421"/>
      <c r="E165" s="421"/>
      <c r="F165" s="60"/>
      <c r="G165" s="6"/>
      <c r="H165" s="29"/>
      <c r="I165" s="119" t="s">
        <v>625</v>
      </c>
      <c r="J165" s="31"/>
      <c r="K165" s="31"/>
      <c r="L165" s="29"/>
      <c r="M165" s="29"/>
      <c r="N165" s="29"/>
      <c r="O165" s="29"/>
      <c r="P165" s="29"/>
      <c r="Q165" s="29"/>
      <c r="R165" s="29"/>
      <c r="S165" s="29"/>
      <c r="T165" s="29"/>
      <c r="U165" s="29"/>
      <c r="V165" s="29"/>
      <c r="W165" s="29"/>
      <c r="X165" s="31"/>
      <c r="Y165" s="31"/>
      <c r="Z165" s="31"/>
      <c r="AA165" s="60"/>
      <c r="AB165" s="31"/>
      <c r="AC165" s="31"/>
      <c r="AD165" s="31"/>
      <c r="AE165" s="31"/>
      <c r="AF165" s="31"/>
      <c r="AG165" s="31"/>
      <c r="AH165" s="31"/>
      <c r="AI165" s="31"/>
      <c r="AJ165" s="31"/>
      <c r="AK165" s="31"/>
      <c r="AL165" s="31"/>
      <c r="AM165" s="31"/>
      <c r="AN165" s="31"/>
      <c r="AO165" s="31"/>
      <c r="AP165" s="31"/>
      <c r="AQ165" s="31"/>
      <c r="AR165" s="315" t="str">
        <f>IF(INDEX(F12_01,RS)=AT165,"X","")</f>
        <v/>
      </c>
      <c r="AS165" s="316"/>
      <c r="AT165" s="118" t="s">
        <v>79</v>
      </c>
      <c r="AU165" s="31"/>
      <c r="AV165" s="31"/>
      <c r="AW165" s="31"/>
      <c r="AX165" s="31"/>
      <c r="AY165" s="315" t="str">
        <f>IF(INDEX(F12_01,RS)=BA165,"X","")</f>
        <v/>
      </c>
      <c r="AZ165" s="316"/>
      <c r="BA165" s="118" t="s">
        <v>80</v>
      </c>
      <c r="BB165" s="6"/>
      <c r="BC165" s="6"/>
      <c r="BD165" s="29"/>
      <c r="BE165" s="29"/>
      <c r="BF165" s="315" t="str">
        <f>IF(INDEX(F12_01,RS)=BH165,"X","")</f>
        <v/>
      </c>
      <c r="BG165" s="316"/>
      <c r="BH165" s="118" t="s">
        <v>81</v>
      </c>
      <c r="BJ165" s="6"/>
      <c r="BK165" s="6"/>
      <c r="BL165" s="6"/>
      <c r="BM165" s="6"/>
      <c r="BN165" s="6"/>
      <c r="BO165" s="6"/>
      <c r="BP165" s="6"/>
      <c r="BQ165" s="6"/>
      <c r="BR165" s="6"/>
      <c r="BS165" s="115"/>
      <c r="BT165" s="115"/>
      <c r="BU165" s="115"/>
      <c r="BV165" s="30"/>
      <c r="BX165"/>
      <c r="BY165"/>
    </row>
    <row r="166" spans="1:77" ht="13.5" customHeight="1" x14ac:dyDescent="0.25">
      <c r="A166" s="405"/>
      <c r="B166" s="406"/>
      <c r="C166" s="407"/>
      <c r="D166" s="421"/>
      <c r="E166" s="421"/>
      <c r="F166" s="60"/>
      <c r="G166" s="6"/>
      <c r="H166" s="29"/>
      <c r="I166" s="119"/>
      <c r="J166" s="31"/>
      <c r="K166" s="31"/>
      <c r="L166" s="29"/>
      <c r="M166" s="29"/>
      <c r="N166" s="29"/>
      <c r="O166" s="29"/>
      <c r="P166" s="29"/>
      <c r="Q166" s="29"/>
      <c r="R166" s="29"/>
      <c r="S166" s="29"/>
      <c r="T166" s="29"/>
      <c r="U166" s="29"/>
      <c r="V166" s="29"/>
      <c r="W166" s="29"/>
      <c r="X166" s="31"/>
      <c r="Y166" s="31"/>
      <c r="Z166" s="31"/>
      <c r="AA166" s="60"/>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6"/>
      <c r="BF166" s="6"/>
      <c r="BG166" s="31"/>
      <c r="BH166" s="6"/>
      <c r="BI166" s="6"/>
      <c r="BJ166" s="6"/>
      <c r="BK166" s="29"/>
      <c r="BL166" s="29"/>
      <c r="BM166" s="6"/>
      <c r="BN166" s="6"/>
      <c r="BO166" s="6"/>
      <c r="BP166" s="6"/>
      <c r="BQ166" s="6"/>
      <c r="BR166" s="6"/>
      <c r="BS166" s="115"/>
      <c r="BT166" s="115"/>
      <c r="BU166" s="115"/>
      <c r="BV166" s="30"/>
      <c r="BX166"/>
      <c r="BY166"/>
    </row>
    <row r="167" spans="1:77" ht="13.5" customHeight="1" x14ac:dyDescent="0.25">
      <c r="A167" s="405"/>
      <c r="B167" s="406"/>
      <c r="C167" s="407"/>
      <c r="D167" s="421"/>
      <c r="E167" s="421"/>
      <c r="F167" s="60" t="s">
        <v>628</v>
      </c>
      <c r="G167" s="6"/>
      <c r="H167" s="6"/>
      <c r="I167" s="6" t="s">
        <v>629</v>
      </c>
      <c r="J167" s="60"/>
      <c r="K167" s="60"/>
      <c r="L167" s="6"/>
      <c r="M167" s="6"/>
      <c r="N167" s="6"/>
      <c r="O167" s="6"/>
      <c r="P167" s="6"/>
      <c r="Q167" s="6"/>
      <c r="R167" s="6"/>
      <c r="S167" s="6"/>
      <c r="T167" s="6"/>
      <c r="U167" s="6"/>
      <c r="V167" s="6"/>
      <c r="W167" s="6"/>
      <c r="X167" s="60"/>
      <c r="Y167" s="60"/>
      <c r="Z167" s="60"/>
      <c r="AA167" s="60"/>
      <c r="AB167" s="60"/>
      <c r="AC167" s="60"/>
      <c r="AD167" s="60"/>
      <c r="AE167" s="60"/>
      <c r="AF167" s="60"/>
      <c r="AG167" s="60"/>
      <c r="AH167" s="60"/>
      <c r="AI167" s="60"/>
      <c r="AJ167" s="60"/>
      <c r="AK167" s="60"/>
      <c r="AL167" s="60"/>
      <c r="AM167" s="315" t="str">
        <f>IF(INDEX(F13_01,RS)=AO167,"X","")</f>
        <v>X</v>
      </c>
      <c r="AN167" s="316"/>
      <c r="AO167" s="6" t="s">
        <v>16</v>
      </c>
      <c r="AP167" s="6"/>
      <c r="AQ167" s="6"/>
      <c r="AR167" s="60"/>
      <c r="AS167" s="60"/>
      <c r="AT167" s="315" t="str">
        <f>IF(INDEX(F13_01,RS)=AV167,"X","")</f>
        <v/>
      </c>
      <c r="AU167" s="316"/>
      <c r="AV167" s="6" t="s">
        <v>22</v>
      </c>
      <c r="AW167" s="39"/>
      <c r="AX167" s="39"/>
      <c r="AY167" s="39"/>
      <c r="BM167" s="6"/>
      <c r="BN167" s="6"/>
      <c r="BO167" s="6"/>
      <c r="BP167" s="6"/>
      <c r="BQ167" s="6"/>
      <c r="BR167" s="6"/>
      <c r="BS167" s="115"/>
      <c r="BT167" s="115"/>
      <c r="BU167" s="115"/>
      <c r="BV167" s="30"/>
      <c r="BX167"/>
      <c r="BY167"/>
    </row>
    <row r="168" spans="1:77" ht="13.5" customHeight="1" x14ac:dyDescent="0.25">
      <c r="A168" s="405"/>
      <c r="B168" s="406"/>
      <c r="C168" s="407"/>
      <c r="D168" s="421"/>
      <c r="E168" s="421"/>
      <c r="F168" s="62"/>
      <c r="G168" s="57"/>
      <c r="H168" s="55"/>
      <c r="I168" s="59"/>
      <c r="J168" s="55"/>
      <c r="K168" s="55"/>
      <c r="L168" s="55"/>
      <c r="M168" s="55"/>
      <c r="N168" s="55"/>
      <c r="O168" s="55"/>
      <c r="P168" s="55"/>
      <c r="Q168" s="55"/>
      <c r="R168" s="55"/>
      <c r="S168" s="55"/>
      <c r="T168" s="55"/>
      <c r="U168" s="55"/>
      <c r="V168" s="55"/>
      <c r="W168" s="55"/>
      <c r="X168" s="72"/>
      <c r="Y168" s="72"/>
      <c r="Z168" s="72"/>
      <c r="AA168" s="62"/>
      <c r="AB168" s="72"/>
      <c r="AC168" s="72"/>
      <c r="AD168" s="72"/>
      <c r="AE168" s="72"/>
      <c r="AF168" s="72"/>
      <c r="AG168" s="72"/>
      <c r="AH168" s="72"/>
      <c r="AI168" s="72"/>
      <c r="AJ168" s="72"/>
      <c r="AK168" s="72"/>
      <c r="AL168" s="72"/>
      <c r="AM168" s="72"/>
      <c r="AN168" s="72"/>
      <c r="AO168" s="72"/>
      <c r="AP168" s="72"/>
      <c r="AQ168" s="72"/>
      <c r="AR168" s="72"/>
      <c r="AS168" s="72"/>
      <c r="AT168" s="57"/>
      <c r="AU168" s="72"/>
      <c r="AV168" s="57"/>
      <c r="AW168" s="57"/>
      <c r="AX168" s="57"/>
      <c r="AY168" s="57"/>
      <c r="AZ168" s="57"/>
      <c r="BA168" s="57"/>
      <c r="BB168" s="57"/>
      <c r="BC168" s="57"/>
      <c r="BD168" s="57"/>
      <c r="BE168" s="57"/>
      <c r="BF168" s="57"/>
      <c r="BG168" s="57"/>
      <c r="BH168" s="57"/>
      <c r="BI168" s="57"/>
      <c r="BJ168" s="57"/>
      <c r="BK168" s="55"/>
      <c r="BL168" s="55"/>
      <c r="BM168" s="57"/>
      <c r="BN168" s="57"/>
      <c r="BO168" s="57"/>
      <c r="BP168" s="57"/>
      <c r="BQ168" s="57"/>
      <c r="BR168" s="57"/>
      <c r="BS168" s="114"/>
      <c r="BT168" s="114"/>
      <c r="BU168" s="114"/>
      <c r="BV168" s="52"/>
      <c r="BX168"/>
      <c r="BY168"/>
    </row>
    <row r="169" spans="1:77" ht="13.5" customHeight="1" x14ac:dyDescent="0.25">
      <c r="A169" s="405"/>
      <c r="B169" s="406"/>
      <c r="C169" s="407"/>
      <c r="D169" s="415" t="s">
        <v>42</v>
      </c>
      <c r="E169" s="416"/>
      <c r="F169" s="120"/>
      <c r="G169" s="77"/>
      <c r="H169" s="76"/>
      <c r="I169" s="121"/>
      <c r="J169" s="76"/>
      <c r="K169" s="76"/>
      <c r="L169" s="76"/>
      <c r="M169" s="76"/>
      <c r="N169" s="76"/>
      <c r="O169" s="76"/>
      <c r="P169" s="76"/>
      <c r="Q169" s="76"/>
      <c r="R169" s="76"/>
      <c r="S169" s="76"/>
      <c r="T169" s="76"/>
      <c r="U169" s="76"/>
      <c r="V169" s="76"/>
      <c r="W169" s="76"/>
      <c r="X169" s="78"/>
      <c r="Y169" s="78"/>
      <c r="Z169" s="78"/>
      <c r="AA169" s="120"/>
      <c r="AB169" s="78"/>
      <c r="AC169" s="78"/>
      <c r="AD169" s="78"/>
      <c r="AE169" s="78"/>
      <c r="AF169" s="78"/>
      <c r="AG169" s="78"/>
      <c r="AH169" s="78"/>
      <c r="AI169" s="78"/>
      <c r="AJ169" s="78"/>
      <c r="AK169" s="78"/>
      <c r="AL169" s="78"/>
      <c r="AM169" s="78"/>
      <c r="AN169" s="78"/>
      <c r="AO169" s="78"/>
      <c r="AP169" s="78"/>
      <c r="AQ169" s="78"/>
      <c r="AR169" s="78"/>
      <c r="AS169" s="78"/>
      <c r="AT169" s="77"/>
      <c r="AU169" s="78"/>
      <c r="AV169" s="77"/>
      <c r="AW169" s="77"/>
      <c r="AX169" s="77"/>
      <c r="AY169" s="77"/>
      <c r="AZ169" s="77"/>
      <c r="BA169" s="77"/>
      <c r="BB169" s="77"/>
      <c r="BC169" s="77"/>
      <c r="BD169" s="77"/>
      <c r="BE169" s="77"/>
      <c r="BF169" s="77"/>
      <c r="BG169" s="77"/>
      <c r="BH169" s="77"/>
      <c r="BI169" s="77"/>
      <c r="BJ169" s="77"/>
      <c r="BK169" s="76"/>
      <c r="BL169" s="76"/>
      <c r="BM169" s="77"/>
      <c r="BN169" s="77"/>
      <c r="BO169" s="77"/>
      <c r="BP169" s="77"/>
      <c r="BQ169" s="77"/>
      <c r="BR169" s="77"/>
      <c r="BS169" s="122"/>
      <c r="BT169" s="122"/>
      <c r="BU169" s="122"/>
      <c r="BV169" s="106"/>
      <c r="BX169"/>
      <c r="BY169"/>
    </row>
    <row r="170" spans="1:77" ht="13.5" customHeight="1" x14ac:dyDescent="0.25">
      <c r="A170" s="405"/>
      <c r="B170" s="406"/>
      <c r="C170" s="407"/>
      <c r="D170" s="417"/>
      <c r="E170" s="418"/>
      <c r="F170" s="60" t="s">
        <v>630</v>
      </c>
      <c r="G170" s="6"/>
      <c r="H170" s="29"/>
      <c r="I170" s="33" t="s">
        <v>631</v>
      </c>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5" t="str">
        <f>IF(INDEX(F14_01,RS)=AR170,"X","")</f>
        <v>X</v>
      </c>
      <c r="AQ170" s="316"/>
      <c r="AR170" s="60" t="s">
        <v>82</v>
      </c>
      <c r="AS170" s="6"/>
      <c r="AT170" s="6"/>
      <c r="AU170" s="6"/>
      <c r="AV170" s="31"/>
      <c r="AW170" s="31"/>
      <c r="AX170" s="31"/>
      <c r="AY170" s="31"/>
      <c r="AZ170" s="6"/>
      <c r="BA170" s="6"/>
      <c r="BB170" s="6"/>
      <c r="BC170" s="6"/>
      <c r="BD170" s="315" t="str">
        <f>IF(INDEX(F14_01,RS)=BF170,"X","")</f>
        <v/>
      </c>
      <c r="BE170" s="316"/>
      <c r="BF170" s="60" t="s">
        <v>83</v>
      </c>
      <c r="BG170" s="29"/>
      <c r="BH170" s="31"/>
      <c r="BI170" s="31"/>
      <c r="BJ170" s="31"/>
      <c r="BK170" s="31"/>
      <c r="BL170" s="31"/>
      <c r="BM170" s="31"/>
      <c r="BN170" s="31"/>
      <c r="BO170" s="31"/>
      <c r="BP170" s="6"/>
      <c r="BQ170" s="6"/>
      <c r="BR170" s="6"/>
      <c r="BS170" s="115"/>
      <c r="BT170" s="115"/>
      <c r="BU170" s="115"/>
      <c r="BV170" s="30"/>
      <c r="BX170"/>
      <c r="BY170"/>
    </row>
    <row r="171" spans="1:77" ht="13.5" customHeight="1" x14ac:dyDescent="0.25">
      <c r="A171" s="405"/>
      <c r="B171" s="406"/>
      <c r="C171" s="407"/>
      <c r="D171" s="417"/>
      <c r="E171" s="418"/>
      <c r="F171" s="60"/>
      <c r="G171" s="6"/>
      <c r="H171" s="29"/>
      <c r="I171" s="117" t="s">
        <v>617</v>
      </c>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5" t="str">
        <f>IF(INDEX(F14_01,RS)=AR171,"X","")</f>
        <v/>
      </c>
      <c r="AQ171" s="316"/>
      <c r="AR171" s="60" t="s">
        <v>84</v>
      </c>
      <c r="AS171" s="6"/>
      <c r="AT171" s="6"/>
      <c r="AU171" s="6"/>
      <c r="AV171" s="29"/>
      <c r="AW171" s="29"/>
      <c r="AX171" s="31"/>
      <c r="AY171" s="6"/>
      <c r="AZ171" s="6"/>
      <c r="BA171" s="6"/>
      <c r="BB171" s="6"/>
      <c r="BC171" s="6"/>
      <c r="BD171" s="315" t="str">
        <f>IF(INDEX(F14_01,RS)=BF171,"X","")</f>
        <v/>
      </c>
      <c r="BE171" s="316"/>
      <c r="BF171" s="60" t="s">
        <v>24</v>
      </c>
      <c r="BG171" s="29"/>
      <c r="BI171" s="318" t="e">
        <f>INDEX(F14_02,RS)</f>
        <v>#REF!</v>
      </c>
      <c r="BJ171" s="318"/>
      <c r="BK171" s="318"/>
      <c r="BL171" s="318"/>
      <c r="BM171" s="318"/>
      <c r="BN171" s="318"/>
      <c r="BO171" s="31"/>
      <c r="BP171" s="6"/>
      <c r="BQ171" s="6"/>
      <c r="BR171" s="6"/>
      <c r="BS171" s="115"/>
      <c r="BT171" s="115"/>
      <c r="BU171" s="115"/>
      <c r="BV171" s="30"/>
      <c r="BX171"/>
      <c r="BY171"/>
    </row>
    <row r="172" spans="1:77" ht="13.5" customHeight="1" x14ac:dyDescent="0.25">
      <c r="A172" s="405"/>
      <c r="B172" s="406"/>
      <c r="C172" s="407"/>
      <c r="D172" s="417"/>
      <c r="E172" s="418"/>
      <c r="F172" s="60"/>
      <c r="G172" s="6"/>
      <c r="H172" s="29"/>
      <c r="I172" s="33"/>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29"/>
      <c r="AV172" s="29"/>
      <c r="AW172" s="60"/>
      <c r="AX172" s="6"/>
      <c r="AY172" s="6"/>
      <c r="AZ172" s="6"/>
      <c r="BA172" s="29"/>
      <c r="BB172" s="29"/>
      <c r="BC172" s="31"/>
      <c r="BD172" s="6"/>
      <c r="BE172" s="6"/>
      <c r="BF172" s="6"/>
      <c r="BG172" s="6"/>
      <c r="BH172" s="6"/>
      <c r="BI172" s="6"/>
      <c r="BJ172" s="6"/>
      <c r="BK172" s="29"/>
      <c r="BL172" s="29"/>
      <c r="BM172" s="29"/>
      <c r="BN172" s="29"/>
      <c r="BO172" s="31"/>
      <c r="BP172" s="6"/>
      <c r="BQ172" s="6"/>
      <c r="BR172" s="6"/>
      <c r="BS172" s="115"/>
      <c r="BT172" s="115"/>
      <c r="BU172" s="115"/>
      <c r="BV172" s="30"/>
      <c r="BX172"/>
      <c r="BY172"/>
    </row>
    <row r="173" spans="1:77" ht="13.5" customHeight="1" x14ac:dyDescent="0.25">
      <c r="A173" s="405"/>
      <c r="B173" s="406"/>
      <c r="C173" s="407"/>
      <c r="D173" s="417"/>
      <c r="E173" s="418"/>
      <c r="F173" s="60" t="s">
        <v>632</v>
      </c>
      <c r="G173" s="6"/>
      <c r="H173" s="29"/>
      <c r="I173" s="33" t="s">
        <v>633</v>
      </c>
      <c r="J173" s="29"/>
      <c r="K173" s="29"/>
      <c r="L173" s="29"/>
      <c r="M173" s="29"/>
      <c r="N173" s="29"/>
      <c r="O173" s="29"/>
      <c r="P173" s="29"/>
      <c r="Q173" s="29"/>
      <c r="R173" s="29"/>
      <c r="S173" s="29"/>
      <c r="T173" s="29"/>
      <c r="U173" s="29"/>
      <c r="V173" s="29"/>
      <c r="W173" s="29"/>
      <c r="X173" s="31"/>
      <c r="Y173" s="31"/>
      <c r="Z173" s="31"/>
      <c r="AA173" s="60"/>
      <c r="AB173" s="31"/>
      <c r="AC173" s="31"/>
      <c r="AD173" s="31"/>
      <c r="AE173" s="31"/>
      <c r="AF173" s="31"/>
      <c r="AG173" s="31"/>
      <c r="AH173" s="31"/>
      <c r="AI173" s="31"/>
      <c r="AJ173" s="31"/>
      <c r="AK173" s="31"/>
      <c r="AL173" s="31"/>
      <c r="AM173" s="31"/>
      <c r="AN173" s="31"/>
      <c r="AO173" s="31"/>
      <c r="AT173" s="67" t="str">
        <f>IF(INDEX(F15_01,RS)=AV173,"X","")</f>
        <v/>
      </c>
      <c r="AU173" s="68"/>
      <c r="AV173" s="6" t="s">
        <v>16</v>
      </c>
      <c r="AW173" s="6"/>
      <c r="AX173" s="6"/>
      <c r="AY173" s="31"/>
      <c r="AZ173" s="31"/>
      <c r="BA173" s="315" t="str">
        <f>IF(INDEX(F15_01,RS)=BC173,"X","")</f>
        <v>X</v>
      </c>
      <c r="BB173" s="316"/>
      <c r="BC173" s="6" t="s">
        <v>22</v>
      </c>
      <c r="BD173" s="31"/>
      <c r="BE173" s="31"/>
      <c r="BF173" s="31"/>
      <c r="BG173" s="31"/>
      <c r="BH173" s="31"/>
      <c r="BO173" s="31"/>
      <c r="BP173" s="31"/>
      <c r="BQ173" s="31"/>
      <c r="BR173" s="31"/>
      <c r="BS173" s="31"/>
      <c r="BT173" s="31"/>
      <c r="BU173" s="31"/>
      <c r="BV173" s="30"/>
      <c r="BX173"/>
      <c r="BY173"/>
    </row>
    <row r="174" spans="1:77" ht="13.5" customHeight="1" x14ac:dyDescent="0.25">
      <c r="A174" s="405"/>
      <c r="B174" s="406"/>
      <c r="C174" s="407"/>
      <c r="D174" s="417"/>
      <c r="E174" s="418"/>
      <c r="F174" s="60"/>
      <c r="G174" s="6"/>
      <c r="H174" s="6"/>
      <c r="I174" s="6"/>
      <c r="J174" s="6"/>
      <c r="K174" s="6"/>
      <c r="L174" s="6"/>
      <c r="M174" s="6"/>
      <c r="N174" s="6"/>
      <c r="O174" s="6"/>
      <c r="P174" s="6"/>
      <c r="Q174" s="6"/>
      <c r="R174" s="6"/>
      <c r="S174" s="6"/>
      <c r="T174" s="6"/>
      <c r="U174" s="6"/>
      <c r="V174" s="6"/>
      <c r="W174" s="6"/>
      <c r="X174" s="60"/>
      <c r="Y174" s="60"/>
      <c r="Z174" s="60"/>
      <c r="AA174" s="60"/>
      <c r="AB174" s="60"/>
      <c r="AC174" s="60"/>
      <c r="AD174" s="60"/>
      <c r="AE174" s="60"/>
      <c r="AF174" s="60"/>
      <c r="AG174" s="60"/>
      <c r="AH174" s="60" t="s">
        <v>634</v>
      </c>
      <c r="AI174" s="60"/>
      <c r="AJ174" s="60"/>
      <c r="AK174" s="60"/>
      <c r="AL174" s="39"/>
      <c r="AM174" s="39"/>
      <c r="AN174" s="60" t="s">
        <v>635</v>
      </c>
      <c r="AO174" s="60"/>
      <c r="AP174" s="60"/>
      <c r="AQ174" s="60"/>
      <c r="AR174" s="39"/>
      <c r="AS174" s="39"/>
      <c r="AT174" s="60" t="s">
        <v>71</v>
      </c>
      <c r="AU174" s="60"/>
      <c r="AV174" s="60"/>
      <c r="AW174" s="112"/>
      <c r="AX174" s="112"/>
      <c r="AY174" s="112"/>
      <c r="AZ174" s="37"/>
      <c r="BA174" s="6"/>
      <c r="BB174" s="6"/>
      <c r="BC174" s="112"/>
      <c r="BD174" s="112"/>
      <c r="BE174" s="112"/>
      <c r="BF174" s="112"/>
      <c r="BG174" s="112"/>
      <c r="BH174" s="112"/>
      <c r="BI174" s="112"/>
      <c r="BJ174" s="112"/>
      <c r="BK174" s="60"/>
      <c r="BL174" s="60"/>
      <c r="BM174" s="60"/>
      <c r="BN174" s="60"/>
      <c r="BO174" s="60"/>
      <c r="BP174" s="60"/>
      <c r="BQ174" s="60"/>
      <c r="BR174" s="60"/>
      <c r="BS174" s="60"/>
      <c r="BT174" s="60"/>
      <c r="BU174" s="60"/>
      <c r="BV174" s="30"/>
      <c r="BX174"/>
      <c r="BY174"/>
    </row>
    <row r="175" spans="1:77" ht="13.5" customHeight="1" x14ac:dyDescent="0.25">
      <c r="A175" s="405"/>
      <c r="B175" s="406"/>
      <c r="C175" s="407"/>
      <c r="D175" s="417"/>
      <c r="E175" s="418"/>
      <c r="F175" s="60" t="s">
        <v>636</v>
      </c>
      <c r="G175" s="6"/>
      <c r="H175" s="6"/>
      <c r="I175" s="37" t="s">
        <v>637</v>
      </c>
      <c r="J175" s="37"/>
      <c r="K175" s="37"/>
      <c r="L175" s="37"/>
      <c r="M175" s="37"/>
      <c r="N175" s="37"/>
      <c r="O175" s="37"/>
      <c r="P175" s="37"/>
      <c r="Q175" s="37"/>
      <c r="R175" s="37"/>
      <c r="S175" s="37"/>
      <c r="T175" s="37"/>
      <c r="U175" s="37"/>
      <c r="V175" s="37"/>
      <c r="W175" s="123"/>
      <c r="X175" s="123"/>
      <c r="Y175" s="60"/>
      <c r="Z175" s="60"/>
      <c r="AA175" s="60"/>
      <c r="AB175" s="60"/>
      <c r="AC175" s="60"/>
      <c r="AD175" s="60"/>
      <c r="AE175" s="60"/>
      <c r="AF175" s="60"/>
      <c r="AG175" s="60"/>
      <c r="AH175" s="319">
        <f>INDEX(F16_01,RS)</f>
        <v>0</v>
      </c>
      <c r="AI175" s="320"/>
      <c r="AJ175" s="320"/>
      <c r="AK175" s="321"/>
      <c r="AL175" s="39"/>
      <c r="AM175" s="39"/>
      <c r="AN175" s="319">
        <f>INDEX(F16_02,RS)</f>
        <v>4</v>
      </c>
      <c r="AO175" s="320"/>
      <c r="AP175" s="320"/>
      <c r="AQ175" s="321"/>
      <c r="AR175" s="39"/>
      <c r="AS175" s="39"/>
      <c r="AT175" s="319">
        <f>INDEX(F16_03,RS)</f>
        <v>0</v>
      </c>
      <c r="AU175" s="320"/>
      <c r="AV175" s="320"/>
      <c r="AW175" s="321"/>
      <c r="AX175" s="60"/>
      <c r="AY175" s="60"/>
      <c r="AZ175" s="60"/>
      <c r="BA175" s="60"/>
      <c r="BB175" s="60"/>
      <c r="BC175" s="60"/>
      <c r="BD175" s="60"/>
      <c r="BE175" s="37"/>
      <c r="BF175" s="37"/>
      <c r="BG175" s="37"/>
      <c r="BH175" s="37"/>
      <c r="BI175" s="37"/>
      <c r="BJ175" s="37"/>
      <c r="BK175" s="37"/>
      <c r="BL175" s="37"/>
      <c r="BM175" s="37"/>
      <c r="BN175" s="37"/>
      <c r="BO175" s="37"/>
      <c r="BP175" s="37"/>
      <c r="BQ175" s="37"/>
      <c r="BR175" s="37"/>
      <c r="BS175" s="37"/>
      <c r="BT175" s="37"/>
      <c r="BU175" s="37"/>
      <c r="BV175" s="30"/>
      <c r="BX175"/>
      <c r="BY175"/>
    </row>
    <row r="176" spans="1:77" ht="13.5" customHeight="1" x14ac:dyDescent="0.25">
      <c r="A176" s="405"/>
      <c r="B176" s="406"/>
      <c r="C176" s="407"/>
      <c r="D176" s="417"/>
      <c r="E176" s="418"/>
      <c r="F176" s="60" t="s">
        <v>638</v>
      </c>
      <c r="G176" s="6"/>
      <c r="H176" s="6"/>
      <c r="I176" s="233" t="s">
        <v>639</v>
      </c>
      <c r="J176" s="233"/>
      <c r="K176" s="233"/>
      <c r="L176" s="233"/>
      <c r="M176" s="233"/>
      <c r="N176" s="233"/>
      <c r="O176" s="233"/>
      <c r="P176" s="233"/>
      <c r="Q176" s="233"/>
      <c r="R176" s="233"/>
      <c r="S176" s="233"/>
      <c r="T176" s="233"/>
      <c r="U176" s="233"/>
      <c r="V176" s="233"/>
      <c r="W176" s="227"/>
      <c r="X176" s="227"/>
      <c r="Y176" s="226"/>
      <c r="Z176" s="226"/>
      <c r="AA176" s="226"/>
      <c r="AB176" s="226"/>
      <c r="AC176" s="226"/>
      <c r="AD176" s="226"/>
      <c r="AE176" s="226"/>
      <c r="AF176" s="226"/>
      <c r="AG176" s="226"/>
      <c r="AH176" s="345" t="e">
        <f>INDEX(F17_01,RS)</f>
        <v>#REF!</v>
      </c>
      <c r="AI176" s="346"/>
      <c r="AJ176" s="346"/>
      <c r="AK176" s="347"/>
      <c r="AL176" s="231"/>
      <c r="AM176" s="231"/>
      <c r="AN176" s="345" t="e">
        <f>INDEX(F17_02,RS)</f>
        <v>#REF!</v>
      </c>
      <c r="AO176" s="346"/>
      <c r="AP176" s="346"/>
      <c r="AQ176" s="347"/>
      <c r="AR176" s="231"/>
      <c r="AS176" s="231"/>
      <c r="AT176" s="345" t="e">
        <f>INDEX(F17_03,RS)</f>
        <v>#REF!</v>
      </c>
      <c r="AU176" s="346"/>
      <c r="AV176" s="346"/>
      <c r="AW176" s="347"/>
      <c r="AX176" s="233"/>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159"/>
      <c r="BU176" s="159"/>
      <c r="BV176" s="30"/>
      <c r="BX176"/>
      <c r="BY176"/>
    </row>
    <row r="177" spans="1:77" ht="13.5" customHeight="1" x14ac:dyDescent="0.25">
      <c r="A177" s="405"/>
      <c r="B177" s="406"/>
      <c r="C177" s="407"/>
      <c r="D177" s="417"/>
      <c r="E177" s="418"/>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82"/>
      <c r="BX177"/>
      <c r="BY177"/>
    </row>
    <row r="178" spans="1:77" ht="13.5" customHeight="1" x14ac:dyDescent="0.25">
      <c r="A178" s="405"/>
      <c r="B178" s="406"/>
      <c r="C178" s="407"/>
      <c r="D178" s="417"/>
      <c r="E178" s="418"/>
      <c r="F178" s="60" t="s">
        <v>640</v>
      </c>
      <c r="G178" s="6"/>
      <c r="H178" s="6"/>
      <c r="I178" s="6" t="s">
        <v>641</v>
      </c>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15" t="str">
        <f>IF(INDEX(F18_01,RS)=AN178,"X","")</f>
        <v/>
      </c>
      <c r="AM178" s="316"/>
      <c r="AN178" s="6" t="s">
        <v>16</v>
      </c>
      <c r="AO178" s="6"/>
      <c r="AP178" s="6"/>
      <c r="AQ178" s="60"/>
      <c r="AR178" s="60"/>
      <c r="AS178" s="315" t="str">
        <f>IF(INDEX(F18_01,RS)=AU178,"X","")</f>
        <v>X</v>
      </c>
      <c r="AT178" s="316"/>
      <c r="AU178" s="6" t="s">
        <v>22</v>
      </c>
      <c r="AV178" s="60"/>
      <c r="AW178" s="60"/>
      <c r="AX178" s="60"/>
      <c r="AY178" s="60"/>
      <c r="AZ178" s="60"/>
      <c r="BA178" s="37"/>
      <c r="BB178" s="37"/>
      <c r="BC178" s="37"/>
      <c r="BD178" s="37"/>
      <c r="BE178" s="37"/>
      <c r="BF178" s="37"/>
      <c r="BG178" s="37"/>
      <c r="BH178" s="37"/>
      <c r="BI178" s="37"/>
      <c r="BJ178" s="37"/>
      <c r="BK178" s="37"/>
      <c r="BL178" s="37"/>
      <c r="BM178" s="37"/>
      <c r="BN178" s="37"/>
      <c r="BO178" s="37"/>
      <c r="BP178" s="37"/>
      <c r="BQ178" s="37"/>
      <c r="BR178" s="37"/>
      <c r="BS178" s="37"/>
      <c r="BT178" s="159"/>
      <c r="BU178" s="159"/>
      <c r="BV178" s="30"/>
      <c r="BX178"/>
      <c r="BY178"/>
    </row>
    <row r="179" spans="1:77" ht="13.5" customHeight="1" x14ac:dyDescent="0.25">
      <c r="A179" s="405"/>
      <c r="B179" s="406"/>
      <c r="C179" s="407"/>
      <c r="D179" s="417"/>
      <c r="E179" s="418"/>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82"/>
      <c r="BX179"/>
      <c r="BY179"/>
    </row>
    <row r="180" spans="1:77" ht="13.5" customHeight="1" x14ac:dyDescent="0.25">
      <c r="A180" s="405"/>
      <c r="B180" s="406"/>
      <c r="C180" s="407"/>
      <c r="D180" s="417"/>
      <c r="E180" s="418"/>
      <c r="F180" s="60" t="s">
        <v>642</v>
      </c>
      <c r="G180" s="6"/>
      <c r="H180" s="29"/>
      <c r="I180" s="33" t="s">
        <v>643</v>
      </c>
      <c r="J180" s="31"/>
      <c r="K180" s="31"/>
      <c r="L180" s="31"/>
      <c r="M180" s="31"/>
      <c r="N180" s="31"/>
      <c r="O180" s="31"/>
      <c r="P180" s="31"/>
      <c r="Q180" s="31"/>
      <c r="R180" s="31"/>
      <c r="S180" s="31"/>
      <c r="T180" s="31"/>
      <c r="U180" s="31"/>
      <c r="V180" s="31"/>
      <c r="W180" s="31"/>
      <c r="X180" s="31"/>
      <c r="Y180" s="31"/>
      <c r="AB180" s="315" t="str">
        <f>IF(INDEX(F19_01,RS)=AD180,"X","")</f>
        <v/>
      </c>
      <c r="AC180" s="316"/>
      <c r="AD180" s="6" t="s">
        <v>85</v>
      </c>
      <c r="AG180" s="6"/>
      <c r="AH180" s="6"/>
      <c r="AI180" s="6"/>
      <c r="AJ180" s="29"/>
      <c r="AK180" s="29"/>
      <c r="AL180" s="29"/>
      <c r="AM180" s="29"/>
      <c r="AN180" s="6"/>
      <c r="AO180" s="6"/>
      <c r="AP180" s="6"/>
      <c r="AQ180" s="6"/>
      <c r="AR180" s="124"/>
      <c r="AS180" s="124"/>
      <c r="AT180" s="124"/>
      <c r="AU180" s="124"/>
      <c r="AV180" s="124"/>
      <c r="AW180" s="124"/>
      <c r="AX180" s="124"/>
      <c r="BA180" s="315" t="str">
        <f>IF(INDEX(F19_01,RS)=BC180,"X","")</f>
        <v>X</v>
      </c>
      <c r="BB180" s="316"/>
      <c r="BC180" s="6" t="s">
        <v>86</v>
      </c>
      <c r="BE180" s="124"/>
      <c r="BF180" s="124"/>
      <c r="BG180" s="124"/>
      <c r="BH180" s="124"/>
      <c r="BI180" s="124"/>
      <c r="BJ180" s="124"/>
      <c r="BK180" s="31"/>
      <c r="BL180" s="31"/>
      <c r="BM180" s="31"/>
      <c r="BN180" s="31"/>
      <c r="BO180" s="31"/>
      <c r="BP180" s="31"/>
      <c r="BQ180" s="6"/>
      <c r="BR180" s="6"/>
      <c r="BS180" s="115"/>
      <c r="BT180" s="115"/>
      <c r="BU180" s="115"/>
      <c r="BV180" s="30"/>
      <c r="BX180"/>
      <c r="BY180"/>
    </row>
    <row r="181" spans="1:77" ht="13.5" customHeight="1" x14ac:dyDescent="0.25">
      <c r="A181" s="405"/>
      <c r="B181" s="406"/>
      <c r="C181" s="407"/>
      <c r="D181" s="417"/>
      <c r="E181" s="418"/>
      <c r="F181" s="60"/>
      <c r="G181" s="6"/>
      <c r="H181" s="29"/>
      <c r="I181" s="119" t="s">
        <v>644</v>
      </c>
      <c r="J181" s="31"/>
      <c r="K181" s="31"/>
      <c r="L181" s="31"/>
      <c r="M181" s="31"/>
      <c r="N181" s="31"/>
      <c r="O181" s="31"/>
      <c r="P181" s="31"/>
      <c r="Q181" s="31"/>
      <c r="R181" s="31"/>
      <c r="S181" s="31"/>
      <c r="T181" s="31"/>
      <c r="U181" s="31"/>
      <c r="V181" s="31"/>
      <c r="W181" s="31"/>
      <c r="X181" s="31"/>
      <c r="Y181" s="31"/>
      <c r="AB181" s="315" t="str">
        <f>IF(INDEX(F19_01,RS)=AD181,"X","")</f>
        <v/>
      </c>
      <c r="AC181" s="316"/>
      <c r="AD181" s="6" t="s">
        <v>87</v>
      </c>
      <c r="AG181" s="6"/>
      <c r="AH181" s="6"/>
      <c r="AI181" s="6"/>
      <c r="AJ181" s="29"/>
      <c r="AK181" s="29"/>
      <c r="AL181" s="29"/>
      <c r="AM181" s="6"/>
      <c r="AN181" s="6"/>
      <c r="AO181" s="6"/>
      <c r="AP181" s="6"/>
      <c r="AQ181" s="6"/>
      <c r="AR181" s="124"/>
      <c r="AS181" s="124"/>
      <c r="AT181" s="124"/>
      <c r="AU181" s="29"/>
      <c r="AV181" s="124"/>
      <c r="AW181" s="124"/>
      <c r="AX181" s="124"/>
      <c r="BA181" s="315" t="str">
        <f>IF(INDEX(F19_01,RS)=BC181,"X","")</f>
        <v/>
      </c>
      <c r="BB181" s="316"/>
      <c r="BC181" s="6" t="s">
        <v>88</v>
      </c>
      <c r="BE181" s="124"/>
      <c r="BF181" s="124"/>
      <c r="BG181" s="124"/>
      <c r="BH181" s="124"/>
      <c r="BI181" s="124"/>
      <c r="BJ181" s="124"/>
      <c r="BK181" s="31"/>
      <c r="BL181" s="31"/>
      <c r="BM181" s="31"/>
      <c r="BN181" s="31"/>
      <c r="BO181" s="29"/>
      <c r="BP181" s="29"/>
      <c r="BQ181" s="6"/>
      <c r="BR181" s="6"/>
      <c r="BS181" s="115"/>
      <c r="BT181" s="115"/>
      <c r="BU181" s="115"/>
      <c r="BV181" s="30"/>
      <c r="BX181"/>
      <c r="BY181"/>
    </row>
    <row r="182" spans="1:77" ht="13.5" customHeight="1" x14ac:dyDescent="0.25">
      <c r="A182" s="405"/>
      <c r="B182" s="406"/>
      <c r="C182" s="407"/>
      <c r="D182" s="419"/>
      <c r="E182" s="420"/>
      <c r="F182" s="62"/>
      <c r="G182" s="57"/>
      <c r="H182" s="55"/>
      <c r="I182" s="59"/>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55"/>
      <c r="AM182" s="55"/>
      <c r="AN182" s="57"/>
      <c r="AO182" s="57"/>
      <c r="AP182" s="57"/>
      <c r="AQ182" s="72"/>
      <c r="AR182" s="72"/>
      <c r="AS182" s="55"/>
      <c r="AT182" s="55"/>
      <c r="AU182" s="57"/>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52"/>
      <c r="BX182"/>
      <c r="BY182"/>
    </row>
    <row r="183" spans="1:77" ht="13.5" customHeight="1" x14ac:dyDescent="0.25">
      <c r="A183" s="405"/>
      <c r="B183" s="406"/>
      <c r="C183" s="407"/>
      <c r="D183" s="415" t="s">
        <v>645</v>
      </c>
      <c r="E183" s="416"/>
      <c r="F183" s="120"/>
      <c r="G183" s="77"/>
      <c r="H183" s="76"/>
      <c r="I183" s="121"/>
      <c r="J183" s="76"/>
      <c r="K183" s="76"/>
      <c r="L183" s="76"/>
      <c r="M183" s="76"/>
      <c r="N183" s="76"/>
      <c r="O183" s="76"/>
      <c r="P183" s="76"/>
      <c r="Q183" s="76"/>
      <c r="R183" s="76"/>
      <c r="S183" s="76"/>
      <c r="T183" s="76"/>
      <c r="U183" s="76"/>
      <c r="V183" s="76"/>
      <c r="W183" s="76"/>
      <c r="X183" s="78"/>
      <c r="Y183" s="78"/>
      <c r="Z183" s="78"/>
      <c r="AA183" s="120"/>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7"/>
      <c r="BO183" s="77"/>
      <c r="BP183" s="77"/>
      <c r="BQ183" s="77"/>
      <c r="BR183" s="78"/>
      <c r="BS183" s="77"/>
      <c r="BT183" s="122"/>
      <c r="BU183" s="122"/>
      <c r="BV183" s="106"/>
      <c r="BX183"/>
      <c r="BY183"/>
    </row>
    <row r="184" spans="1:77" ht="13.5" customHeight="1" x14ac:dyDescent="0.25">
      <c r="A184" s="405"/>
      <c r="B184" s="406"/>
      <c r="C184" s="407"/>
      <c r="D184" s="417"/>
      <c r="E184" s="418"/>
      <c r="F184" s="60" t="s">
        <v>646</v>
      </c>
      <c r="G184" s="6"/>
      <c r="H184" s="29"/>
      <c r="I184" s="33" t="s">
        <v>647</v>
      </c>
      <c r="J184" s="29"/>
      <c r="K184" s="29"/>
      <c r="L184" s="29"/>
      <c r="M184" s="29"/>
      <c r="N184" s="29"/>
      <c r="O184" s="29"/>
      <c r="P184" s="29"/>
      <c r="Q184" s="29"/>
      <c r="R184" s="29"/>
      <c r="S184" s="29"/>
      <c r="T184" s="29"/>
      <c r="U184" s="29"/>
      <c r="V184" s="29"/>
      <c r="W184" s="29"/>
      <c r="X184" s="31"/>
      <c r="Y184" s="31"/>
      <c r="Z184" s="31"/>
      <c r="AA184" s="60"/>
      <c r="AB184" s="31"/>
      <c r="AC184" s="31"/>
      <c r="AD184" s="31"/>
      <c r="AE184" s="31"/>
      <c r="AF184" s="31"/>
      <c r="AG184" s="31"/>
      <c r="AH184" s="31"/>
      <c r="AI184" s="31"/>
      <c r="AJ184" s="31"/>
      <c r="AK184" s="315" t="str">
        <f>IF(INDEX(F20_01,RS)=AM184,"X","")</f>
        <v/>
      </c>
      <c r="AL184" s="316"/>
      <c r="AM184" s="29" t="s">
        <v>89</v>
      </c>
      <c r="AN184" s="31"/>
      <c r="AO184" s="31"/>
      <c r="AP184" s="31"/>
      <c r="AQ184" s="31"/>
      <c r="AR184" s="31"/>
      <c r="AS184" s="29"/>
      <c r="AW184" s="315" t="str">
        <f>IF(INDEX(F20_01,RS)=AY184,"X","")</f>
        <v>X</v>
      </c>
      <c r="AX184" s="316"/>
      <c r="AY184" s="29" t="s">
        <v>90</v>
      </c>
      <c r="AZ184" s="31"/>
      <c r="BA184" s="31"/>
      <c r="BB184" s="31"/>
      <c r="BC184" s="31"/>
      <c r="BG184" s="31"/>
      <c r="BH184" s="315" t="str">
        <f>IF(INDEX(F20_01,RS)=BJ184,"X","")</f>
        <v/>
      </c>
      <c r="BI184" s="316"/>
      <c r="BJ184" s="6" t="s">
        <v>91</v>
      </c>
      <c r="BN184" s="6"/>
      <c r="BO184" s="6"/>
      <c r="BP184" s="6"/>
      <c r="BQ184" s="6"/>
      <c r="BR184" s="31"/>
      <c r="BS184" s="6"/>
      <c r="BT184" s="115"/>
      <c r="BU184" s="115"/>
      <c r="BV184" s="30"/>
      <c r="BX184"/>
      <c r="BY184"/>
    </row>
    <row r="185" spans="1:77" ht="13.5" customHeight="1" x14ac:dyDescent="0.25">
      <c r="A185" s="405"/>
      <c r="B185" s="406"/>
      <c r="C185" s="407"/>
      <c r="D185" s="417"/>
      <c r="E185" s="418"/>
      <c r="F185" s="60"/>
      <c r="G185" s="6"/>
      <c r="H185" s="29"/>
      <c r="I185" s="40" t="s">
        <v>648</v>
      </c>
      <c r="J185" s="6"/>
      <c r="K185" s="29"/>
      <c r="L185" s="29"/>
      <c r="M185" s="29"/>
      <c r="N185" s="29"/>
      <c r="O185" s="29"/>
      <c r="P185" s="29"/>
      <c r="Q185" s="29"/>
      <c r="R185" s="29"/>
      <c r="S185" s="29"/>
      <c r="T185" s="31"/>
      <c r="U185" s="31"/>
      <c r="V185" s="31"/>
      <c r="W185" s="31"/>
      <c r="X185" s="31"/>
      <c r="Y185" s="31"/>
      <c r="Z185" s="31"/>
      <c r="AA185" s="31"/>
      <c r="AB185" s="31"/>
      <c r="AC185" s="31"/>
      <c r="AD185" s="31"/>
      <c r="AE185" s="31"/>
      <c r="AF185" s="31"/>
      <c r="AG185" s="31"/>
      <c r="AH185" s="31"/>
      <c r="AI185" s="31"/>
      <c r="AJ185" s="31"/>
      <c r="AK185" s="315" t="str">
        <f>IF(INDEX(F20_01,RS)=AM185,"X","")</f>
        <v/>
      </c>
      <c r="AL185" s="316"/>
      <c r="AM185" s="6" t="s">
        <v>92</v>
      </c>
      <c r="AN185" s="31"/>
      <c r="AO185" s="31"/>
      <c r="AP185" s="31"/>
      <c r="AQ185" s="31"/>
      <c r="AR185" s="31"/>
      <c r="AS185" s="31"/>
      <c r="AW185" s="315" t="str">
        <f>IF(INDEX(F20_01,RS)=AY185,"X","")</f>
        <v/>
      </c>
      <c r="AX185" s="316"/>
      <c r="AY185" s="29" t="s">
        <v>93</v>
      </c>
      <c r="AZ185" s="31"/>
      <c r="BA185" s="31"/>
      <c r="BB185" s="31"/>
      <c r="BC185" s="31"/>
      <c r="BD185" s="29"/>
      <c r="BE185" s="29"/>
      <c r="BF185" s="31"/>
      <c r="BG185" s="31"/>
      <c r="BH185" s="315" t="str">
        <f>IF(INDEX(F20_01,RS)=BJ185,"X","")</f>
        <v/>
      </c>
      <c r="BI185" s="316"/>
      <c r="BJ185" s="6" t="s">
        <v>24</v>
      </c>
      <c r="BK185" s="60"/>
      <c r="BL185" s="31"/>
      <c r="BM185" s="317">
        <f>INDEX(F20_02,RS)</f>
        <v>0</v>
      </c>
      <c r="BN185" s="317"/>
      <c r="BO185" s="317"/>
      <c r="BP185" s="317"/>
      <c r="BQ185" s="317"/>
      <c r="BR185" s="317"/>
      <c r="BS185" s="317"/>
      <c r="BT185" s="317"/>
      <c r="BU185" s="317"/>
      <c r="BV185" s="30"/>
      <c r="BX185"/>
      <c r="BY185"/>
    </row>
    <row r="186" spans="1:77" ht="13.5" customHeight="1" x14ac:dyDescent="0.25">
      <c r="A186" s="405"/>
      <c r="B186" s="406"/>
      <c r="C186" s="407"/>
      <c r="D186" s="417"/>
      <c r="E186" s="418"/>
      <c r="F186" s="60"/>
      <c r="G186" s="6"/>
      <c r="H186" s="29"/>
      <c r="I186" s="33"/>
      <c r="J186" s="29"/>
      <c r="K186" s="29"/>
      <c r="L186" s="29"/>
      <c r="M186" s="29"/>
      <c r="N186" s="29"/>
      <c r="O186" s="29"/>
      <c r="P186" s="29"/>
      <c r="Q186" s="29"/>
      <c r="R186" s="29"/>
      <c r="S186" s="29"/>
      <c r="T186" s="29"/>
      <c r="U186" s="29"/>
      <c r="V186" s="29"/>
      <c r="W186" s="29"/>
      <c r="X186" s="31"/>
      <c r="Y186" s="31"/>
      <c r="Z186" s="31"/>
      <c r="AA186" s="60"/>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6"/>
      <c r="BB186" s="31"/>
      <c r="BC186" s="6"/>
      <c r="BD186" s="6"/>
      <c r="BE186" s="6"/>
      <c r="BF186" s="6"/>
      <c r="BG186" s="6"/>
      <c r="BH186" s="6"/>
      <c r="BI186" s="6"/>
      <c r="BJ186" s="6"/>
      <c r="BK186" s="6"/>
      <c r="BL186" s="6"/>
      <c r="BM186" s="6"/>
      <c r="BN186" s="6"/>
      <c r="BO186" s="6"/>
      <c r="BP186" s="6"/>
      <c r="BQ186" s="6"/>
      <c r="BR186" s="31"/>
      <c r="BS186" s="6"/>
      <c r="BT186" s="115"/>
      <c r="BU186" s="115"/>
      <c r="BV186" s="30"/>
      <c r="BX186"/>
      <c r="BY186"/>
    </row>
    <row r="187" spans="1:77" ht="13.5" customHeight="1" x14ac:dyDescent="0.25">
      <c r="A187" s="405"/>
      <c r="B187" s="406"/>
      <c r="C187" s="407"/>
      <c r="D187" s="417"/>
      <c r="E187" s="418"/>
      <c r="F187" s="60" t="s">
        <v>649</v>
      </c>
      <c r="G187" s="6"/>
      <c r="H187" s="29"/>
      <c r="I187" s="6" t="s">
        <v>650</v>
      </c>
      <c r="J187" s="29"/>
      <c r="K187" s="29"/>
      <c r="L187" s="29"/>
      <c r="M187" s="29"/>
      <c r="N187" s="29"/>
      <c r="O187" s="29"/>
      <c r="P187" s="29"/>
      <c r="Q187" s="29"/>
      <c r="R187" s="29"/>
      <c r="S187" s="29"/>
      <c r="T187" s="29"/>
      <c r="U187" s="29"/>
      <c r="V187" s="29"/>
      <c r="W187" s="29"/>
      <c r="X187" s="31"/>
      <c r="Y187" s="31"/>
      <c r="Z187" s="31"/>
      <c r="AA187" s="60"/>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6"/>
      <c r="BO187" s="6"/>
      <c r="BP187" s="6"/>
      <c r="BQ187" s="6"/>
      <c r="BR187" s="31"/>
      <c r="BS187" s="6"/>
      <c r="BT187" s="115"/>
      <c r="BU187" s="115"/>
      <c r="BV187" s="30"/>
      <c r="BX187"/>
      <c r="BY187"/>
    </row>
    <row r="188" spans="1:77" ht="13.5" customHeight="1" x14ac:dyDescent="0.25">
      <c r="A188" s="405"/>
      <c r="B188" s="406"/>
      <c r="C188" s="407"/>
      <c r="D188" s="417"/>
      <c r="E188" s="418"/>
      <c r="F188" s="60"/>
      <c r="G188" s="6"/>
      <c r="H188" s="29"/>
      <c r="I188" s="40" t="s">
        <v>651</v>
      </c>
      <c r="J188" s="6"/>
      <c r="K188" s="29"/>
      <c r="L188" s="29"/>
      <c r="M188" s="29"/>
      <c r="N188" s="29"/>
      <c r="O188" s="29"/>
      <c r="P188" s="29"/>
      <c r="Q188" s="29"/>
      <c r="R188" s="29"/>
      <c r="S188" s="29"/>
      <c r="T188" s="315" t="str">
        <f>IF(INDEX(F21_01,RS)="Yes","X","")</f>
        <v/>
      </c>
      <c r="U188" s="316"/>
      <c r="V188" s="29" t="s">
        <v>94</v>
      </c>
      <c r="W188" s="31"/>
      <c r="X188" s="31"/>
      <c r="Y188" s="31"/>
      <c r="Z188" s="31"/>
      <c r="AA188" s="31"/>
      <c r="AB188" s="29"/>
      <c r="AC188" s="31"/>
      <c r="AD188" s="315" t="str">
        <f>IF(INDEX(F21_02,RS)="Yes","X","")</f>
        <v>X</v>
      </c>
      <c r="AE188" s="316"/>
      <c r="AF188" s="29" t="s">
        <v>95</v>
      </c>
      <c r="AG188" s="31"/>
      <c r="AH188" s="31"/>
      <c r="AI188" s="31"/>
      <c r="AJ188" s="31"/>
      <c r="AK188" s="31"/>
      <c r="AL188" s="31"/>
      <c r="AM188" s="31"/>
      <c r="AN188" s="31"/>
      <c r="AO188" s="31"/>
      <c r="AP188" s="31"/>
      <c r="AQ188" s="31"/>
      <c r="AR188" s="31"/>
      <c r="AS188" s="315" t="str">
        <f>IF(INDEX(F21_03,RS)="Yes","X","")</f>
        <v>X</v>
      </c>
      <c r="AT188" s="316"/>
      <c r="AU188" s="6" t="s">
        <v>96</v>
      </c>
      <c r="AV188" s="31"/>
      <c r="AW188" s="31"/>
      <c r="AX188" s="31"/>
      <c r="AY188" s="31"/>
      <c r="AZ188" s="31"/>
      <c r="BA188" s="29"/>
      <c r="BB188" s="29"/>
      <c r="BC188" s="31"/>
      <c r="BD188" s="31"/>
      <c r="BE188" s="31"/>
      <c r="BF188" s="315" t="str">
        <f>IF(INDEX(F21_04,RS)="Yes","X","")</f>
        <v>X</v>
      </c>
      <c r="BG188" s="316"/>
      <c r="BH188" s="6" t="s">
        <v>97</v>
      </c>
      <c r="BI188" s="31"/>
      <c r="BJ188" s="60"/>
      <c r="BK188" s="60"/>
      <c r="BL188" s="60"/>
      <c r="BM188" s="60"/>
      <c r="BN188" s="60"/>
      <c r="BO188" s="31"/>
      <c r="BP188" s="6"/>
      <c r="BQ188" s="6"/>
      <c r="BR188" s="31"/>
      <c r="BS188" s="6"/>
      <c r="BT188" s="115"/>
      <c r="BU188" s="115"/>
      <c r="BV188" s="30"/>
      <c r="BX188"/>
      <c r="BY188"/>
    </row>
    <row r="189" spans="1:77" ht="13.5" customHeight="1" x14ac:dyDescent="0.25">
      <c r="A189" s="405"/>
      <c r="B189" s="406"/>
      <c r="C189" s="407"/>
      <c r="D189" s="417"/>
      <c r="E189" s="418"/>
      <c r="F189" s="60"/>
      <c r="G189" s="6"/>
      <c r="H189" s="29"/>
      <c r="I189" s="40"/>
      <c r="J189" s="6"/>
      <c r="K189" s="29"/>
      <c r="L189" s="29"/>
      <c r="M189" s="29"/>
      <c r="N189" s="29"/>
      <c r="O189" s="29"/>
      <c r="P189" s="29"/>
      <c r="Q189" s="29"/>
      <c r="R189" s="29"/>
      <c r="S189" s="29"/>
      <c r="T189" s="315" t="str">
        <f>IF(INDEX(F21_05,RS)="Yes","X","")</f>
        <v/>
      </c>
      <c r="U189" s="316"/>
      <c r="V189" s="29" t="s">
        <v>98</v>
      </c>
      <c r="W189" s="31"/>
      <c r="X189" s="31"/>
      <c r="Y189" s="31"/>
      <c r="Z189" s="31"/>
      <c r="AA189" s="31"/>
      <c r="AB189" s="29"/>
      <c r="AC189" s="6"/>
      <c r="AD189" s="315" t="str">
        <f>IF(INDEX(F21_06,RS)="Yes","X","")</f>
        <v>X</v>
      </c>
      <c r="AE189" s="316"/>
      <c r="AF189" s="29" t="s">
        <v>99</v>
      </c>
      <c r="AG189" s="31"/>
      <c r="AH189" s="31"/>
      <c r="AI189" s="31"/>
      <c r="AJ189" s="31"/>
      <c r="AK189" s="31"/>
      <c r="AL189" s="31"/>
      <c r="AM189" s="31"/>
      <c r="AN189" s="31"/>
      <c r="AO189" s="31"/>
      <c r="AP189" s="31"/>
      <c r="AQ189" s="31"/>
      <c r="AR189" s="31"/>
      <c r="AS189" s="315" t="str">
        <f>IF(INDEX(F21_07,RS)="Yes","X","")</f>
        <v>X</v>
      </c>
      <c r="AT189" s="316"/>
      <c r="AU189" s="29" t="s">
        <v>100</v>
      </c>
      <c r="AV189" s="31"/>
      <c r="AW189" s="31"/>
      <c r="AX189" s="31"/>
      <c r="AY189" s="31"/>
      <c r="AZ189" s="31"/>
      <c r="BA189" s="31"/>
      <c r="BB189" s="31"/>
      <c r="BC189" s="31"/>
      <c r="BD189" s="31"/>
      <c r="BE189" s="31"/>
      <c r="BF189" s="315" t="str">
        <f>IF(INDEX(F21_08,RS)="Yes","X","")</f>
        <v>X</v>
      </c>
      <c r="BG189" s="316"/>
      <c r="BH189" s="29" t="s">
        <v>101</v>
      </c>
      <c r="BI189" s="31"/>
      <c r="BJ189" s="31"/>
      <c r="BK189" s="31"/>
      <c r="BL189" s="31"/>
      <c r="BM189" s="31"/>
      <c r="BN189" s="31"/>
      <c r="BO189" s="31"/>
      <c r="BP189" s="6"/>
      <c r="BQ189" s="6"/>
      <c r="BR189" s="31"/>
      <c r="BS189" s="6"/>
      <c r="BT189" s="115"/>
      <c r="BU189" s="115"/>
      <c r="BV189" s="30"/>
      <c r="BX189"/>
      <c r="BY189"/>
    </row>
    <row r="190" spans="1:77" ht="13.5" customHeight="1" x14ac:dyDescent="0.25">
      <c r="A190" s="405"/>
      <c r="B190" s="406"/>
      <c r="C190" s="407"/>
      <c r="D190" s="417"/>
      <c r="E190" s="418"/>
      <c r="F190" s="60"/>
      <c r="G190" s="6"/>
      <c r="H190" s="29"/>
      <c r="I190" s="40"/>
      <c r="J190" s="6"/>
      <c r="K190" s="29"/>
      <c r="L190" s="29"/>
      <c r="M190" s="29"/>
      <c r="N190" s="29"/>
      <c r="O190" s="29"/>
      <c r="P190" s="29"/>
      <c r="Q190" s="29"/>
      <c r="R190" s="29"/>
      <c r="S190" s="29"/>
      <c r="T190" s="315" t="str">
        <f>IF(INDEX(F21_09,RS)="Yes","X","")</f>
        <v>X</v>
      </c>
      <c r="U190" s="316"/>
      <c r="V190" s="29" t="s">
        <v>102</v>
      </c>
      <c r="W190" s="31"/>
      <c r="X190" s="29"/>
      <c r="Y190" s="29"/>
      <c r="Z190" s="29"/>
      <c r="AA190" s="31"/>
      <c r="AB190" s="31"/>
      <c r="AC190" s="31"/>
      <c r="AD190" s="31"/>
      <c r="AE190" s="31"/>
      <c r="AF190" s="31"/>
      <c r="AG190" s="31"/>
      <c r="AH190" s="31"/>
      <c r="AI190" s="31"/>
      <c r="AJ190" s="31"/>
      <c r="AK190" s="31"/>
      <c r="AL190" s="31"/>
      <c r="AM190" s="31"/>
      <c r="AN190" s="31"/>
      <c r="AO190" s="31"/>
      <c r="AP190" s="31"/>
      <c r="AQ190" s="31"/>
      <c r="AR190" s="31"/>
      <c r="AS190" s="315" t="str">
        <f>IF(INDEX(F21_10,RS)="Yes","X","")</f>
        <v/>
      </c>
      <c r="AT190" s="316"/>
      <c r="AU190" s="29" t="s">
        <v>103</v>
      </c>
      <c r="AV190" s="31"/>
      <c r="AW190" s="31"/>
      <c r="AX190" s="31"/>
      <c r="AY190" s="31"/>
      <c r="AZ190" s="31"/>
      <c r="BA190" s="31"/>
      <c r="BB190" s="31"/>
      <c r="BC190" s="31"/>
      <c r="BD190" s="31"/>
      <c r="BE190" s="31"/>
      <c r="BF190" s="31"/>
      <c r="BG190" s="31"/>
      <c r="BH190" s="31"/>
      <c r="BI190" s="31"/>
      <c r="BJ190" s="31"/>
      <c r="BK190" s="31"/>
      <c r="BL190" s="31"/>
      <c r="BM190" s="31"/>
      <c r="BN190" s="31"/>
      <c r="BO190" s="31"/>
      <c r="BP190" s="6"/>
      <c r="BQ190" s="6"/>
      <c r="BR190" s="31"/>
      <c r="BS190" s="6"/>
      <c r="BT190" s="115"/>
      <c r="BU190" s="115"/>
      <c r="BV190" s="30"/>
      <c r="BX190"/>
      <c r="BY190"/>
    </row>
    <row r="191" spans="1:77" ht="13.5" customHeight="1" x14ac:dyDescent="0.25">
      <c r="A191" s="405"/>
      <c r="B191" s="406"/>
      <c r="C191" s="407"/>
      <c r="D191" s="419"/>
      <c r="E191" s="420"/>
      <c r="F191" s="62"/>
      <c r="G191" s="57"/>
      <c r="H191" s="55"/>
      <c r="I191" s="59"/>
      <c r="J191" s="55"/>
      <c r="K191" s="55"/>
      <c r="L191" s="55"/>
      <c r="M191" s="55"/>
      <c r="N191" s="55"/>
      <c r="O191" s="55"/>
      <c r="P191" s="55"/>
      <c r="Q191" s="55"/>
      <c r="R191" s="55"/>
      <c r="S191" s="55"/>
      <c r="T191" s="55"/>
      <c r="U191" s="55"/>
      <c r="V191" s="55"/>
      <c r="W191" s="55"/>
      <c r="X191" s="72"/>
      <c r="Y191" s="72"/>
      <c r="Z191" s="72"/>
      <c r="AA191" s="6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57"/>
      <c r="BO191" s="57"/>
      <c r="BP191" s="57"/>
      <c r="BQ191" s="57"/>
      <c r="BR191" s="72"/>
      <c r="BS191" s="57"/>
      <c r="BT191" s="114"/>
      <c r="BU191" s="114"/>
      <c r="BV191" s="52"/>
      <c r="BX191"/>
      <c r="BY191"/>
    </row>
    <row r="192" spans="1:77" ht="13.5" customHeight="1" x14ac:dyDescent="0.25">
      <c r="A192" s="405"/>
      <c r="B192" s="406"/>
      <c r="C192" s="407"/>
      <c r="D192" s="415" t="s">
        <v>43</v>
      </c>
      <c r="E192" s="416"/>
      <c r="F192" s="120"/>
      <c r="G192" s="77"/>
      <c r="H192" s="76"/>
      <c r="I192" s="121"/>
      <c r="J192" s="76"/>
      <c r="K192" s="76"/>
      <c r="L192" s="76"/>
      <c r="M192" s="76"/>
      <c r="N192" s="76"/>
      <c r="O192" s="76"/>
      <c r="P192" s="76"/>
      <c r="Q192" s="76"/>
      <c r="R192" s="76"/>
      <c r="S192" s="76"/>
      <c r="T192" s="76"/>
      <c r="U192" s="76"/>
      <c r="V192" s="76"/>
      <c r="W192" s="76"/>
      <c r="X192" s="78"/>
      <c r="Y192" s="78"/>
      <c r="Z192" s="78"/>
      <c r="AA192" s="120"/>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78"/>
      <c r="BK192" s="78"/>
      <c r="BL192" s="78"/>
      <c r="BM192" s="78"/>
      <c r="BN192" s="77"/>
      <c r="BO192" s="77"/>
      <c r="BP192" s="77"/>
      <c r="BQ192" s="77"/>
      <c r="BR192" s="78"/>
      <c r="BS192" s="77"/>
      <c r="BT192" s="122"/>
      <c r="BU192" s="122"/>
      <c r="BV192" s="106"/>
      <c r="BX192"/>
      <c r="BY192"/>
    </row>
    <row r="193" spans="1:77" ht="13.5" customHeight="1" x14ac:dyDescent="0.25">
      <c r="A193" s="405"/>
      <c r="B193" s="406"/>
      <c r="C193" s="407"/>
      <c r="D193" s="417"/>
      <c r="E193" s="418"/>
      <c r="F193" s="60" t="s">
        <v>652</v>
      </c>
      <c r="G193" s="6"/>
      <c r="H193" s="29"/>
      <c r="I193" s="6" t="s">
        <v>653</v>
      </c>
      <c r="J193" s="31"/>
      <c r="K193" s="31"/>
      <c r="L193" s="29"/>
      <c r="M193" s="29"/>
      <c r="N193" s="29"/>
      <c r="O193" s="29"/>
      <c r="P193" s="29"/>
      <c r="Q193" s="29"/>
      <c r="R193" s="29"/>
      <c r="S193" s="29"/>
      <c r="T193" s="29"/>
      <c r="U193" s="29"/>
      <c r="V193" s="29"/>
      <c r="W193" s="29"/>
      <c r="X193" s="31"/>
      <c r="Y193" s="31"/>
      <c r="Z193" s="31"/>
      <c r="AA193" s="60"/>
      <c r="AB193" s="31"/>
      <c r="AC193" s="31"/>
      <c r="AD193" s="31"/>
      <c r="AE193" s="31"/>
      <c r="AQ193" s="315" t="str">
        <f>IF(INDEX(F22_01,RS)=AS193,"X","")</f>
        <v/>
      </c>
      <c r="AR193" s="316"/>
      <c r="AS193" s="118" t="s">
        <v>76</v>
      </c>
      <c r="AT193" s="31"/>
      <c r="AU193" s="31"/>
      <c r="AV193" s="31"/>
      <c r="AW193" s="31"/>
      <c r="AX193" s="315" t="str">
        <f>IF(INDEX(F22_01,RS)=AZ193,"X","")</f>
        <v/>
      </c>
      <c r="AY193" s="316"/>
      <c r="AZ193" s="118" t="s">
        <v>77</v>
      </c>
      <c r="BA193" s="6"/>
      <c r="BB193" s="6"/>
      <c r="BC193" s="6"/>
      <c r="BD193" s="31"/>
      <c r="BE193" s="315" t="str">
        <f>IF(INDEX(F22_01,RS)=BG193,"X","")</f>
        <v/>
      </c>
      <c r="BF193" s="316"/>
      <c r="BG193" s="118" t="s">
        <v>78</v>
      </c>
      <c r="BJ193" s="31"/>
      <c r="BK193" s="6"/>
      <c r="BL193" s="6"/>
      <c r="BP193" s="31"/>
      <c r="BQ193" s="6"/>
      <c r="BR193" s="6"/>
      <c r="BS193" s="115"/>
      <c r="BT193" s="115"/>
      <c r="BU193" s="115"/>
      <c r="BV193" s="30"/>
      <c r="BX193"/>
      <c r="BY193"/>
    </row>
    <row r="194" spans="1:77" ht="13.5" customHeight="1" x14ac:dyDescent="0.25">
      <c r="A194" s="405"/>
      <c r="B194" s="406"/>
      <c r="C194" s="407"/>
      <c r="D194" s="417"/>
      <c r="E194" s="418"/>
      <c r="F194" s="60"/>
      <c r="G194" s="6"/>
      <c r="H194" s="29"/>
      <c r="I194" s="119" t="s">
        <v>654</v>
      </c>
      <c r="J194" s="31"/>
      <c r="K194" s="31"/>
      <c r="L194" s="29"/>
      <c r="M194" s="29"/>
      <c r="N194" s="29"/>
      <c r="O194" s="29"/>
      <c r="P194" s="29"/>
      <c r="Q194" s="29"/>
      <c r="R194" s="29"/>
      <c r="S194" s="29"/>
      <c r="T194" s="29"/>
      <c r="U194" s="29"/>
      <c r="V194" s="29"/>
      <c r="W194" s="29"/>
      <c r="X194" s="31"/>
      <c r="Y194" s="31"/>
      <c r="Z194" s="31"/>
      <c r="AA194" s="60"/>
      <c r="AB194" s="31"/>
      <c r="AC194" s="31"/>
      <c r="AD194" s="31"/>
      <c r="AE194" s="31"/>
      <c r="AQ194" s="315" t="str">
        <f>IF(INDEX(F22_01,RS)=AS194,"X","")</f>
        <v/>
      </c>
      <c r="AR194" s="316"/>
      <c r="AS194" s="118" t="s">
        <v>79</v>
      </c>
      <c r="AT194" s="31"/>
      <c r="AU194" s="31"/>
      <c r="AV194" s="31"/>
      <c r="AW194" s="31"/>
      <c r="AX194" s="315" t="str">
        <f>IF(INDEX(F22_01,RS)=AZ194,"X","")</f>
        <v>X</v>
      </c>
      <c r="AY194" s="316"/>
      <c r="AZ194" s="118" t="s">
        <v>80</v>
      </c>
      <c r="BA194" s="6"/>
      <c r="BB194" s="6"/>
      <c r="BC194" s="29"/>
      <c r="BD194" s="29"/>
      <c r="BE194" s="315" t="str">
        <f>IF(INDEX(F22_01,RS)=BG194,"X","")</f>
        <v/>
      </c>
      <c r="BF194" s="316"/>
      <c r="BG194" s="118" t="s">
        <v>81</v>
      </c>
      <c r="BJ194" s="6"/>
      <c r="BK194" s="29"/>
      <c r="BL194" s="29"/>
      <c r="BM194" s="6"/>
      <c r="BN194" s="6"/>
      <c r="BO194" s="6"/>
      <c r="BP194" s="6"/>
      <c r="BQ194" s="6"/>
      <c r="BR194" s="6"/>
      <c r="BS194" s="115"/>
      <c r="BT194" s="115"/>
      <c r="BU194" s="115"/>
      <c r="BV194" s="30"/>
      <c r="BX194"/>
      <c r="BY194"/>
    </row>
    <row r="195" spans="1:77" ht="13.5" customHeight="1" x14ac:dyDescent="0.25">
      <c r="A195" s="405"/>
      <c r="B195" s="406"/>
      <c r="C195" s="407"/>
      <c r="D195" s="417"/>
      <c r="E195" s="418"/>
      <c r="F195" s="60"/>
      <c r="G195" s="6"/>
      <c r="H195" s="29"/>
      <c r="I195" s="33"/>
      <c r="J195" s="29"/>
      <c r="K195" s="29"/>
      <c r="L195" s="29"/>
      <c r="M195" s="29"/>
      <c r="N195" s="29"/>
      <c r="O195" s="29"/>
      <c r="P195" s="29"/>
      <c r="Q195" s="29"/>
      <c r="R195" s="29"/>
      <c r="S195" s="29"/>
      <c r="T195" s="29"/>
      <c r="U195" s="29"/>
      <c r="V195" s="29"/>
      <c r="W195" s="29"/>
      <c r="X195" s="31"/>
      <c r="Y195" s="31"/>
      <c r="Z195" s="31"/>
      <c r="AA195" s="60"/>
      <c r="AB195" s="31"/>
      <c r="AC195" s="31"/>
      <c r="AD195" s="31"/>
      <c r="AE195" s="31"/>
      <c r="AF195" s="31"/>
      <c r="AG195" s="31"/>
      <c r="AH195" s="31"/>
      <c r="AI195" s="31"/>
      <c r="AJ195" s="31"/>
      <c r="AK195" s="31"/>
      <c r="AQ195" s="31"/>
      <c r="AR195" s="31"/>
      <c r="AS195" s="31"/>
      <c r="AT195" s="31"/>
      <c r="AU195" s="31"/>
      <c r="AV195" s="31"/>
      <c r="AW195" s="31"/>
      <c r="AX195" s="31"/>
      <c r="AY195" s="31"/>
      <c r="AZ195" s="31"/>
      <c r="BA195" s="31"/>
      <c r="BB195" s="31"/>
      <c r="BC195" s="31"/>
      <c r="BD195" s="31"/>
      <c r="BE195" s="31"/>
      <c r="BF195" s="6"/>
      <c r="BG195" s="31"/>
      <c r="BH195" s="6"/>
      <c r="BI195" s="6"/>
      <c r="BJ195" s="6"/>
      <c r="BK195" s="6"/>
      <c r="BL195" s="6"/>
      <c r="BM195" s="6"/>
      <c r="BN195" s="6"/>
      <c r="BO195" s="6"/>
      <c r="BP195" s="6"/>
      <c r="BQ195" s="6"/>
      <c r="BR195" s="31"/>
      <c r="BS195" s="6"/>
      <c r="BT195" s="115"/>
      <c r="BU195" s="115"/>
      <c r="BV195" s="30"/>
      <c r="BX195"/>
      <c r="BY195"/>
    </row>
    <row r="196" spans="1:77" ht="13.5" customHeight="1" x14ac:dyDescent="0.25">
      <c r="A196" s="405"/>
      <c r="B196" s="406"/>
      <c r="C196" s="407"/>
      <c r="D196" s="417"/>
      <c r="E196" s="418"/>
      <c r="F196" s="60" t="s">
        <v>655</v>
      </c>
      <c r="G196" s="6"/>
      <c r="H196" s="29"/>
      <c r="I196" s="6" t="s">
        <v>656</v>
      </c>
      <c r="J196" s="31"/>
      <c r="K196" s="31"/>
      <c r="L196" s="29"/>
      <c r="M196" s="29"/>
      <c r="N196" s="29"/>
      <c r="O196" s="29"/>
      <c r="P196" s="29"/>
      <c r="Q196" s="29"/>
      <c r="R196" s="29"/>
      <c r="S196" s="29"/>
      <c r="T196" s="29"/>
      <c r="U196" s="29"/>
      <c r="V196" s="29"/>
      <c r="W196" s="29"/>
      <c r="X196" s="31"/>
      <c r="Y196" s="31"/>
      <c r="Z196" s="31"/>
      <c r="AA196" s="60"/>
      <c r="AB196" s="31"/>
      <c r="AC196" s="31"/>
      <c r="AD196" s="31"/>
      <c r="AE196" s="31"/>
      <c r="AQ196" s="315" t="str">
        <f>IF(INDEX(F23_01,RS)=AS196,"X","")</f>
        <v/>
      </c>
      <c r="AR196" s="316"/>
      <c r="AS196" s="118" t="s">
        <v>76</v>
      </c>
      <c r="AT196" s="31"/>
      <c r="AU196" s="31"/>
      <c r="AV196" s="31"/>
      <c r="AW196" s="31"/>
      <c r="AX196" s="315" t="str">
        <f>IF(INDEX(F23_01,RS)=AZ196,"X","")</f>
        <v/>
      </c>
      <c r="AY196" s="316"/>
      <c r="AZ196" s="118" t="s">
        <v>77</v>
      </c>
      <c r="BA196" s="6"/>
      <c r="BB196" s="6"/>
      <c r="BC196" s="6"/>
      <c r="BD196" s="31"/>
      <c r="BE196" s="315" t="str">
        <f>IF(INDEX(F23_01,RS)=BG196,"X","")</f>
        <v/>
      </c>
      <c r="BF196" s="316"/>
      <c r="BG196" s="118" t="s">
        <v>78</v>
      </c>
      <c r="BJ196" s="31"/>
      <c r="BK196" s="6"/>
      <c r="BL196" s="6"/>
      <c r="BP196" s="31"/>
      <c r="BQ196" s="6"/>
      <c r="BR196" s="6"/>
      <c r="BS196" s="115"/>
      <c r="BT196" s="115"/>
      <c r="BU196" s="115"/>
      <c r="BV196" s="30"/>
      <c r="BX196"/>
      <c r="BY196"/>
    </row>
    <row r="197" spans="1:77" ht="13.5" customHeight="1" x14ac:dyDescent="0.25">
      <c r="A197" s="405"/>
      <c r="B197" s="406"/>
      <c r="C197" s="407"/>
      <c r="D197" s="417"/>
      <c r="E197" s="418"/>
      <c r="F197" s="60"/>
      <c r="G197" s="6"/>
      <c r="H197" s="29"/>
      <c r="I197" s="119" t="s">
        <v>654</v>
      </c>
      <c r="J197" s="31"/>
      <c r="K197" s="31"/>
      <c r="L197" s="29"/>
      <c r="M197" s="29"/>
      <c r="N197" s="29"/>
      <c r="O197" s="29"/>
      <c r="P197" s="29"/>
      <c r="Q197" s="29"/>
      <c r="R197" s="29"/>
      <c r="S197" s="29"/>
      <c r="T197" s="29"/>
      <c r="U197" s="29"/>
      <c r="V197" s="29"/>
      <c r="W197" s="29"/>
      <c r="X197" s="31"/>
      <c r="Y197" s="31"/>
      <c r="Z197" s="31"/>
      <c r="AA197" s="60"/>
      <c r="AB197" s="31"/>
      <c r="AC197" s="31"/>
      <c r="AD197" s="31"/>
      <c r="AE197" s="31"/>
      <c r="AQ197" s="315" t="str">
        <f>IF(INDEX(F23_01,RS)=AS197,"X","")</f>
        <v/>
      </c>
      <c r="AR197" s="316"/>
      <c r="AS197" s="118" t="s">
        <v>79</v>
      </c>
      <c r="AT197" s="31"/>
      <c r="AU197" s="31"/>
      <c r="AV197" s="31"/>
      <c r="AW197" s="31"/>
      <c r="AX197" s="315" t="str">
        <f>IF(INDEX(F23_01,RS)=AZ197,"X","")</f>
        <v/>
      </c>
      <c r="AY197" s="316"/>
      <c r="AZ197" s="118" t="s">
        <v>80</v>
      </c>
      <c r="BA197" s="6"/>
      <c r="BB197" s="6"/>
      <c r="BC197" s="29"/>
      <c r="BD197" s="29"/>
      <c r="BE197" s="315" t="str">
        <f>IF(INDEX(F23_01,RS)=BG197,"X","")</f>
        <v>X</v>
      </c>
      <c r="BF197" s="316"/>
      <c r="BG197" s="118" t="s">
        <v>81</v>
      </c>
      <c r="BJ197" s="6"/>
      <c r="BK197" s="29"/>
      <c r="BL197" s="29"/>
      <c r="BM197" s="6"/>
      <c r="BN197" s="6"/>
      <c r="BO197" s="6"/>
      <c r="BP197" s="6"/>
      <c r="BQ197" s="6"/>
      <c r="BR197" s="6"/>
      <c r="BS197" s="115"/>
      <c r="BT197" s="115"/>
      <c r="BU197" s="115"/>
      <c r="BV197" s="30"/>
      <c r="BX197"/>
      <c r="BY197"/>
    </row>
    <row r="198" spans="1:77" ht="13.5" customHeight="1" x14ac:dyDescent="0.25">
      <c r="A198" s="408"/>
      <c r="B198" s="409"/>
      <c r="C198" s="410"/>
      <c r="D198" s="419"/>
      <c r="E198" s="420"/>
      <c r="F198" s="62"/>
      <c r="G198" s="57"/>
      <c r="H198" s="55"/>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52"/>
      <c r="BX198"/>
      <c r="BY198"/>
    </row>
    <row r="199" spans="1:77" ht="13.5" customHeight="1" x14ac:dyDescent="0.25">
      <c r="A199" s="402" t="s">
        <v>349</v>
      </c>
      <c r="B199" s="403"/>
      <c r="C199" s="403"/>
      <c r="D199" s="403"/>
      <c r="E199" s="404"/>
      <c r="F199" s="411" t="s">
        <v>516</v>
      </c>
      <c r="G199" s="412"/>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12"/>
      <c r="AZ199" s="412"/>
      <c r="BA199" s="412"/>
      <c r="BB199" s="412"/>
      <c r="BC199" s="412"/>
      <c r="BD199" s="412"/>
      <c r="BE199" s="412"/>
      <c r="BF199" s="412"/>
      <c r="BG199" s="412"/>
      <c r="BH199" s="412"/>
      <c r="BI199" s="412"/>
      <c r="BJ199" s="412"/>
      <c r="BK199" s="412"/>
      <c r="BL199" s="412"/>
      <c r="BM199" s="412"/>
      <c r="BN199" s="412"/>
      <c r="BO199" s="412"/>
      <c r="BP199" s="412"/>
      <c r="BQ199" s="412"/>
      <c r="BR199" s="412"/>
      <c r="BS199" s="412"/>
      <c r="BT199" s="412"/>
      <c r="BU199" s="412"/>
      <c r="BV199" s="413"/>
      <c r="BX199"/>
      <c r="BY199"/>
    </row>
    <row r="200" spans="1:77" ht="13.5" customHeight="1" x14ac:dyDescent="0.25">
      <c r="A200" s="405"/>
      <c r="B200" s="406"/>
      <c r="C200" s="406"/>
      <c r="D200" s="406"/>
      <c r="E200" s="407"/>
      <c r="F200" s="34" t="s">
        <v>657</v>
      </c>
      <c r="G200" s="28"/>
      <c r="H200" s="29"/>
      <c r="I200" s="37" t="s">
        <v>658</v>
      </c>
      <c r="J200" s="37"/>
      <c r="K200" s="37"/>
      <c r="L200" s="37"/>
      <c r="M200" s="37"/>
      <c r="N200" s="37"/>
      <c r="O200" s="37"/>
      <c r="P200" s="37"/>
      <c r="Q200" s="37"/>
      <c r="R200" s="37"/>
      <c r="S200" s="37"/>
      <c r="T200" s="37"/>
      <c r="U200" s="37"/>
      <c r="V200" s="37"/>
      <c r="W200" s="37"/>
      <c r="X200" s="37"/>
      <c r="Y200" s="37"/>
      <c r="Z200" s="6"/>
      <c r="AA200" s="6"/>
      <c r="AB200" s="6"/>
      <c r="AC200" s="6"/>
      <c r="AD200" s="6"/>
      <c r="AE200" s="6"/>
      <c r="AF200" s="6"/>
      <c r="AG200" s="6"/>
      <c r="AH200" s="6"/>
      <c r="AI200" s="6"/>
      <c r="AJ200" s="6"/>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60"/>
      <c r="BJ200" s="31"/>
      <c r="BK200" s="31"/>
      <c r="BL200" s="31"/>
      <c r="BM200" s="31"/>
      <c r="BN200" s="31"/>
      <c r="BO200" s="31"/>
      <c r="BP200" s="31"/>
      <c r="BQ200" s="31"/>
      <c r="BR200" s="31"/>
      <c r="BS200" s="37"/>
      <c r="BT200" s="31"/>
      <c r="BU200" s="31"/>
      <c r="BV200" s="58"/>
      <c r="BX200"/>
      <c r="BY200"/>
    </row>
    <row r="201" spans="1:77" ht="13.5" customHeight="1" x14ac:dyDescent="0.25">
      <c r="A201" s="405"/>
      <c r="B201" s="406"/>
      <c r="C201" s="406"/>
      <c r="D201" s="406"/>
      <c r="E201" s="407"/>
      <c r="F201" s="34"/>
      <c r="G201" s="28"/>
      <c r="H201" s="29"/>
      <c r="I201" s="315" t="str">
        <f>CONCATENATE(IF(INDEX(G1_01,RS)=K201,"X",""),IF(INDEX(G1_03,RS)=K201,"X",""))</f>
        <v/>
      </c>
      <c r="J201" s="316"/>
      <c r="K201" s="60" t="s">
        <v>104</v>
      </c>
      <c r="L201" s="60"/>
      <c r="M201" s="60"/>
      <c r="N201" s="60"/>
      <c r="O201" s="60"/>
      <c r="P201" s="60"/>
      <c r="Q201" s="31"/>
      <c r="R201" s="31"/>
      <c r="S201" s="31"/>
      <c r="T201" s="31"/>
      <c r="U201" s="31"/>
      <c r="V201" s="31"/>
      <c r="W201" s="31"/>
      <c r="X201" s="315" t="str">
        <f>CONCATENATE(IF(INDEX(G1_01,RS)=Z201,"X",""),IF(INDEX(G1_03,RS)=Z201,"X",""))</f>
        <v/>
      </c>
      <c r="Y201" s="316"/>
      <c r="Z201" s="60" t="s">
        <v>105</v>
      </c>
      <c r="AA201" s="31"/>
      <c r="AB201" s="31"/>
      <c r="AC201" s="31"/>
      <c r="AD201" s="31"/>
      <c r="AE201" s="31"/>
      <c r="AF201" s="31"/>
      <c r="AG201" s="31"/>
      <c r="AH201" s="31"/>
      <c r="AI201" s="31"/>
      <c r="AJ201" s="31"/>
      <c r="AK201" s="31"/>
      <c r="AL201" s="31"/>
      <c r="AM201" s="315" t="str">
        <f>CONCATENATE(IF(INDEX(G1_01,RS)=AO201,"X",""),IF(INDEX(G1_03,RS)=AO201,"X",""))</f>
        <v/>
      </c>
      <c r="AN201" s="316"/>
      <c r="AO201" s="60" t="s">
        <v>106</v>
      </c>
      <c r="AP201" s="31"/>
      <c r="AQ201" s="31"/>
      <c r="AR201" s="31"/>
      <c r="AS201" s="31"/>
      <c r="AT201" s="31"/>
      <c r="AU201" s="31"/>
      <c r="AV201" s="315" t="str">
        <f>CONCATENATE(IF(INDEX(G1_01,RS)=AX201,"X",""),IF(INDEX(G1_03,RS)=AX201,"X",""))</f>
        <v/>
      </c>
      <c r="AW201" s="316"/>
      <c r="AX201" s="60" t="s">
        <v>107</v>
      </c>
      <c r="AY201" s="31"/>
      <c r="AZ201" s="31"/>
      <c r="BA201" s="31"/>
      <c r="BB201" s="31"/>
      <c r="BC201" s="31"/>
      <c r="BD201" s="31"/>
      <c r="BE201" s="31"/>
      <c r="BF201" s="31"/>
      <c r="BG201" s="31"/>
      <c r="BH201" s="31"/>
      <c r="BI201" s="31"/>
      <c r="BJ201" s="31"/>
      <c r="BK201" s="31"/>
      <c r="BL201" s="31"/>
      <c r="BM201" s="31"/>
      <c r="BN201" s="31"/>
      <c r="BO201" s="315" t="str">
        <f>CONCATENATE(IF(INDEX(G1_01,RS)=BQ201,"X",""),IF(INDEX(G1_03,RS)=BQ201,"X",""))</f>
        <v>X</v>
      </c>
      <c r="BP201" s="316"/>
      <c r="BQ201" s="60" t="s">
        <v>108</v>
      </c>
      <c r="BR201" s="31"/>
      <c r="BS201" s="37"/>
      <c r="BT201" s="31"/>
      <c r="BU201" s="31"/>
      <c r="BV201" s="58"/>
      <c r="BX201"/>
      <c r="BY201"/>
    </row>
    <row r="202" spans="1:77" ht="13.5" customHeight="1" x14ac:dyDescent="0.25">
      <c r="A202" s="405"/>
      <c r="B202" s="406"/>
      <c r="C202" s="406"/>
      <c r="D202" s="406"/>
      <c r="E202" s="407"/>
      <c r="F202" s="34"/>
      <c r="G202" s="28"/>
      <c r="H202" s="29"/>
      <c r="I202" s="315" t="str">
        <f>CONCATENATE(IF(INDEX(G1_01,RS)=K202,"X",""),IF(INDEX(G1_03,RS)=K202,"X",""))</f>
        <v/>
      </c>
      <c r="J202" s="316"/>
      <c r="K202" s="60" t="s">
        <v>109</v>
      </c>
      <c r="L202" s="31"/>
      <c r="M202" s="31"/>
      <c r="N202" s="60"/>
      <c r="O202" s="60"/>
      <c r="P202" s="6"/>
      <c r="Q202" s="31"/>
      <c r="R202" s="31"/>
      <c r="S202" s="31"/>
      <c r="T202" s="31"/>
      <c r="U202" s="31"/>
      <c r="V202" s="31"/>
      <c r="W202" s="31"/>
      <c r="X202" s="315" t="str">
        <f>CONCATENATE(IF(INDEX(G1_01,RS)=Z202,"X",""),IF(INDEX(G1_03,RS)=Z202,"X",""))</f>
        <v/>
      </c>
      <c r="Y202" s="316"/>
      <c r="Z202" s="60" t="s">
        <v>110</v>
      </c>
      <c r="AA202" s="31"/>
      <c r="AB202" s="31"/>
      <c r="AC202" s="31"/>
      <c r="AD202" s="31"/>
      <c r="AE202" s="31"/>
      <c r="AF202" s="31"/>
      <c r="AG202" s="31"/>
      <c r="AH202" s="31"/>
      <c r="AI202" s="31"/>
      <c r="AJ202" s="31"/>
      <c r="AK202" s="31"/>
      <c r="AL202" s="31"/>
      <c r="AM202" s="315" t="str">
        <f>CONCATENATE(IF(INDEX(G1_01,RS)=AO202,"X",""),IF(INDEX(G1_03,RS)=AO202,"X",""))</f>
        <v/>
      </c>
      <c r="AN202" s="316"/>
      <c r="AO202" s="60" t="s">
        <v>111</v>
      </c>
      <c r="AP202" s="31"/>
      <c r="AQ202" s="31"/>
      <c r="AR202" s="31"/>
      <c r="AS202" s="31"/>
      <c r="AT202" s="31"/>
      <c r="AU202" s="31"/>
      <c r="AV202" s="315" t="str">
        <f>CONCATENATE(IF(INDEX(G1_01,RS)=AX202,"X",""),IF(INDEX(G1_03,RS)=AX202,"X",""))</f>
        <v>X</v>
      </c>
      <c r="AW202" s="316"/>
      <c r="AX202" s="60" t="s">
        <v>24</v>
      </c>
      <c r="AY202" s="31"/>
      <c r="AZ202" s="31"/>
      <c r="BA202" s="317" t="e">
        <f>CONCATENATE(INDEX(G1_02,RS),INDEX(G1_04,RS))</f>
        <v>#REF!</v>
      </c>
      <c r="BB202" s="317"/>
      <c r="BC202" s="317"/>
      <c r="BD202" s="317"/>
      <c r="BE202" s="317"/>
      <c r="BF202" s="317"/>
      <c r="BG202" s="317"/>
      <c r="BH202" s="317"/>
      <c r="BI202" s="317"/>
      <c r="BJ202" s="31"/>
      <c r="BK202" s="31"/>
      <c r="BL202" s="31"/>
      <c r="BM202" s="31"/>
      <c r="BN202" s="31"/>
      <c r="BO202" s="315" t="str">
        <f>CONCATENATE(IF(INDEX(G1_01,RS)=BQ202,"X",""),IF(INDEX(G1_03,RS)=BQ202,"X",""))</f>
        <v/>
      </c>
      <c r="BP202" s="316"/>
      <c r="BQ202" s="60" t="s">
        <v>112</v>
      </c>
      <c r="BR202" s="31"/>
      <c r="BS202" s="37"/>
      <c r="BT202" s="31"/>
      <c r="BU202" s="31"/>
      <c r="BV202" s="58"/>
      <c r="BX202"/>
      <c r="BY202"/>
    </row>
    <row r="203" spans="1:77" ht="13.5" customHeight="1" x14ac:dyDescent="0.25">
      <c r="A203" s="405"/>
      <c r="B203" s="406"/>
      <c r="C203" s="406"/>
      <c r="D203" s="406"/>
      <c r="E203" s="407"/>
      <c r="F203" s="60"/>
      <c r="G203" s="6"/>
      <c r="H203" s="29"/>
      <c r="I203" s="33"/>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31"/>
      <c r="AU203" s="115"/>
      <c r="AV203" s="115"/>
      <c r="AW203" s="115"/>
      <c r="AX203" s="31"/>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30"/>
      <c r="BX203"/>
      <c r="BY203"/>
    </row>
    <row r="204" spans="1:77" ht="13.5" customHeight="1" x14ac:dyDescent="0.25">
      <c r="A204" s="405"/>
      <c r="B204" s="406"/>
      <c r="C204" s="406"/>
      <c r="D204" s="406"/>
      <c r="E204" s="407"/>
      <c r="F204" s="34" t="s">
        <v>659</v>
      </c>
      <c r="G204" s="28"/>
      <c r="H204" s="29"/>
      <c r="I204" s="37" t="s">
        <v>660</v>
      </c>
      <c r="J204" s="37"/>
      <c r="K204" s="37"/>
      <c r="L204" s="37"/>
      <c r="M204" s="37"/>
      <c r="N204" s="37"/>
      <c r="O204" s="37"/>
      <c r="P204" s="37"/>
      <c r="Q204" s="37"/>
      <c r="R204" s="37"/>
      <c r="S204" s="37"/>
      <c r="T204" s="37"/>
      <c r="U204" s="37"/>
      <c r="V204" s="37"/>
      <c r="W204" s="37"/>
      <c r="X204" s="37"/>
      <c r="Y204" s="37"/>
      <c r="Z204" s="6"/>
      <c r="AA204" s="6"/>
      <c r="AB204" s="6"/>
      <c r="AC204" s="6"/>
      <c r="AD204" s="6"/>
      <c r="AE204" s="6"/>
      <c r="AF204" s="6"/>
      <c r="AG204" s="6"/>
      <c r="AH204" s="6"/>
      <c r="AI204" s="6"/>
      <c r="AJ204" s="6"/>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60"/>
      <c r="BJ204" s="31"/>
      <c r="BK204" s="31"/>
      <c r="BL204" s="31"/>
      <c r="BM204" s="31"/>
      <c r="BN204" s="31"/>
      <c r="BO204" s="31"/>
      <c r="BP204" s="31"/>
      <c r="BQ204" s="31"/>
      <c r="BR204" s="31"/>
      <c r="BS204" s="37"/>
      <c r="BT204" s="31"/>
      <c r="BU204" s="31"/>
      <c r="BV204" s="58"/>
      <c r="BX204"/>
      <c r="BY204"/>
    </row>
    <row r="205" spans="1:77" ht="13.5" customHeight="1" x14ac:dyDescent="0.25">
      <c r="A205" s="405"/>
      <c r="B205" s="406"/>
      <c r="C205" s="406"/>
      <c r="D205" s="406"/>
      <c r="E205" s="407"/>
      <c r="F205" s="34"/>
      <c r="G205" s="28"/>
      <c r="H205" s="29"/>
      <c r="I205" s="315" t="str">
        <f>CONCATENATE(IF(INDEX(G2_01,RS)=K205,"X",""),IF(INDEX(G2_03,RS)=K205,"X",""))</f>
        <v>X</v>
      </c>
      <c r="J205" s="316"/>
      <c r="K205" s="60" t="s">
        <v>104</v>
      </c>
      <c r="L205" s="60"/>
      <c r="M205" s="60"/>
      <c r="N205" s="60"/>
      <c r="O205" s="60"/>
      <c r="P205" s="60"/>
      <c r="Q205" s="31"/>
      <c r="R205" s="31"/>
      <c r="S205" s="31"/>
      <c r="T205" s="31"/>
      <c r="U205" s="31"/>
      <c r="V205" s="31"/>
      <c r="W205" s="31"/>
      <c r="X205" s="315" t="str">
        <f>CONCATENATE(IF(INDEX(G2_01,RS)=Z205,"X",""),IF(INDEX(G2_03,RS)=Z205,"X",""))</f>
        <v/>
      </c>
      <c r="Y205" s="316"/>
      <c r="Z205" s="60" t="s">
        <v>105</v>
      </c>
      <c r="AA205" s="31"/>
      <c r="AB205" s="31"/>
      <c r="AC205" s="31"/>
      <c r="AD205" s="31"/>
      <c r="AE205" s="31"/>
      <c r="AF205" s="31"/>
      <c r="AG205" s="31"/>
      <c r="AH205" s="31"/>
      <c r="AI205" s="31"/>
      <c r="AJ205" s="31"/>
      <c r="AK205" s="31"/>
      <c r="AL205" s="31"/>
      <c r="AM205" s="315" t="str">
        <f>CONCATENATE(IF(INDEX(G2_01,RS)=AO205,"X",""),IF(INDEX(G2_03,RS)=AO205,"X",""))</f>
        <v/>
      </c>
      <c r="AN205" s="316"/>
      <c r="AO205" s="60" t="s">
        <v>106</v>
      </c>
      <c r="AP205" s="31"/>
      <c r="AQ205" s="31"/>
      <c r="AR205" s="31"/>
      <c r="AS205" s="31"/>
      <c r="AT205" s="31"/>
      <c r="AU205" s="31"/>
      <c r="AV205" s="315" t="str">
        <f>CONCATENATE(IF(INDEX(G2_01,RS)=AX205,"X",""),IF(INDEX(G2_03,RS)=AX205,"X",""))</f>
        <v/>
      </c>
      <c r="AW205" s="316"/>
      <c r="AX205" s="60" t="s">
        <v>107</v>
      </c>
      <c r="AY205" s="31"/>
      <c r="AZ205" s="31"/>
      <c r="BA205" s="31"/>
      <c r="BB205" s="31"/>
      <c r="BC205" s="31"/>
      <c r="BD205" s="31"/>
      <c r="BE205" s="31"/>
      <c r="BF205" s="31"/>
      <c r="BG205" s="31"/>
      <c r="BH205" s="31"/>
      <c r="BI205" s="31"/>
      <c r="BJ205" s="31"/>
      <c r="BK205" s="31"/>
      <c r="BL205" s="31"/>
      <c r="BM205" s="31"/>
      <c r="BN205" s="31"/>
      <c r="BO205" s="315" t="str">
        <f>CONCATENATE(IF(INDEX(G2_01,RS)=BQ205,"X",""),IF(INDEX(G2_03,RS)=BQ205,"X",""))</f>
        <v>X</v>
      </c>
      <c r="BP205" s="316"/>
      <c r="BQ205" s="60" t="s">
        <v>108</v>
      </c>
      <c r="BR205" s="31"/>
      <c r="BS205" s="37"/>
      <c r="BT205" s="31"/>
      <c r="BU205" s="31"/>
      <c r="BV205" s="58"/>
      <c r="BX205"/>
      <c r="BY205"/>
    </row>
    <row r="206" spans="1:77" ht="13.5" customHeight="1" x14ac:dyDescent="0.25">
      <c r="A206" s="405"/>
      <c r="B206" s="406"/>
      <c r="C206" s="406"/>
      <c r="D206" s="406"/>
      <c r="E206" s="407"/>
      <c r="F206" s="34"/>
      <c r="G206" s="28"/>
      <c r="H206" s="29"/>
      <c r="I206" s="315" t="str">
        <f>CONCATENATE(IF(INDEX(G2_01,RS)=K206,"X",""),IF(INDEX(G2_03,RS)=K206,"X",""))</f>
        <v/>
      </c>
      <c r="J206" s="316"/>
      <c r="K206" s="60" t="s">
        <v>109</v>
      </c>
      <c r="L206" s="31"/>
      <c r="M206" s="31"/>
      <c r="N206" s="60"/>
      <c r="O206" s="60"/>
      <c r="P206" s="6"/>
      <c r="Q206" s="31"/>
      <c r="R206" s="31"/>
      <c r="S206" s="31"/>
      <c r="T206" s="31"/>
      <c r="U206" s="31"/>
      <c r="V206" s="31"/>
      <c r="W206" s="31"/>
      <c r="X206" s="315" t="str">
        <f>CONCATENATE(IF(INDEX(G2_01,RS)=Z206,"X",""),IF(INDEX(G2_03,RS)=Z206,"X",""))</f>
        <v/>
      </c>
      <c r="Y206" s="316"/>
      <c r="Z206" s="60" t="s">
        <v>110</v>
      </c>
      <c r="AA206" s="31"/>
      <c r="AB206" s="31"/>
      <c r="AC206" s="31"/>
      <c r="AD206" s="31"/>
      <c r="AE206" s="31"/>
      <c r="AF206" s="31"/>
      <c r="AG206" s="31"/>
      <c r="AH206" s="31"/>
      <c r="AI206" s="31"/>
      <c r="AJ206" s="31"/>
      <c r="AK206" s="31"/>
      <c r="AL206" s="31"/>
      <c r="AM206" s="315" t="str">
        <f>CONCATENATE(IF(INDEX(G2_01,RS)=AO206,"X",""),IF(INDEX(G2_03,RS)=AO206,"X",""))</f>
        <v/>
      </c>
      <c r="AN206" s="316"/>
      <c r="AO206" s="60" t="s">
        <v>111</v>
      </c>
      <c r="AP206" s="31"/>
      <c r="AQ206" s="31"/>
      <c r="AR206" s="31"/>
      <c r="AS206" s="31"/>
      <c r="AT206" s="31"/>
      <c r="AU206" s="31"/>
      <c r="AV206" s="315" t="str">
        <f>CONCATENATE(IF(INDEX(G2_01,RS)=AX206,"X",""),IF(INDEX(G2_03,RS)=AX206,"X",""))</f>
        <v/>
      </c>
      <c r="AW206" s="316"/>
      <c r="AX206" s="60" t="s">
        <v>24</v>
      </c>
      <c r="AY206" s="31"/>
      <c r="AZ206" s="31"/>
      <c r="BA206" s="317" t="e">
        <f>CONCATENATE(INDEX(G2_02,RS),INDEX(G2_04,RS))</f>
        <v>#REF!</v>
      </c>
      <c r="BB206" s="317"/>
      <c r="BC206" s="317"/>
      <c r="BD206" s="317"/>
      <c r="BE206" s="317"/>
      <c r="BF206" s="317"/>
      <c r="BG206" s="317"/>
      <c r="BH206" s="317"/>
      <c r="BI206" s="317"/>
      <c r="BJ206" s="31"/>
      <c r="BK206" s="31"/>
      <c r="BL206" s="31"/>
      <c r="BM206" s="31"/>
      <c r="BN206" s="31"/>
      <c r="BO206" s="315" t="str">
        <f>CONCATENATE(IF(INDEX(G2_01,RS)=BQ206,"X",""),IF(INDEX(G2_03,RS)=BQ206,"X",""))</f>
        <v/>
      </c>
      <c r="BP206" s="316"/>
      <c r="BQ206" s="60" t="s">
        <v>112</v>
      </c>
      <c r="BR206" s="31"/>
      <c r="BS206" s="37"/>
      <c r="BT206" s="31"/>
      <c r="BU206" s="31"/>
      <c r="BV206" s="58"/>
      <c r="BX206"/>
      <c r="BY206"/>
    </row>
    <row r="207" spans="1:77" ht="13.5" customHeight="1" x14ac:dyDescent="0.25">
      <c r="A207" s="405"/>
      <c r="B207" s="406"/>
      <c r="C207" s="406"/>
      <c r="D207" s="406"/>
      <c r="E207" s="407"/>
      <c r="F207" s="34"/>
      <c r="G207" s="28"/>
      <c r="H207" s="29"/>
      <c r="I207" s="37"/>
      <c r="J207" s="37"/>
      <c r="K207" s="37"/>
      <c r="L207" s="37"/>
      <c r="M207" s="37"/>
      <c r="N207" s="37"/>
      <c r="O207" s="37"/>
      <c r="P207" s="37"/>
      <c r="Q207" s="37"/>
      <c r="R207" s="37"/>
      <c r="S207" s="37"/>
      <c r="T207" s="37"/>
      <c r="U207" s="37"/>
      <c r="V207" s="37"/>
      <c r="W207" s="37"/>
      <c r="X207" s="37"/>
      <c r="Y207" s="37"/>
      <c r="Z207" s="6"/>
      <c r="AA207" s="6"/>
      <c r="AB207" s="6"/>
      <c r="AC207" s="6"/>
      <c r="AD207" s="6"/>
      <c r="AE207" s="6"/>
      <c r="AF207" s="6"/>
      <c r="AG207" s="6"/>
      <c r="AH207" s="6"/>
      <c r="AI207" s="6"/>
      <c r="AJ207" s="6"/>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60"/>
      <c r="BJ207" s="31"/>
      <c r="BK207" s="31"/>
      <c r="BL207" s="31"/>
      <c r="BM207" s="31"/>
      <c r="BN207" s="31"/>
      <c r="BO207" s="31"/>
      <c r="BP207" s="31"/>
      <c r="BQ207" s="31"/>
      <c r="BR207" s="31"/>
      <c r="BS207" s="37"/>
      <c r="BT207" s="31"/>
      <c r="BU207" s="31"/>
      <c r="BV207" s="58"/>
      <c r="BX207"/>
      <c r="BY207"/>
    </row>
    <row r="208" spans="1:77" ht="13.5" customHeight="1" x14ac:dyDescent="0.25">
      <c r="A208" s="405"/>
      <c r="B208" s="406"/>
      <c r="C208" s="406"/>
      <c r="D208" s="406"/>
      <c r="E208" s="407"/>
      <c r="F208" s="34" t="s">
        <v>661</v>
      </c>
      <c r="G208" s="28"/>
      <c r="H208" s="29"/>
      <c r="I208" s="37" t="s">
        <v>662</v>
      </c>
      <c r="J208" s="37"/>
      <c r="K208" s="37"/>
      <c r="L208" s="37"/>
      <c r="M208" s="37"/>
      <c r="N208" s="37"/>
      <c r="O208" s="37"/>
      <c r="P208" s="37"/>
      <c r="Q208" s="37"/>
      <c r="R208" s="37"/>
      <c r="S208" s="37"/>
      <c r="T208" s="37"/>
      <c r="U208" s="37"/>
      <c r="V208" s="37"/>
      <c r="W208" s="37"/>
      <c r="X208" s="37"/>
      <c r="Y208" s="37"/>
      <c r="Z208" s="6"/>
      <c r="AA208" s="6"/>
      <c r="AB208" s="6"/>
      <c r="AC208" s="6"/>
      <c r="AD208" s="6"/>
      <c r="AE208" s="6"/>
      <c r="AF208" s="6"/>
      <c r="AG208" s="6"/>
      <c r="AH208" s="6"/>
      <c r="AI208" s="6"/>
      <c r="AJ208" s="6"/>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60"/>
      <c r="BJ208" s="31"/>
      <c r="BK208" s="31"/>
      <c r="BL208" s="31"/>
      <c r="BM208" s="31"/>
      <c r="BN208" s="31"/>
      <c r="BO208" s="31"/>
      <c r="BP208" s="31"/>
      <c r="BQ208" s="31"/>
      <c r="BR208" s="31"/>
      <c r="BS208" s="37"/>
      <c r="BT208" s="31"/>
      <c r="BU208" s="31"/>
      <c r="BV208" s="58"/>
      <c r="BX208"/>
      <c r="BY208"/>
    </row>
    <row r="209" spans="1:77" ht="13.5" customHeight="1" x14ac:dyDescent="0.25">
      <c r="A209" s="405"/>
      <c r="B209" s="406"/>
      <c r="C209" s="406"/>
      <c r="D209" s="406"/>
      <c r="E209" s="407"/>
      <c r="F209" s="34"/>
      <c r="G209" s="28"/>
      <c r="H209" s="29"/>
      <c r="I209" s="315" t="str">
        <f>CONCATENATE(IF(INDEX(G3_01,RS)=K209,"X",""),IF(INDEX(G3_03,RS)=K209,"X",""))</f>
        <v/>
      </c>
      <c r="J209" s="316"/>
      <c r="K209" s="60" t="s">
        <v>104</v>
      </c>
      <c r="L209" s="60"/>
      <c r="M209" s="60"/>
      <c r="N209" s="60"/>
      <c r="O209" s="60"/>
      <c r="P209" s="60"/>
      <c r="Q209" s="31"/>
      <c r="R209" s="31"/>
      <c r="S209" s="31"/>
      <c r="T209" s="31"/>
      <c r="U209" s="31"/>
      <c r="V209" s="31"/>
      <c r="W209" s="31"/>
      <c r="X209" s="315" t="str">
        <f>CONCATENATE(IF(INDEX(G3_01,RS)=Z209,"X",""),IF(INDEX(G3_03,RS)=Z209,"X",""))</f>
        <v/>
      </c>
      <c r="Y209" s="316"/>
      <c r="Z209" s="60" t="s">
        <v>105</v>
      </c>
      <c r="AA209" s="31"/>
      <c r="AB209" s="31"/>
      <c r="AC209" s="31"/>
      <c r="AD209" s="31"/>
      <c r="AE209" s="31"/>
      <c r="AF209" s="31"/>
      <c r="AG209" s="31"/>
      <c r="AH209" s="31"/>
      <c r="AI209" s="31"/>
      <c r="AJ209" s="31"/>
      <c r="AK209" s="31"/>
      <c r="AL209" s="31"/>
      <c r="AM209" s="315" t="str">
        <f>CONCATENATE(IF(INDEX(G3_01,RS)=AO209,"X",""),IF(INDEX(G3_03,RS)=AO209,"X",""))</f>
        <v>X</v>
      </c>
      <c r="AN209" s="316"/>
      <c r="AO209" s="60" t="s">
        <v>106</v>
      </c>
      <c r="AP209" s="31"/>
      <c r="AQ209" s="31"/>
      <c r="AR209" s="31"/>
      <c r="AS209" s="31"/>
      <c r="AT209" s="31"/>
      <c r="AU209" s="31"/>
      <c r="AV209" s="315" t="str">
        <f>CONCATENATE(IF(INDEX(G3_01,RS)=AX209,"X",""),IF(INDEX(G3_03,RS)=AX209,"X",""))</f>
        <v/>
      </c>
      <c r="AW209" s="316"/>
      <c r="AX209" s="60" t="s">
        <v>107</v>
      </c>
      <c r="AY209" s="31"/>
      <c r="AZ209" s="31"/>
      <c r="BA209" s="31"/>
      <c r="BB209" s="31"/>
      <c r="BC209" s="31"/>
      <c r="BD209" s="31"/>
      <c r="BE209" s="31"/>
      <c r="BF209" s="31"/>
      <c r="BG209" s="31"/>
      <c r="BH209" s="31"/>
      <c r="BI209" s="31"/>
      <c r="BJ209" s="31"/>
      <c r="BK209" s="31"/>
      <c r="BL209" s="31"/>
      <c r="BM209" s="31"/>
      <c r="BN209" s="31"/>
      <c r="BO209" s="315" t="str">
        <f>CONCATENATE(IF(INDEX(G3_01,RS)=BQ209,"X",""),IF(INDEX(G3_03,RS)=BQ209,"X",""))</f>
        <v/>
      </c>
      <c r="BP209" s="316"/>
      <c r="BQ209" s="60" t="s">
        <v>108</v>
      </c>
      <c r="BR209" s="31"/>
      <c r="BS209" s="37"/>
      <c r="BT209" s="31"/>
      <c r="BU209" s="31"/>
      <c r="BV209" s="58"/>
      <c r="BX209"/>
      <c r="BY209"/>
    </row>
    <row r="210" spans="1:77" ht="13.5" customHeight="1" x14ac:dyDescent="0.25">
      <c r="A210" s="405"/>
      <c r="B210" s="406"/>
      <c r="C210" s="406"/>
      <c r="D210" s="406"/>
      <c r="E210" s="407"/>
      <c r="F210" s="34"/>
      <c r="G210" s="28"/>
      <c r="H210" s="29"/>
      <c r="I210" s="315" t="str">
        <f>CONCATENATE(IF(INDEX(G3_01,RS)=K210,"X",""),IF(INDEX(G3_03,RS)=K210,"X",""))</f>
        <v/>
      </c>
      <c r="J210" s="316"/>
      <c r="K210" s="60" t="s">
        <v>109</v>
      </c>
      <c r="L210" s="31"/>
      <c r="M210" s="31"/>
      <c r="N210" s="60"/>
      <c r="O210" s="60"/>
      <c r="P210" s="6"/>
      <c r="Q210" s="31"/>
      <c r="R210" s="31"/>
      <c r="S210" s="31"/>
      <c r="T210" s="31"/>
      <c r="U210" s="31"/>
      <c r="V210" s="31"/>
      <c r="W210" s="31"/>
      <c r="X210" s="315" t="str">
        <f>CONCATENATE(IF(INDEX(G3_01,RS)=Z210,"X",""),IF(INDEX(G3_03,RS)=Z210,"X",""))</f>
        <v/>
      </c>
      <c r="Y210" s="316"/>
      <c r="Z210" s="60" t="s">
        <v>110</v>
      </c>
      <c r="AA210" s="31"/>
      <c r="AB210" s="31"/>
      <c r="AC210" s="31"/>
      <c r="AD210" s="31"/>
      <c r="AE210" s="31"/>
      <c r="AF210" s="31"/>
      <c r="AG210" s="31"/>
      <c r="AH210" s="31"/>
      <c r="AI210" s="31"/>
      <c r="AJ210" s="31"/>
      <c r="AK210" s="31"/>
      <c r="AL210" s="31"/>
      <c r="AM210" s="315" t="str">
        <f>CONCATENATE(IF(INDEX(G3_01,RS)=AO210,"X",""),IF(INDEX(G3_03,RS)=AO210,"X",""))</f>
        <v>X</v>
      </c>
      <c r="AN210" s="316"/>
      <c r="AO210" s="60" t="s">
        <v>111</v>
      </c>
      <c r="AP210" s="31"/>
      <c r="AQ210" s="31"/>
      <c r="AR210" s="31"/>
      <c r="AS210" s="31"/>
      <c r="AT210" s="31"/>
      <c r="AU210" s="31"/>
      <c r="AV210" s="315" t="str">
        <f>CONCATENATE(IF(INDEX(G3_01,RS)=AX210,"X",""),IF(INDEX(G3_03,RS)=AX210,"X",""))</f>
        <v/>
      </c>
      <c r="AW210" s="316"/>
      <c r="AX210" s="60" t="s">
        <v>24</v>
      </c>
      <c r="AY210" s="31"/>
      <c r="AZ210" s="31"/>
      <c r="BA210" s="317" t="e">
        <f>CONCATENATE(INDEX(G3_02,RS),INDEX(G3_04,RS))</f>
        <v>#REF!</v>
      </c>
      <c r="BB210" s="317"/>
      <c r="BC210" s="317"/>
      <c r="BD210" s="317"/>
      <c r="BE210" s="317"/>
      <c r="BF210" s="317"/>
      <c r="BG210" s="317"/>
      <c r="BH210" s="317"/>
      <c r="BI210" s="317"/>
      <c r="BJ210" s="31"/>
      <c r="BK210" s="31"/>
      <c r="BL210" s="31"/>
      <c r="BM210" s="31"/>
      <c r="BN210" s="31"/>
      <c r="BO210" s="315" t="str">
        <f>CONCATENATE(IF(INDEX(G3_01,RS)=BQ210,"X",""),IF(INDEX(G3_03,RS)=BQ210,"X",""))</f>
        <v/>
      </c>
      <c r="BP210" s="316"/>
      <c r="BQ210" s="60" t="s">
        <v>112</v>
      </c>
      <c r="BR210" s="31"/>
      <c r="BS210" s="37"/>
      <c r="BT210" s="31"/>
      <c r="BU210" s="31"/>
      <c r="BV210" s="58"/>
      <c r="BX210"/>
      <c r="BY210"/>
    </row>
    <row r="211" spans="1:77" ht="13.5" customHeight="1" x14ac:dyDescent="0.25">
      <c r="A211" s="405"/>
      <c r="B211" s="406"/>
      <c r="C211" s="406"/>
      <c r="D211" s="406"/>
      <c r="E211" s="407"/>
      <c r="F211" s="60"/>
      <c r="G211" s="6"/>
      <c r="H211" s="29"/>
      <c r="I211" s="33"/>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31"/>
      <c r="AU211" s="115"/>
      <c r="AV211" s="115"/>
      <c r="AW211" s="115"/>
      <c r="AX211" s="31"/>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30"/>
      <c r="BX211"/>
      <c r="BY211"/>
    </row>
    <row r="212" spans="1:77" ht="13.5" customHeight="1" x14ac:dyDescent="0.25">
      <c r="A212" s="405"/>
      <c r="B212" s="406"/>
      <c r="C212" s="406"/>
      <c r="D212" s="406"/>
      <c r="E212" s="407"/>
      <c r="F212" s="34" t="s">
        <v>663</v>
      </c>
      <c r="G212" s="28"/>
      <c r="H212" s="29"/>
      <c r="I212" s="37" t="s">
        <v>664</v>
      </c>
      <c r="J212" s="37"/>
      <c r="K212" s="37"/>
      <c r="L212" s="37"/>
      <c r="M212" s="37"/>
      <c r="N212" s="37"/>
      <c r="O212" s="37"/>
      <c r="P212" s="37"/>
      <c r="Q212" s="37"/>
      <c r="R212" s="37"/>
      <c r="S212" s="37"/>
      <c r="T212" s="37"/>
      <c r="U212" s="37"/>
      <c r="V212" s="37"/>
      <c r="W212" s="37"/>
      <c r="X212" s="37"/>
      <c r="Y212" s="37"/>
      <c r="Z212" s="6"/>
      <c r="AA212" s="6"/>
      <c r="AB212" s="6"/>
      <c r="AC212" s="6"/>
      <c r="AD212" s="6"/>
      <c r="AE212" s="6"/>
      <c r="AF212" s="6"/>
      <c r="AG212" s="6"/>
      <c r="AH212" s="6"/>
      <c r="AI212" s="6"/>
      <c r="AJ212" s="6"/>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60"/>
      <c r="BJ212" s="31"/>
      <c r="BK212" s="31"/>
      <c r="BL212" s="31"/>
      <c r="BM212" s="31"/>
      <c r="BN212" s="31"/>
      <c r="BO212" s="31"/>
      <c r="BP212" s="31"/>
      <c r="BQ212" s="31"/>
      <c r="BR212" s="31"/>
      <c r="BS212" s="37"/>
      <c r="BT212" s="125"/>
      <c r="BU212" s="125"/>
      <c r="BV212" s="126"/>
      <c r="BX212"/>
      <c r="BY212"/>
    </row>
    <row r="213" spans="1:77" ht="13.5" customHeight="1" x14ac:dyDescent="0.25">
      <c r="A213" s="405"/>
      <c r="B213" s="406"/>
      <c r="C213" s="406"/>
      <c r="D213" s="406"/>
      <c r="E213" s="407"/>
      <c r="F213" s="34"/>
      <c r="G213" s="28"/>
      <c r="H213" s="29"/>
      <c r="I213" s="315" t="str">
        <f>CONCATENATE(IF(INDEX(G4_01,RS)=K213,"X",""),IF(INDEX(G4_03,RS)=K213,"X",""))</f>
        <v>X</v>
      </c>
      <c r="J213" s="316"/>
      <c r="K213" s="60" t="s">
        <v>104</v>
      </c>
      <c r="L213" s="60"/>
      <c r="M213" s="60"/>
      <c r="N213" s="60"/>
      <c r="O213" s="60"/>
      <c r="P213" s="60"/>
      <c r="Q213" s="31"/>
      <c r="R213" s="31"/>
      <c r="S213" s="31"/>
      <c r="T213" s="31"/>
      <c r="U213" s="31"/>
      <c r="V213" s="31"/>
      <c r="W213" s="31"/>
      <c r="X213" s="315" t="str">
        <f>CONCATENATE(IF(INDEX(G4_01,RS)=Z213,"X",""),IF(INDEX(G4_03,RS)=Z213,"X",""))</f>
        <v/>
      </c>
      <c r="Y213" s="316"/>
      <c r="Z213" s="60" t="s">
        <v>105</v>
      </c>
      <c r="AA213" s="31"/>
      <c r="AB213" s="31"/>
      <c r="AC213" s="31"/>
      <c r="AD213" s="31"/>
      <c r="AE213" s="31"/>
      <c r="AF213" s="31"/>
      <c r="AG213" s="31"/>
      <c r="AH213" s="31"/>
      <c r="AI213" s="31"/>
      <c r="AJ213" s="31"/>
      <c r="AK213" s="31"/>
      <c r="AL213" s="31"/>
      <c r="AM213" s="315" t="str">
        <f>CONCATENATE(IF(INDEX(G4_01,RS)=AO213,"X",""),IF(INDEX(G4_03,RS)=AO213,"X",""))</f>
        <v>X</v>
      </c>
      <c r="AN213" s="316"/>
      <c r="AO213" s="60" t="s">
        <v>106</v>
      </c>
      <c r="AP213" s="31"/>
      <c r="AQ213" s="31"/>
      <c r="AR213" s="31"/>
      <c r="AS213" s="31"/>
      <c r="AT213" s="31"/>
      <c r="AU213" s="31"/>
      <c r="AV213" s="315" t="str">
        <f>CONCATENATE(IF(INDEX(G4_01,RS)=AX213,"X",""),IF(INDEX(G4_03,RS)=AX213,"X",""))</f>
        <v/>
      </c>
      <c r="AW213" s="316"/>
      <c r="AX213" s="60" t="s">
        <v>107</v>
      </c>
      <c r="AY213" s="31"/>
      <c r="AZ213" s="31"/>
      <c r="BA213" s="31"/>
      <c r="BB213" s="31"/>
      <c r="BC213" s="31"/>
      <c r="BD213" s="31"/>
      <c r="BE213" s="31"/>
      <c r="BF213" s="31"/>
      <c r="BG213" s="31"/>
      <c r="BH213" s="31"/>
      <c r="BI213" s="31"/>
      <c r="BJ213" s="31"/>
      <c r="BK213" s="31"/>
      <c r="BL213" s="31"/>
      <c r="BM213" s="31"/>
      <c r="BN213" s="31"/>
      <c r="BO213" s="315" t="str">
        <f>CONCATENATE(IF(INDEX(G4_01,RS)=BQ213,"X",""),IF(INDEX(G4_03,RS)=BQ213,"X",""))</f>
        <v/>
      </c>
      <c r="BP213" s="316"/>
      <c r="BQ213" s="60" t="s">
        <v>108</v>
      </c>
      <c r="BR213" s="31"/>
      <c r="BS213" s="37"/>
      <c r="BT213" s="125"/>
      <c r="BU213" s="125"/>
      <c r="BV213" s="126"/>
      <c r="BX213"/>
      <c r="BY213"/>
    </row>
    <row r="214" spans="1:77" ht="13.5" customHeight="1" x14ac:dyDescent="0.25">
      <c r="A214" s="405"/>
      <c r="B214" s="406"/>
      <c r="C214" s="406"/>
      <c r="D214" s="406"/>
      <c r="E214" s="407"/>
      <c r="F214" s="34"/>
      <c r="G214" s="28"/>
      <c r="H214" s="29"/>
      <c r="I214" s="315" t="str">
        <f>CONCATENATE(IF(INDEX(G4_01,RS)=K214,"X",""),IF(INDEX(G4_03,RS)=K214,"X",""))</f>
        <v/>
      </c>
      <c r="J214" s="316"/>
      <c r="K214" s="60" t="s">
        <v>109</v>
      </c>
      <c r="L214" s="31"/>
      <c r="M214" s="31"/>
      <c r="N214" s="60"/>
      <c r="O214" s="60"/>
      <c r="P214" s="6"/>
      <c r="Q214" s="31"/>
      <c r="R214" s="31"/>
      <c r="S214" s="31"/>
      <c r="T214" s="31"/>
      <c r="U214" s="31"/>
      <c r="V214" s="31"/>
      <c r="W214" s="31"/>
      <c r="X214" s="315" t="str">
        <f>CONCATENATE(IF(INDEX(G4_01,RS)=Z214,"X",""),IF(INDEX(G4_03,RS)=Z214,"X",""))</f>
        <v/>
      </c>
      <c r="Y214" s="316"/>
      <c r="Z214" s="60" t="s">
        <v>110</v>
      </c>
      <c r="AA214" s="31"/>
      <c r="AB214" s="31"/>
      <c r="AC214" s="31"/>
      <c r="AD214" s="31"/>
      <c r="AE214" s="31"/>
      <c r="AF214" s="31"/>
      <c r="AG214" s="31"/>
      <c r="AH214" s="31"/>
      <c r="AI214" s="31"/>
      <c r="AJ214" s="31"/>
      <c r="AK214" s="31"/>
      <c r="AL214" s="31"/>
      <c r="AM214" s="315" t="str">
        <f>CONCATENATE(IF(INDEX(G4_01,RS)=AO214,"X",""),IF(INDEX(G4_03,RS)=AO214,"X",""))</f>
        <v/>
      </c>
      <c r="AN214" s="316"/>
      <c r="AO214" s="60" t="s">
        <v>111</v>
      </c>
      <c r="AP214" s="31"/>
      <c r="AQ214" s="31"/>
      <c r="AR214" s="31"/>
      <c r="AS214" s="31"/>
      <c r="AT214" s="31"/>
      <c r="AU214" s="31"/>
      <c r="AV214" s="315" t="str">
        <f>CONCATENATE(IF(INDEX(G4_01,RS)=AX214,"X",""),IF(INDEX(G4_03,RS)=AX214,"X",""))</f>
        <v/>
      </c>
      <c r="AW214" s="316"/>
      <c r="AX214" s="60" t="s">
        <v>24</v>
      </c>
      <c r="AY214" s="31"/>
      <c r="AZ214" s="31"/>
      <c r="BA214" s="317" t="e">
        <f>CONCATENATE(INDEX(G4_02,RS),INDEX(G4_04,RS))</f>
        <v>#REF!</v>
      </c>
      <c r="BB214" s="317"/>
      <c r="BC214" s="317"/>
      <c r="BD214" s="317"/>
      <c r="BE214" s="317"/>
      <c r="BF214" s="317"/>
      <c r="BG214" s="317"/>
      <c r="BH214" s="317"/>
      <c r="BI214" s="317"/>
      <c r="BJ214" s="31"/>
      <c r="BK214" s="31"/>
      <c r="BL214" s="31"/>
      <c r="BM214" s="31"/>
      <c r="BN214" s="31"/>
      <c r="BO214" s="315" t="str">
        <f>CONCATENATE(IF(INDEX(G4_01,RS)=BQ214,"X",""),IF(INDEX(G4_03,RS)=BQ214,"X",""))</f>
        <v/>
      </c>
      <c r="BP214" s="316"/>
      <c r="BQ214" s="60" t="s">
        <v>112</v>
      </c>
      <c r="BR214" s="31"/>
      <c r="BS214" s="37"/>
      <c r="BT214" s="125"/>
      <c r="BU214" s="125"/>
      <c r="BV214" s="126"/>
      <c r="BX214"/>
      <c r="BY214"/>
    </row>
    <row r="215" spans="1:77" ht="13.5" customHeight="1" x14ac:dyDescent="0.25">
      <c r="A215" s="408"/>
      <c r="B215" s="409"/>
      <c r="C215" s="409"/>
      <c r="D215" s="409"/>
      <c r="E215" s="410"/>
      <c r="F215" s="70"/>
      <c r="G215" s="54"/>
      <c r="H215" s="55"/>
      <c r="I215" s="51"/>
      <c r="J215" s="51"/>
      <c r="K215" s="51"/>
      <c r="L215" s="51"/>
      <c r="M215" s="51"/>
      <c r="N215" s="51"/>
      <c r="O215" s="51"/>
      <c r="P215" s="51"/>
      <c r="Q215" s="51"/>
      <c r="R215" s="51"/>
      <c r="S215" s="51"/>
      <c r="T215" s="51"/>
      <c r="U215" s="51"/>
      <c r="V215" s="51"/>
      <c r="W215" s="51"/>
      <c r="X215" s="51"/>
      <c r="Y215" s="51"/>
      <c r="Z215" s="57"/>
      <c r="AA215" s="57"/>
      <c r="AB215" s="57"/>
      <c r="AC215" s="57"/>
      <c r="AD215" s="57"/>
      <c r="AE215" s="57"/>
      <c r="AF215" s="57"/>
      <c r="AG215" s="57"/>
      <c r="AH215" s="57"/>
      <c r="AI215" s="57"/>
      <c r="AJ215" s="57"/>
      <c r="AK215" s="72"/>
      <c r="AL215" s="72"/>
      <c r="AM215" s="72"/>
      <c r="AN215" s="72"/>
      <c r="AO215" s="72"/>
      <c r="AP215" s="55"/>
      <c r="AQ215" s="55"/>
      <c r="AR215" s="57"/>
      <c r="AS215" s="57"/>
      <c r="AT215" s="57"/>
      <c r="AU215" s="72"/>
      <c r="AV215" s="72"/>
      <c r="AW215" s="55"/>
      <c r="AX215" s="55"/>
      <c r="AY215" s="57"/>
      <c r="AZ215" s="57"/>
      <c r="BA215" s="57"/>
      <c r="BB215" s="72"/>
      <c r="BC215" s="72"/>
      <c r="BD215" s="72"/>
      <c r="BE215" s="72"/>
      <c r="BF215" s="72"/>
      <c r="BG215" s="72"/>
      <c r="BH215" s="72"/>
      <c r="BI215" s="62"/>
      <c r="BJ215" s="72"/>
      <c r="BK215" s="72"/>
      <c r="BL215" s="72"/>
      <c r="BM215" s="72"/>
      <c r="BN215" s="72"/>
      <c r="BO215" s="72"/>
      <c r="BP215" s="72"/>
      <c r="BQ215" s="72"/>
      <c r="BR215" s="72"/>
      <c r="BS215" s="51"/>
      <c r="BT215" s="72"/>
      <c r="BU215" s="72"/>
      <c r="BV215" s="73"/>
      <c r="BX215"/>
      <c r="BY215"/>
    </row>
    <row r="216" spans="1:77" ht="13.5" customHeight="1" x14ac:dyDescent="0.25">
      <c r="A216" s="414" t="s">
        <v>351</v>
      </c>
      <c r="B216" s="414"/>
      <c r="C216" s="414"/>
      <c r="D216" s="414"/>
      <c r="E216" s="414"/>
      <c r="F216" s="411" t="s">
        <v>665</v>
      </c>
      <c r="G216" s="412"/>
      <c r="H216" s="412"/>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c r="AJ216" s="412"/>
      <c r="AK216" s="412"/>
      <c r="AL216" s="412"/>
      <c r="AM216" s="412"/>
      <c r="AN216" s="412"/>
      <c r="AO216" s="412"/>
      <c r="AP216" s="412"/>
      <c r="AQ216" s="412"/>
      <c r="AR216" s="412"/>
      <c r="AS216" s="412"/>
      <c r="AT216" s="412"/>
      <c r="AU216" s="412"/>
      <c r="AV216" s="412"/>
      <c r="AW216" s="412"/>
      <c r="AX216" s="412"/>
      <c r="AY216" s="412"/>
      <c r="AZ216" s="412"/>
      <c r="BA216" s="412"/>
      <c r="BB216" s="412"/>
      <c r="BC216" s="412"/>
      <c r="BD216" s="412"/>
      <c r="BE216" s="412"/>
      <c r="BF216" s="412"/>
      <c r="BG216" s="412"/>
      <c r="BH216" s="412"/>
      <c r="BI216" s="412"/>
      <c r="BJ216" s="412"/>
      <c r="BK216" s="412"/>
      <c r="BL216" s="412"/>
      <c r="BM216" s="412"/>
      <c r="BN216" s="412"/>
      <c r="BO216" s="412"/>
      <c r="BP216" s="412"/>
      <c r="BQ216" s="412"/>
      <c r="BR216" s="412"/>
      <c r="BS216" s="412"/>
      <c r="BT216" s="412"/>
      <c r="BU216" s="412"/>
      <c r="BV216" s="413"/>
      <c r="BX216"/>
      <c r="BY216"/>
    </row>
    <row r="217" spans="1:77" ht="13.5" customHeight="1" x14ac:dyDescent="0.25">
      <c r="A217" s="414"/>
      <c r="B217" s="414"/>
      <c r="C217" s="414"/>
      <c r="D217" s="414"/>
      <c r="E217" s="414"/>
      <c r="F217" s="27"/>
      <c r="G217" s="28"/>
      <c r="H217" s="81" t="s">
        <v>666</v>
      </c>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31"/>
      <c r="BU217" s="31"/>
      <c r="BV217" s="58"/>
      <c r="BX217"/>
      <c r="BY217"/>
    </row>
    <row r="218" spans="1:77" ht="13.5" customHeight="1" x14ac:dyDescent="0.25">
      <c r="A218" s="414"/>
      <c r="B218" s="414"/>
      <c r="C218" s="414"/>
      <c r="D218" s="414"/>
      <c r="E218" s="414"/>
      <c r="F218" s="27"/>
      <c r="G218" s="28"/>
      <c r="H218" s="81" t="s">
        <v>667</v>
      </c>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31"/>
      <c r="BU218" s="31"/>
      <c r="BV218" s="58"/>
      <c r="BX218"/>
      <c r="BY218"/>
    </row>
    <row r="219" spans="1:77" ht="13.5" customHeight="1" x14ac:dyDescent="0.25">
      <c r="A219" s="414"/>
      <c r="B219" s="414"/>
      <c r="C219" s="414"/>
      <c r="D219" s="414"/>
      <c r="E219" s="414"/>
      <c r="F219" s="27"/>
      <c r="G219" s="28"/>
      <c r="H219" s="81" t="s">
        <v>668</v>
      </c>
      <c r="I219" s="3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31"/>
      <c r="BU219" s="31"/>
      <c r="BV219" s="58"/>
      <c r="BX219"/>
      <c r="BY219"/>
    </row>
    <row r="220" spans="1:77" ht="13.5" customHeight="1" x14ac:dyDescent="0.25">
      <c r="A220" s="414"/>
      <c r="B220" s="414"/>
      <c r="C220" s="414"/>
      <c r="D220" s="414"/>
      <c r="E220" s="414"/>
      <c r="F220" s="27"/>
      <c r="G220" s="28"/>
      <c r="H220" s="87" t="s">
        <v>669</v>
      </c>
      <c r="I220" s="88"/>
      <c r="J220" s="88"/>
      <c r="K220" s="88"/>
      <c r="L220" s="88"/>
      <c r="M220" s="88"/>
      <c r="N220" s="88"/>
      <c r="O220" s="88"/>
      <c r="P220" s="88"/>
      <c r="Q220" s="88"/>
      <c r="R220" s="88"/>
      <c r="S220" s="88"/>
      <c r="T220" s="88"/>
      <c r="U220" s="88"/>
      <c r="V220" s="88"/>
      <c r="W220" s="94"/>
      <c r="X220" s="127" t="s">
        <v>670</v>
      </c>
      <c r="Y220" s="127"/>
      <c r="Z220" s="127"/>
      <c r="AA220" s="127"/>
      <c r="AB220" s="127"/>
      <c r="AC220" s="88"/>
      <c r="AD220" s="88"/>
      <c r="AE220" s="94"/>
      <c r="AF220" s="127" t="s">
        <v>670</v>
      </c>
      <c r="AG220" s="127"/>
      <c r="AH220" s="127"/>
      <c r="AI220" s="127"/>
      <c r="AJ220" s="88"/>
      <c r="AK220" s="88"/>
      <c r="AL220" s="88"/>
      <c r="AM220" s="94"/>
      <c r="AN220" s="127" t="s">
        <v>671</v>
      </c>
      <c r="AO220" s="127"/>
      <c r="AP220" s="127"/>
      <c r="AQ220" s="127"/>
      <c r="AR220" s="127"/>
      <c r="AS220" s="127"/>
      <c r="AT220" s="127"/>
      <c r="AU220" s="127"/>
      <c r="AV220" s="127"/>
      <c r="AW220" s="127"/>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94"/>
      <c r="BV220" s="58"/>
      <c r="BX220"/>
      <c r="BY220"/>
    </row>
    <row r="221" spans="1:77" ht="13.5" customHeight="1" x14ac:dyDescent="0.25">
      <c r="A221" s="414"/>
      <c r="B221" s="414"/>
      <c r="C221" s="414"/>
      <c r="D221" s="414"/>
      <c r="E221" s="414"/>
      <c r="F221" s="27"/>
      <c r="G221" s="28"/>
      <c r="H221" s="128"/>
      <c r="I221" s="129"/>
      <c r="J221" s="129"/>
      <c r="K221" s="129"/>
      <c r="L221" s="129"/>
      <c r="M221" s="129"/>
      <c r="N221" s="129"/>
      <c r="O221" s="129"/>
      <c r="P221" s="129"/>
      <c r="Q221" s="129"/>
      <c r="R221" s="129"/>
      <c r="S221" s="129"/>
      <c r="T221" s="129"/>
      <c r="U221" s="129"/>
      <c r="V221" s="129"/>
      <c r="W221" s="130"/>
      <c r="X221" s="131" t="s">
        <v>672</v>
      </c>
      <c r="Y221" s="131"/>
      <c r="Z221" s="131"/>
      <c r="AA221" s="131"/>
      <c r="AB221" s="131"/>
      <c r="AC221" s="129"/>
      <c r="AD221" s="129"/>
      <c r="AE221" s="130"/>
      <c r="AF221" s="131" t="s">
        <v>673</v>
      </c>
      <c r="AG221" s="131"/>
      <c r="AH221" s="131"/>
      <c r="AI221" s="131"/>
      <c r="AJ221" s="129"/>
      <c r="AK221" s="129"/>
      <c r="AL221" s="129"/>
      <c r="AM221" s="130"/>
      <c r="AN221" s="131" t="s">
        <v>674</v>
      </c>
      <c r="AO221" s="131"/>
      <c r="AP221" s="131"/>
      <c r="AQ221" s="131"/>
      <c r="AR221" s="131"/>
      <c r="AS221" s="131"/>
      <c r="AT221" s="131"/>
      <c r="AU221" s="131"/>
      <c r="AV221" s="131"/>
      <c r="AW221" s="131"/>
      <c r="AX221" s="129"/>
      <c r="AY221" s="129"/>
      <c r="AZ221" s="129"/>
      <c r="BA221" s="129"/>
      <c r="BB221" s="129"/>
      <c r="BC221" s="129"/>
      <c r="BD221" s="129"/>
      <c r="BE221" s="129"/>
      <c r="BF221" s="129"/>
      <c r="BG221" s="129"/>
      <c r="BH221" s="129"/>
      <c r="BI221" s="129"/>
      <c r="BJ221" s="129"/>
      <c r="BK221" s="129"/>
      <c r="BL221" s="129"/>
      <c r="BM221" s="129"/>
      <c r="BN221" s="129"/>
      <c r="BO221" s="129"/>
      <c r="BP221" s="129"/>
      <c r="BQ221" s="129"/>
      <c r="BR221" s="129"/>
      <c r="BS221" s="129"/>
      <c r="BT221" s="129"/>
      <c r="BU221" s="130"/>
      <c r="BV221" s="58"/>
      <c r="BX221"/>
      <c r="BY221"/>
    </row>
    <row r="222" spans="1:77" ht="13.5" customHeight="1" x14ac:dyDescent="0.25">
      <c r="A222" s="414"/>
      <c r="B222" s="414"/>
      <c r="C222" s="414"/>
      <c r="D222" s="414"/>
      <c r="E222" s="414"/>
      <c r="F222" s="27"/>
      <c r="G222" s="28"/>
      <c r="H222" s="132"/>
      <c r="I222" s="133"/>
      <c r="J222" s="133"/>
      <c r="K222" s="133"/>
      <c r="L222" s="133"/>
      <c r="M222" s="133"/>
      <c r="N222" s="133"/>
      <c r="O222" s="133"/>
      <c r="P222" s="133"/>
      <c r="Q222" s="133"/>
      <c r="R222" s="133"/>
      <c r="S222" s="133"/>
      <c r="T222" s="133"/>
      <c r="U222" s="133"/>
      <c r="V222" s="133"/>
      <c r="W222" s="134"/>
      <c r="X222" s="135" t="s">
        <v>675</v>
      </c>
      <c r="Y222" s="136"/>
      <c r="Z222" s="136"/>
      <c r="AA222" s="136"/>
      <c r="AB222" s="136"/>
      <c r="AC222" s="133"/>
      <c r="AD222" s="133"/>
      <c r="AE222" s="134"/>
      <c r="AF222" s="135" t="s">
        <v>675</v>
      </c>
      <c r="AG222" s="136"/>
      <c r="AH222" s="136"/>
      <c r="AI222" s="136"/>
      <c r="AJ222" s="133"/>
      <c r="AK222" s="133"/>
      <c r="AL222" s="133"/>
      <c r="AM222" s="134"/>
      <c r="AN222" s="135"/>
      <c r="AO222" s="136"/>
      <c r="AP222" s="136"/>
      <c r="AQ222" s="136"/>
      <c r="AR222" s="136"/>
      <c r="AS222" s="136"/>
      <c r="AT222" s="136"/>
      <c r="AU222" s="136"/>
      <c r="AV222" s="136"/>
      <c r="AW222" s="136"/>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4"/>
      <c r="BV222" s="58"/>
      <c r="BX222"/>
      <c r="BY222"/>
    </row>
    <row r="223" spans="1:77" ht="13.5" customHeight="1" x14ac:dyDescent="0.25">
      <c r="A223" s="414"/>
      <c r="B223" s="414"/>
      <c r="C223" s="414"/>
      <c r="D223" s="414"/>
      <c r="E223" s="414"/>
      <c r="F223" s="27" t="s">
        <v>676</v>
      </c>
      <c r="G223" s="28"/>
      <c r="H223" s="388" t="s">
        <v>353</v>
      </c>
      <c r="I223" s="389"/>
      <c r="J223" s="389"/>
      <c r="K223" s="389"/>
      <c r="L223" s="389"/>
      <c r="M223" s="389"/>
      <c r="N223" s="389"/>
      <c r="O223" s="389"/>
      <c r="P223" s="389"/>
      <c r="Q223" s="389"/>
      <c r="R223" s="389"/>
      <c r="S223" s="389"/>
      <c r="T223" s="389"/>
      <c r="U223" s="389"/>
      <c r="V223" s="389"/>
      <c r="W223" s="390"/>
      <c r="X223" s="391" t="str">
        <f t="shared" ref="X223:X244" si="0">CONCATENATE(IF(INDEX(H1_01,RS)=H223,1,""),IF(INDEX(H1_11,RS)=H223,2,""),IF(INDEX(H1_21,RS)=H223,3,""))</f>
        <v/>
      </c>
      <c r="Y223" s="392"/>
      <c r="Z223" s="392"/>
      <c r="AA223" s="392"/>
      <c r="AB223" s="392"/>
      <c r="AC223" s="392"/>
      <c r="AD223" s="392"/>
      <c r="AE223" s="393"/>
      <c r="AF223" s="391" t="str">
        <f t="shared" ref="AF223:AF244" si="1">CONCATENATE(IF(INDEX(H1_03,RS)=H223,1,""),IF(INDEX(H1_13,RS)=H223,2,""),IF(INDEX(H1_23,RS)=H223,3,""))</f>
        <v/>
      </c>
      <c r="AG223" s="392"/>
      <c r="AH223" s="392"/>
      <c r="AI223" s="392"/>
      <c r="AJ223" s="392"/>
      <c r="AK223" s="392"/>
      <c r="AL223" s="392"/>
      <c r="AM223" s="393"/>
      <c r="AN223" s="353" t="str">
        <f t="shared" ref="AN223:AN244" si="2">CONCATENATE(IF(INDEX(H1_01,RS)=H223,INDEX(H1_05,RS),""),IF(INDEX(H1_11,RS)=H223,INDEX(H1_15,RS),""),IF(INDEX(H1_21,RS)=H223,INDEX(H1_25,RS),""),IF(INDEX(H1_03,RS)=H223,INDEX(H1_05,RS),""),IF(INDEX(H1_13,RS)=H223,INDEX(H1_15,RS),""),IF(INDEX(H1_23,RS)=H223,INDEX(H1_25,RS),""))</f>
        <v/>
      </c>
      <c r="AO223" s="354"/>
      <c r="AP223" s="354"/>
      <c r="AQ223" s="354"/>
      <c r="AR223" s="354"/>
      <c r="AS223" s="354"/>
      <c r="AT223" s="354"/>
      <c r="AU223" s="354"/>
      <c r="AV223" s="354"/>
      <c r="AW223" s="354"/>
      <c r="AX223" s="354"/>
      <c r="AY223" s="354"/>
      <c r="AZ223" s="354"/>
      <c r="BA223" s="354"/>
      <c r="BB223" s="354"/>
      <c r="BC223" s="354"/>
      <c r="BD223" s="354"/>
      <c r="BE223" s="354"/>
      <c r="BF223" s="354"/>
      <c r="BG223" s="354"/>
      <c r="BH223" s="354"/>
      <c r="BI223" s="354"/>
      <c r="BJ223" s="354"/>
      <c r="BK223" s="354"/>
      <c r="BL223" s="354"/>
      <c r="BM223" s="354"/>
      <c r="BN223" s="354"/>
      <c r="BO223" s="354"/>
      <c r="BP223" s="354"/>
      <c r="BQ223" s="354"/>
      <c r="BR223" s="354"/>
      <c r="BS223" s="354"/>
      <c r="BT223" s="354"/>
      <c r="BU223" s="355"/>
      <c r="BV223" s="58"/>
      <c r="BX223"/>
      <c r="BY223"/>
    </row>
    <row r="224" spans="1:77" ht="13.5" customHeight="1" x14ac:dyDescent="0.25">
      <c r="A224" s="414"/>
      <c r="B224" s="414"/>
      <c r="C224" s="414"/>
      <c r="D224" s="414"/>
      <c r="E224" s="414"/>
      <c r="F224" s="27" t="s">
        <v>677</v>
      </c>
      <c r="G224" s="28"/>
      <c r="H224" s="388" t="s">
        <v>354</v>
      </c>
      <c r="I224" s="389"/>
      <c r="J224" s="389"/>
      <c r="K224" s="389"/>
      <c r="L224" s="389"/>
      <c r="M224" s="389"/>
      <c r="N224" s="389"/>
      <c r="O224" s="389"/>
      <c r="P224" s="389"/>
      <c r="Q224" s="389"/>
      <c r="R224" s="389"/>
      <c r="S224" s="389"/>
      <c r="T224" s="389"/>
      <c r="U224" s="389"/>
      <c r="V224" s="389"/>
      <c r="W224" s="390"/>
      <c r="X224" s="391" t="str">
        <f t="shared" si="0"/>
        <v/>
      </c>
      <c r="Y224" s="392"/>
      <c r="Z224" s="392"/>
      <c r="AA224" s="392"/>
      <c r="AB224" s="392"/>
      <c r="AC224" s="392"/>
      <c r="AD224" s="392"/>
      <c r="AE224" s="393"/>
      <c r="AF224" s="391" t="str">
        <f t="shared" si="1"/>
        <v>1</v>
      </c>
      <c r="AG224" s="392"/>
      <c r="AH224" s="392"/>
      <c r="AI224" s="392"/>
      <c r="AJ224" s="392"/>
      <c r="AK224" s="392"/>
      <c r="AL224" s="392"/>
      <c r="AM224" s="393"/>
      <c r="AN224" s="353" t="e">
        <f t="shared" si="2"/>
        <v>#REF!</v>
      </c>
      <c r="AO224" s="354"/>
      <c r="AP224" s="354"/>
      <c r="AQ224" s="354"/>
      <c r="AR224" s="354"/>
      <c r="AS224" s="354"/>
      <c r="AT224" s="354"/>
      <c r="AU224" s="354"/>
      <c r="AV224" s="354"/>
      <c r="AW224" s="354"/>
      <c r="AX224" s="354"/>
      <c r="AY224" s="354"/>
      <c r="AZ224" s="354"/>
      <c r="BA224" s="354"/>
      <c r="BB224" s="354"/>
      <c r="BC224" s="354"/>
      <c r="BD224" s="354"/>
      <c r="BE224" s="354"/>
      <c r="BF224" s="354"/>
      <c r="BG224" s="354"/>
      <c r="BH224" s="354"/>
      <c r="BI224" s="354"/>
      <c r="BJ224" s="354"/>
      <c r="BK224" s="354"/>
      <c r="BL224" s="354"/>
      <c r="BM224" s="354"/>
      <c r="BN224" s="354"/>
      <c r="BO224" s="354"/>
      <c r="BP224" s="354"/>
      <c r="BQ224" s="354"/>
      <c r="BR224" s="354"/>
      <c r="BS224" s="354"/>
      <c r="BT224" s="354"/>
      <c r="BU224" s="355"/>
      <c r="BV224" s="58"/>
      <c r="BX224"/>
      <c r="BY224"/>
    </row>
    <row r="225" spans="1:77" ht="13.5" customHeight="1" x14ac:dyDescent="0.25">
      <c r="A225" s="414"/>
      <c r="B225" s="414"/>
      <c r="C225" s="414"/>
      <c r="D225" s="414"/>
      <c r="E225" s="414"/>
      <c r="F225" s="27" t="s">
        <v>678</v>
      </c>
      <c r="G225" s="28"/>
      <c r="H225" s="388" t="s">
        <v>355</v>
      </c>
      <c r="I225" s="389"/>
      <c r="J225" s="389"/>
      <c r="K225" s="389"/>
      <c r="L225" s="389"/>
      <c r="M225" s="389"/>
      <c r="N225" s="389"/>
      <c r="O225" s="389"/>
      <c r="P225" s="389"/>
      <c r="Q225" s="389"/>
      <c r="R225" s="389"/>
      <c r="S225" s="389"/>
      <c r="T225" s="389"/>
      <c r="U225" s="389"/>
      <c r="V225" s="389"/>
      <c r="W225" s="390"/>
      <c r="X225" s="391" t="str">
        <f t="shared" si="0"/>
        <v/>
      </c>
      <c r="Y225" s="392"/>
      <c r="Z225" s="392"/>
      <c r="AA225" s="392"/>
      <c r="AB225" s="392"/>
      <c r="AC225" s="392"/>
      <c r="AD225" s="392"/>
      <c r="AE225" s="393"/>
      <c r="AF225" s="391" t="str">
        <f t="shared" si="1"/>
        <v/>
      </c>
      <c r="AG225" s="392"/>
      <c r="AH225" s="392"/>
      <c r="AI225" s="392"/>
      <c r="AJ225" s="392"/>
      <c r="AK225" s="392"/>
      <c r="AL225" s="392"/>
      <c r="AM225" s="393"/>
      <c r="AN225" s="353" t="str">
        <f t="shared" si="2"/>
        <v/>
      </c>
      <c r="AO225" s="354"/>
      <c r="AP225" s="354"/>
      <c r="AQ225" s="354"/>
      <c r="AR225" s="354"/>
      <c r="AS225" s="354"/>
      <c r="AT225" s="354"/>
      <c r="AU225" s="354"/>
      <c r="AV225" s="354"/>
      <c r="AW225" s="354"/>
      <c r="AX225" s="354"/>
      <c r="AY225" s="354"/>
      <c r="AZ225" s="354"/>
      <c r="BA225" s="354"/>
      <c r="BB225" s="354"/>
      <c r="BC225" s="354"/>
      <c r="BD225" s="354"/>
      <c r="BE225" s="354"/>
      <c r="BF225" s="354"/>
      <c r="BG225" s="354"/>
      <c r="BH225" s="354"/>
      <c r="BI225" s="354"/>
      <c r="BJ225" s="354"/>
      <c r="BK225" s="354"/>
      <c r="BL225" s="354"/>
      <c r="BM225" s="354"/>
      <c r="BN225" s="354"/>
      <c r="BO225" s="354"/>
      <c r="BP225" s="354"/>
      <c r="BQ225" s="354"/>
      <c r="BR225" s="354"/>
      <c r="BS225" s="354"/>
      <c r="BT225" s="354"/>
      <c r="BU225" s="355"/>
      <c r="BV225" s="58"/>
      <c r="BX225"/>
      <c r="BY225"/>
    </row>
    <row r="226" spans="1:77" ht="13.5" customHeight="1" x14ac:dyDescent="0.25">
      <c r="A226" s="414"/>
      <c r="B226" s="414"/>
      <c r="C226" s="414"/>
      <c r="D226" s="414"/>
      <c r="E226" s="414"/>
      <c r="F226" s="27" t="s">
        <v>679</v>
      </c>
      <c r="G226" s="28"/>
      <c r="H226" s="388" t="s">
        <v>356</v>
      </c>
      <c r="I226" s="389"/>
      <c r="J226" s="389"/>
      <c r="K226" s="389"/>
      <c r="L226" s="389"/>
      <c r="M226" s="389"/>
      <c r="N226" s="389"/>
      <c r="O226" s="389"/>
      <c r="P226" s="389"/>
      <c r="Q226" s="389"/>
      <c r="R226" s="389"/>
      <c r="S226" s="389"/>
      <c r="T226" s="389"/>
      <c r="U226" s="389"/>
      <c r="V226" s="389"/>
      <c r="W226" s="390"/>
      <c r="X226" s="391" t="str">
        <f t="shared" si="0"/>
        <v/>
      </c>
      <c r="Y226" s="392"/>
      <c r="Z226" s="392"/>
      <c r="AA226" s="392"/>
      <c r="AB226" s="392"/>
      <c r="AC226" s="392"/>
      <c r="AD226" s="392"/>
      <c r="AE226" s="393"/>
      <c r="AF226" s="391" t="str">
        <f t="shared" si="1"/>
        <v/>
      </c>
      <c r="AG226" s="392"/>
      <c r="AH226" s="392"/>
      <c r="AI226" s="392"/>
      <c r="AJ226" s="392"/>
      <c r="AK226" s="392"/>
      <c r="AL226" s="392"/>
      <c r="AM226" s="393"/>
      <c r="AN226" s="353" t="str">
        <f t="shared" si="2"/>
        <v/>
      </c>
      <c r="AO226" s="354"/>
      <c r="AP226" s="354"/>
      <c r="AQ226" s="354"/>
      <c r="AR226" s="354"/>
      <c r="AS226" s="354"/>
      <c r="AT226" s="354"/>
      <c r="AU226" s="354"/>
      <c r="AV226" s="354"/>
      <c r="AW226" s="354"/>
      <c r="AX226" s="354"/>
      <c r="AY226" s="354"/>
      <c r="AZ226" s="354"/>
      <c r="BA226" s="354"/>
      <c r="BB226" s="354"/>
      <c r="BC226" s="354"/>
      <c r="BD226" s="354"/>
      <c r="BE226" s="354"/>
      <c r="BF226" s="354"/>
      <c r="BG226" s="354"/>
      <c r="BH226" s="354"/>
      <c r="BI226" s="354"/>
      <c r="BJ226" s="354"/>
      <c r="BK226" s="354"/>
      <c r="BL226" s="354"/>
      <c r="BM226" s="354"/>
      <c r="BN226" s="354"/>
      <c r="BO226" s="354"/>
      <c r="BP226" s="354"/>
      <c r="BQ226" s="354"/>
      <c r="BR226" s="354"/>
      <c r="BS226" s="354"/>
      <c r="BT226" s="354"/>
      <c r="BU226" s="355"/>
      <c r="BV226" s="58"/>
      <c r="BX226"/>
      <c r="BY226"/>
    </row>
    <row r="227" spans="1:77" ht="13.5" customHeight="1" x14ac:dyDescent="0.25">
      <c r="A227" s="414"/>
      <c r="B227" s="414"/>
      <c r="C227" s="414"/>
      <c r="D227" s="414"/>
      <c r="E227" s="414"/>
      <c r="F227" s="27" t="s">
        <v>680</v>
      </c>
      <c r="G227" s="28"/>
      <c r="H227" s="388" t="s">
        <v>357</v>
      </c>
      <c r="I227" s="389"/>
      <c r="J227" s="389"/>
      <c r="K227" s="389"/>
      <c r="L227" s="389"/>
      <c r="M227" s="389"/>
      <c r="N227" s="389"/>
      <c r="O227" s="389"/>
      <c r="P227" s="389"/>
      <c r="Q227" s="389"/>
      <c r="R227" s="389"/>
      <c r="S227" s="389"/>
      <c r="T227" s="389"/>
      <c r="U227" s="389"/>
      <c r="V227" s="389"/>
      <c r="W227" s="390"/>
      <c r="X227" s="391" t="str">
        <f t="shared" si="0"/>
        <v/>
      </c>
      <c r="Y227" s="392"/>
      <c r="Z227" s="392"/>
      <c r="AA227" s="392"/>
      <c r="AB227" s="392"/>
      <c r="AC227" s="392"/>
      <c r="AD227" s="392"/>
      <c r="AE227" s="393"/>
      <c r="AF227" s="391" t="str">
        <f t="shared" si="1"/>
        <v/>
      </c>
      <c r="AG227" s="392"/>
      <c r="AH227" s="392"/>
      <c r="AI227" s="392"/>
      <c r="AJ227" s="392"/>
      <c r="AK227" s="392"/>
      <c r="AL227" s="392"/>
      <c r="AM227" s="393"/>
      <c r="AN227" s="353" t="str">
        <f t="shared" si="2"/>
        <v/>
      </c>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c r="BQ227" s="354"/>
      <c r="BR227" s="354"/>
      <c r="BS227" s="354"/>
      <c r="BT227" s="354"/>
      <c r="BU227" s="355"/>
      <c r="BV227" s="58"/>
      <c r="BX227"/>
      <c r="BY227"/>
    </row>
    <row r="228" spans="1:77" ht="13.5" customHeight="1" x14ac:dyDescent="0.25">
      <c r="A228" s="414"/>
      <c r="B228" s="414"/>
      <c r="C228" s="414"/>
      <c r="D228" s="414"/>
      <c r="E228" s="414"/>
      <c r="F228" s="27" t="s">
        <v>681</v>
      </c>
      <c r="G228" s="28"/>
      <c r="H228" s="388" t="s">
        <v>358</v>
      </c>
      <c r="I228" s="389"/>
      <c r="J228" s="389"/>
      <c r="K228" s="389"/>
      <c r="L228" s="389"/>
      <c r="M228" s="389"/>
      <c r="N228" s="389"/>
      <c r="O228" s="389"/>
      <c r="P228" s="389"/>
      <c r="Q228" s="389"/>
      <c r="R228" s="389"/>
      <c r="S228" s="389"/>
      <c r="T228" s="389"/>
      <c r="U228" s="389"/>
      <c r="V228" s="389"/>
      <c r="W228" s="390"/>
      <c r="X228" s="391" t="str">
        <f t="shared" si="0"/>
        <v/>
      </c>
      <c r="Y228" s="392"/>
      <c r="Z228" s="392"/>
      <c r="AA228" s="392"/>
      <c r="AB228" s="392"/>
      <c r="AC228" s="392"/>
      <c r="AD228" s="392"/>
      <c r="AE228" s="393"/>
      <c r="AF228" s="391" t="str">
        <f t="shared" si="1"/>
        <v/>
      </c>
      <c r="AG228" s="392"/>
      <c r="AH228" s="392"/>
      <c r="AI228" s="392"/>
      <c r="AJ228" s="392"/>
      <c r="AK228" s="392"/>
      <c r="AL228" s="392"/>
      <c r="AM228" s="393"/>
      <c r="AN228" s="353" t="str">
        <f t="shared" si="2"/>
        <v/>
      </c>
      <c r="AO228" s="354"/>
      <c r="AP228" s="354"/>
      <c r="AQ228" s="354"/>
      <c r="AR228" s="354"/>
      <c r="AS228" s="354"/>
      <c r="AT228" s="354"/>
      <c r="AU228" s="354"/>
      <c r="AV228" s="354"/>
      <c r="AW228" s="354"/>
      <c r="AX228" s="354"/>
      <c r="AY228" s="354"/>
      <c r="AZ228" s="354"/>
      <c r="BA228" s="354"/>
      <c r="BB228" s="354"/>
      <c r="BC228" s="354"/>
      <c r="BD228" s="354"/>
      <c r="BE228" s="354"/>
      <c r="BF228" s="354"/>
      <c r="BG228" s="354"/>
      <c r="BH228" s="354"/>
      <c r="BI228" s="354"/>
      <c r="BJ228" s="354"/>
      <c r="BK228" s="354"/>
      <c r="BL228" s="354"/>
      <c r="BM228" s="354"/>
      <c r="BN228" s="354"/>
      <c r="BO228" s="354"/>
      <c r="BP228" s="354"/>
      <c r="BQ228" s="354"/>
      <c r="BR228" s="354"/>
      <c r="BS228" s="354"/>
      <c r="BT228" s="354"/>
      <c r="BU228" s="355"/>
      <c r="BV228" s="58"/>
      <c r="BX228"/>
      <c r="BY228"/>
    </row>
    <row r="229" spans="1:77" ht="13.5" customHeight="1" x14ac:dyDescent="0.25">
      <c r="A229" s="414"/>
      <c r="B229" s="414"/>
      <c r="C229" s="414"/>
      <c r="D229" s="414"/>
      <c r="E229" s="414"/>
      <c r="F229" s="27" t="s">
        <v>682</v>
      </c>
      <c r="G229" s="28"/>
      <c r="H229" s="388" t="s">
        <v>359</v>
      </c>
      <c r="I229" s="389"/>
      <c r="J229" s="389"/>
      <c r="K229" s="389"/>
      <c r="L229" s="389"/>
      <c r="M229" s="389"/>
      <c r="N229" s="389"/>
      <c r="O229" s="389"/>
      <c r="P229" s="389"/>
      <c r="Q229" s="389"/>
      <c r="R229" s="389"/>
      <c r="S229" s="389"/>
      <c r="T229" s="389"/>
      <c r="U229" s="389"/>
      <c r="V229" s="389"/>
      <c r="W229" s="390"/>
      <c r="X229" s="391" t="str">
        <f t="shared" si="0"/>
        <v/>
      </c>
      <c r="Y229" s="392"/>
      <c r="Z229" s="392"/>
      <c r="AA229" s="392"/>
      <c r="AB229" s="392"/>
      <c r="AC229" s="392"/>
      <c r="AD229" s="392"/>
      <c r="AE229" s="393"/>
      <c r="AF229" s="391" t="str">
        <f t="shared" si="1"/>
        <v/>
      </c>
      <c r="AG229" s="392"/>
      <c r="AH229" s="392"/>
      <c r="AI229" s="392"/>
      <c r="AJ229" s="392"/>
      <c r="AK229" s="392"/>
      <c r="AL229" s="392"/>
      <c r="AM229" s="393"/>
      <c r="AN229" s="353" t="str">
        <f t="shared" si="2"/>
        <v/>
      </c>
      <c r="AO229" s="354"/>
      <c r="AP229" s="354"/>
      <c r="AQ229" s="354"/>
      <c r="AR229" s="354"/>
      <c r="AS229" s="354"/>
      <c r="AT229" s="354"/>
      <c r="AU229" s="354"/>
      <c r="AV229" s="354"/>
      <c r="AW229" s="354"/>
      <c r="AX229" s="354"/>
      <c r="AY229" s="354"/>
      <c r="AZ229" s="354"/>
      <c r="BA229" s="354"/>
      <c r="BB229" s="354"/>
      <c r="BC229" s="354"/>
      <c r="BD229" s="354"/>
      <c r="BE229" s="354"/>
      <c r="BF229" s="354"/>
      <c r="BG229" s="354"/>
      <c r="BH229" s="354"/>
      <c r="BI229" s="354"/>
      <c r="BJ229" s="354"/>
      <c r="BK229" s="354"/>
      <c r="BL229" s="354"/>
      <c r="BM229" s="354"/>
      <c r="BN229" s="354"/>
      <c r="BO229" s="354"/>
      <c r="BP229" s="354"/>
      <c r="BQ229" s="354"/>
      <c r="BR229" s="354"/>
      <c r="BS229" s="354"/>
      <c r="BT229" s="354"/>
      <c r="BU229" s="355"/>
      <c r="BV229" s="58"/>
    </row>
    <row r="230" spans="1:77" ht="13.5" customHeight="1" x14ac:dyDescent="0.25">
      <c r="A230" s="414"/>
      <c r="B230" s="414"/>
      <c r="C230" s="414"/>
      <c r="D230" s="414"/>
      <c r="E230" s="414"/>
      <c r="F230" s="27" t="s">
        <v>683</v>
      </c>
      <c r="G230" s="28"/>
      <c r="H230" s="388" t="s">
        <v>360</v>
      </c>
      <c r="I230" s="389"/>
      <c r="J230" s="389"/>
      <c r="K230" s="389"/>
      <c r="L230" s="389"/>
      <c r="M230" s="389"/>
      <c r="N230" s="389"/>
      <c r="O230" s="389"/>
      <c r="P230" s="389"/>
      <c r="Q230" s="389"/>
      <c r="R230" s="389"/>
      <c r="S230" s="389"/>
      <c r="T230" s="389"/>
      <c r="U230" s="389"/>
      <c r="V230" s="389"/>
      <c r="W230" s="390"/>
      <c r="X230" s="391" t="str">
        <f t="shared" si="0"/>
        <v/>
      </c>
      <c r="Y230" s="392"/>
      <c r="Z230" s="392"/>
      <c r="AA230" s="392"/>
      <c r="AB230" s="392"/>
      <c r="AC230" s="392"/>
      <c r="AD230" s="392"/>
      <c r="AE230" s="393"/>
      <c r="AF230" s="394" t="str">
        <f t="shared" si="1"/>
        <v>2</v>
      </c>
      <c r="AG230" s="394"/>
      <c r="AH230" s="394"/>
      <c r="AI230" s="394"/>
      <c r="AJ230" s="394"/>
      <c r="AK230" s="394"/>
      <c r="AL230" s="394"/>
      <c r="AM230" s="394"/>
      <c r="AN230" s="395" t="e">
        <f t="shared" si="2"/>
        <v>#REF!</v>
      </c>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161"/>
    </row>
    <row r="231" spans="1:77" ht="13.5" customHeight="1" x14ac:dyDescent="0.25">
      <c r="A231" s="414"/>
      <c r="B231" s="414"/>
      <c r="C231" s="414"/>
      <c r="D231" s="414"/>
      <c r="E231" s="414"/>
      <c r="F231" s="27" t="s">
        <v>684</v>
      </c>
      <c r="G231" s="28"/>
      <c r="H231" s="388" t="s">
        <v>361</v>
      </c>
      <c r="I231" s="389"/>
      <c r="J231" s="389"/>
      <c r="K231" s="389"/>
      <c r="L231" s="389"/>
      <c r="M231" s="389"/>
      <c r="N231" s="389"/>
      <c r="O231" s="389"/>
      <c r="P231" s="389"/>
      <c r="Q231" s="389"/>
      <c r="R231" s="389"/>
      <c r="S231" s="389"/>
      <c r="T231" s="389"/>
      <c r="U231" s="389"/>
      <c r="V231" s="389"/>
      <c r="W231" s="390"/>
      <c r="X231" s="391" t="str">
        <f t="shared" si="0"/>
        <v/>
      </c>
      <c r="Y231" s="392"/>
      <c r="Z231" s="392"/>
      <c r="AA231" s="392"/>
      <c r="AB231" s="392"/>
      <c r="AC231" s="392"/>
      <c r="AD231" s="392"/>
      <c r="AE231" s="393"/>
      <c r="AF231" s="394" t="str">
        <f t="shared" si="1"/>
        <v/>
      </c>
      <c r="AG231" s="394"/>
      <c r="AH231" s="394"/>
      <c r="AI231" s="394"/>
      <c r="AJ231" s="394"/>
      <c r="AK231" s="394"/>
      <c r="AL231" s="394"/>
      <c r="AM231" s="394"/>
      <c r="AN231" s="395" t="str">
        <f t="shared" si="2"/>
        <v/>
      </c>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161"/>
    </row>
    <row r="232" spans="1:77" s="139" customFormat="1" ht="33.75" x14ac:dyDescent="0.25">
      <c r="A232" s="414"/>
      <c r="B232" s="414"/>
      <c r="C232" s="414"/>
      <c r="D232" s="414"/>
      <c r="E232" s="414"/>
      <c r="F232" s="137" t="s">
        <v>685</v>
      </c>
      <c r="G232" s="138"/>
      <c r="H232" s="399" t="s">
        <v>362</v>
      </c>
      <c r="I232" s="400"/>
      <c r="J232" s="400"/>
      <c r="K232" s="400"/>
      <c r="L232" s="400"/>
      <c r="M232" s="400"/>
      <c r="N232" s="400"/>
      <c r="O232" s="400"/>
      <c r="P232" s="400"/>
      <c r="Q232" s="400"/>
      <c r="R232" s="400"/>
      <c r="S232" s="400"/>
      <c r="T232" s="400"/>
      <c r="U232" s="400"/>
      <c r="V232" s="400"/>
      <c r="W232" s="401"/>
      <c r="X232" s="391" t="str">
        <f t="shared" si="0"/>
        <v/>
      </c>
      <c r="Y232" s="392"/>
      <c r="Z232" s="392"/>
      <c r="AA232" s="392"/>
      <c r="AB232" s="392"/>
      <c r="AC232" s="392"/>
      <c r="AD232" s="392"/>
      <c r="AE232" s="393"/>
      <c r="AF232" s="394" t="str">
        <f t="shared" si="1"/>
        <v/>
      </c>
      <c r="AG232" s="394"/>
      <c r="AH232" s="394"/>
      <c r="AI232" s="394"/>
      <c r="AJ232" s="394"/>
      <c r="AK232" s="394"/>
      <c r="AL232" s="394"/>
      <c r="AM232" s="394"/>
      <c r="AN232" s="395" t="str">
        <f t="shared" si="2"/>
        <v/>
      </c>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162"/>
      <c r="BW232" s="26"/>
    </row>
    <row r="233" spans="1:77" ht="13.5" customHeight="1" x14ac:dyDescent="0.25">
      <c r="A233" s="414"/>
      <c r="B233" s="414"/>
      <c r="C233" s="414"/>
      <c r="D233" s="414"/>
      <c r="E233" s="414"/>
      <c r="F233" s="27" t="s">
        <v>686</v>
      </c>
      <c r="G233" s="28"/>
      <c r="H233" s="388" t="s">
        <v>363</v>
      </c>
      <c r="I233" s="389"/>
      <c r="J233" s="389"/>
      <c r="K233" s="389"/>
      <c r="L233" s="389"/>
      <c r="M233" s="389"/>
      <c r="N233" s="389"/>
      <c r="O233" s="389"/>
      <c r="P233" s="389"/>
      <c r="Q233" s="389"/>
      <c r="R233" s="389"/>
      <c r="S233" s="389"/>
      <c r="T233" s="389"/>
      <c r="U233" s="389"/>
      <c r="V233" s="389"/>
      <c r="W233" s="390"/>
      <c r="X233" s="391" t="str">
        <f t="shared" si="0"/>
        <v/>
      </c>
      <c r="Y233" s="392"/>
      <c r="Z233" s="392"/>
      <c r="AA233" s="392"/>
      <c r="AB233" s="392"/>
      <c r="AC233" s="392"/>
      <c r="AD233" s="392"/>
      <c r="AE233" s="393"/>
      <c r="AF233" s="394" t="str">
        <f t="shared" si="1"/>
        <v/>
      </c>
      <c r="AG233" s="394"/>
      <c r="AH233" s="394"/>
      <c r="AI233" s="394"/>
      <c r="AJ233" s="394"/>
      <c r="AK233" s="394"/>
      <c r="AL233" s="394"/>
      <c r="AM233" s="394"/>
      <c r="AN233" s="395" t="str">
        <f t="shared" si="2"/>
        <v/>
      </c>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162"/>
    </row>
    <row r="234" spans="1:77" ht="13.5" customHeight="1" x14ac:dyDescent="0.25">
      <c r="A234" s="414"/>
      <c r="B234" s="414"/>
      <c r="C234" s="414"/>
      <c r="D234" s="414"/>
      <c r="E234" s="414"/>
      <c r="F234" s="27" t="s">
        <v>687</v>
      </c>
      <c r="G234" s="28"/>
      <c r="H234" s="388" t="s">
        <v>364</v>
      </c>
      <c r="I234" s="389"/>
      <c r="J234" s="389"/>
      <c r="K234" s="389"/>
      <c r="L234" s="389"/>
      <c r="M234" s="389"/>
      <c r="N234" s="389"/>
      <c r="O234" s="389"/>
      <c r="P234" s="389"/>
      <c r="Q234" s="389"/>
      <c r="R234" s="389"/>
      <c r="S234" s="389"/>
      <c r="T234" s="389"/>
      <c r="U234" s="389"/>
      <c r="V234" s="389"/>
      <c r="W234" s="390"/>
      <c r="X234" s="391" t="str">
        <f t="shared" si="0"/>
        <v/>
      </c>
      <c r="Y234" s="392"/>
      <c r="Z234" s="392"/>
      <c r="AA234" s="392"/>
      <c r="AB234" s="392"/>
      <c r="AC234" s="392"/>
      <c r="AD234" s="392"/>
      <c r="AE234" s="393"/>
      <c r="AF234" s="394" t="str">
        <f t="shared" si="1"/>
        <v/>
      </c>
      <c r="AG234" s="394"/>
      <c r="AH234" s="394"/>
      <c r="AI234" s="394"/>
      <c r="AJ234" s="394"/>
      <c r="AK234" s="394"/>
      <c r="AL234" s="394"/>
      <c r="AM234" s="394"/>
      <c r="AN234" s="395" t="str">
        <f t="shared" si="2"/>
        <v/>
      </c>
      <c r="AO234" s="395"/>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5"/>
      <c r="BR234" s="395"/>
      <c r="BS234" s="395"/>
      <c r="BT234" s="395"/>
      <c r="BU234" s="395"/>
      <c r="BV234" s="162"/>
    </row>
    <row r="235" spans="1:77" ht="13.5" customHeight="1" x14ac:dyDescent="0.25">
      <c r="A235" s="414"/>
      <c r="B235" s="414"/>
      <c r="C235" s="414"/>
      <c r="D235" s="414"/>
      <c r="E235" s="414"/>
      <c r="F235" s="27" t="s">
        <v>688</v>
      </c>
      <c r="G235" s="28"/>
      <c r="H235" s="399" t="s">
        <v>365</v>
      </c>
      <c r="I235" s="400"/>
      <c r="J235" s="400"/>
      <c r="K235" s="400"/>
      <c r="L235" s="400"/>
      <c r="M235" s="400"/>
      <c r="N235" s="400"/>
      <c r="O235" s="400"/>
      <c r="P235" s="400"/>
      <c r="Q235" s="400"/>
      <c r="R235" s="400"/>
      <c r="S235" s="400"/>
      <c r="T235" s="400"/>
      <c r="U235" s="400"/>
      <c r="V235" s="400"/>
      <c r="W235" s="401"/>
      <c r="X235" s="391" t="str">
        <f t="shared" si="0"/>
        <v/>
      </c>
      <c r="Y235" s="392"/>
      <c r="Z235" s="392"/>
      <c r="AA235" s="392"/>
      <c r="AB235" s="392"/>
      <c r="AC235" s="392"/>
      <c r="AD235" s="392"/>
      <c r="AE235" s="393"/>
      <c r="AF235" s="394" t="str">
        <f t="shared" si="1"/>
        <v/>
      </c>
      <c r="AG235" s="394"/>
      <c r="AH235" s="394"/>
      <c r="AI235" s="394"/>
      <c r="AJ235" s="394"/>
      <c r="AK235" s="394"/>
      <c r="AL235" s="394"/>
      <c r="AM235" s="394"/>
      <c r="AN235" s="395" t="str">
        <f t="shared" si="2"/>
        <v/>
      </c>
      <c r="AO235" s="395"/>
      <c r="AP235" s="395"/>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5"/>
      <c r="BR235" s="395"/>
      <c r="BS235" s="395"/>
      <c r="BT235" s="395"/>
      <c r="BU235" s="395"/>
      <c r="BV235" s="162"/>
    </row>
    <row r="236" spans="1:77" ht="13.5" customHeight="1" x14ac:dyDescent="0.25">
      <c r="A236" s="414"/>
      <c r="B236" s="414"/>
      <c r="C236" s="414"/>
      <c r="D236" s="414"/>
      <c r="E236" s="414"/>
      <c r="F236" s="27" t="s">
        <v>689</v>
      </c>
      <c r="G236" s="28"/>
      <c r="H236" s="388" t="s">
        <v>366</v>
      </c>
      <c r="I236" s="389"/>
      <c r="J236" s="389"/>
      <c r="K236" s="389"/>
      <c r="L236" s="389"/>
      <c r="M236" s="389"/>
      <c r="N236" s="389"/>
      <c r="O236" s="389"/>
      <c r="P236" s="389"/>
      <c r="Q236" s="389"/>
      <c r="R236" s="389"/>
      <c r="S236" s="389"/>
      <c r="T236" s="389"/>
      <c r="U236" s="389"/>
      <c r="V236" s="389"/>
      <c r="W236" s="390"/>
      <c r="X236" s="391" t="str">
        <f t="shared" si="0"/>
        <v/>
      </c>
      <c r="Y236" s="392"/>
      <c r="Z236" s="392"/>
      <c r="AA236" s="392"/>
      <c r="AB236" s="392"/>
      <c r="AC236" s="392"/>
      <c r="AD236" s="392"/>
      <c r="AE236" s="393"/>
      <c r="AF236" s="394" t="str">
        <f t="shared" si="1"/>
        <v/>
      </c>
      <c r="AG236" s="394"/>
      <c r="AH236" s="394"/>
      <c r="AI236" s="394"/>
      <c r="AJ236" s="394"/>
      <c r="AK236" s="394"/>
      <c r="AL236" s="394"/>
      <c r="AM236" s="394"/>
      <c r="AN236" s="395" t="str">
        <f t="shared" si="2"/>
        <v/>
      </c>
      <c r="AO236" s="395"/>
      <c r="AP236" s="395"/>
      <c r="AQ236" s="395"/>
      <c r="AR236" s="395"/>
      <c r="AS236" s="395"/>
      <c r="AT236" s="395"/>
      <c r="AU236" s="395"/>
      <c r="AV236" s="395"/>
      <c r="AW236" s="395"/>
      <c r="AX236" s="395"/>
      <c r="AY236" s="395"/>
      <c r="AZ236" s="395"/>
      <c r="BA236" s="395"/>
      <c r="BB236" s="395"/>
      <c r="BC236" s="395"/>
      <c r="BD236" s="395"/>
      <c r="BE236" s="395"/>
      <c r="BF236" s="395"/>
      <c r="BG236" s="395"/>
      <c r="BH236" s="395"/>
      <c r="BI236" s="395"/>
      <c r="BJ236" s="395"/>
      <c r="BK236" s="395"/>
      <c r="BL236" s="395"/>
      <c r="BM236" s="395"/>
      <c r="BN236" s="395"/>
      <c r="BO236" s="395"/>
      <c r="BP236" s="395"/>
      <c r="BQ236" s="395"/>
      <c r="BR236" s="395"/>
      <c r="BS236" s="395"/>
      <c r="BT236" s="395"/>
      <c r="BU236" s="395"/>
      <c r="BV236" s="162"/>
    </row>
    <row r="237" spans="1:77" ht="13.5" customHeight="1" x14ac:dyDescent="0.25">
      <c r="A237" s="414"/>
      <c r="B237" s="414"/>
      <c r="C237" s="414"/>
      <c r="D237" s="414"/>
      <c r="E237" s="414"/>
      <c r="F237" s="27" t="s">
        <v>690</v>
      </c>
      <c r="G237" s="28"/>
      <c r="H237" s="388" t="s">
        <v>367</v>
      </c>
      <c r="I237" s="389"/>
      <c r="J237" s="389"/>
      <c r="K237" s="389"/>
      <c r="L237" s="389"/>
      <c r="M237" s="389"/>
      <c r="N237" s="389"/>
      <c r="O237" s="389"/>
      <c r="P237" s="389"/>
      <c r="Q237" s="389"/>
      <c r="R237" s="389"/>
      <c r="S237" s="389"/>
      <c r="T237" s="389"/>
      <c r="U237" s="389"/>
      <c r="V237" s="389"/>
      <c r="W237" s="390"/>
      <c r="X237" s="391" t="str">
        <f t="shared" si="0"/>
        <v/>
      </c>
      <c r="Y237" s="392"/>
      <c r="Z237" s="392"/>
      <c r="AA237" s="392"/>
      <c r="AB237" s="392"/>
      <c r="AC237" s="392"/>
      <c r="AD237" s="392"/>
      <c r="AE237" s="393"/>
      <c r="AF237" s="394" t="str">
        <f t="shared" si="1"/>
        <v/>
      </c>
      <c r="AG237" s="394"/>
      <c r="AH237" s="394"/>
      <c r="AI237" s="394"/>
      <c r="AJ237" s="394"/>
      <c r="AK237" s="394"/>
      <c r="AL237" s="394"/>
      <c r="AM237" s="394"/>
      <c r="AN237" s="395" t="str">
        <f t="shared" si="2"/>
        <v/>
      </c>
      <c r="AO237" s="395"/>
      <c r="AP237" s="395"/>
      <c r="AQ237" s="395"/>
      <c r="AR237" s="395"/>
      <c r="AS237" s="395"/>
      <c r="AT237" s="395"/>
      <c r="AU237" s="395"/>
      <c r="AV237" s="395"/>
      <c r="AW237" s="395"/>
      <c r="AX237" s="395"/>
      <c r="AY237" s="395"/>
      <c r="AZ237" s="395"/>
      <c r="BA237" s="395"/>
      <c r="BB237" s="395"/>
      <c r="BC237" s="395"/>
      <c r="BD237" s="395"/>
      <c r="BE237" s="395"/>
      <c r="BF237" s="395"/>
      <c r="BG237" s="395"/>
      <c r="BH237" s="395"/>
      <c r="BI237" s="395"/>
      <c r="BJ237" s="395"/>
      <c r="BK237" s="395"/>
      <c r="BL237" s="395"/>
      <c r="BM237" s="395"/>
      <c r="BN237" s="395"/>
      <c r="BO237" s="395"/>
      <c r="BP237" s="395"/>
      <c r="BQ237" s="395"/>
      <c r="BR237" s="395"/>
      <c r="BS237" s="395"/>
      <c r="BT237" s="395"/>
      <c r="BU237" s="395"/>
      <c r="BV237" s="162"/>
    </row>
    <row r="238" spans="1:77" ht="13.5" customHeight="1" x14ac:dyDescent="0.25">
      <c r="A238" s="414"/>
      <c r="B238" s="414"/>
      <c r="C238" s="414"/>
      <c r="D238" s="414"/>
      <c r="E238" s="414"/>
      <c r="F238" s="27" t="s">
        <v>691</v>
      </c>
      <c r="G238" s="28"/>
      <c r="H238" s="388" t="s">
        <v>368</v>
      </c>
      <c r="I238" s="389"/>
      <c r="J238" s="389"/>
      <c r="K238" s="389"/>
      <c r="L238" s="389"/>
      <c r="M238" s="389"/>
      <c r="N238" s="389"/>
      <c r="O238" s="389"/>
      <c r="P238" s="389"/>
      <c r="Q238" s="389"/>
      <c r="R238" s="389"/>
      <c r="S238" s="389"/>
      <c r="T238" s="389"/>
      <c r="U238" s="389"/>
      <c r="V238" s="389"/>
      <c r="W238" s="390"/>
      <c r="X238" s="391" t="str">
        <f t="shared" si="0"/>
        <v/>
      </c>
      <c r="Y238" s="392"/>
      <c r="Z238" s="392"/>
      <c r="AA238" s="392"/>
      <c r="AB238" s="392"/>
      <c r="AC238" s="392"/>
      <c r="AD238" s="392"/>
      <c r="AE238" s="393"/>
      <c r="AF238" s="394" t="str">
        <f t="shared" si="1"/>
        <v/>
      </c>
      <c r="AG238" s="394"/>
      <c r="AH238" s="394"/>
      <c r="AI238" s="394"/>
      <c r="AJ238" s="394"/>
      <c r="AK238" s="394"/>
      <c r="AL238" s="394"/>
      <c r="AM238" s="394"/>
      <c r="AN238" s="395" t="str">
        <f t="shared" si="2"/>
        <v/>
      </c>
      <c r="AO238" s="395"/>
      <c r="AP238" s="395"/>
      <c r="AQ238" s="395"/>
      <c r="AR238" s="395"/>
      <c r="AS238" s="395"/>
      <c r="AT238" s="395"/>
      <c r="AU238" s="395"/>
      <c r="AV238" s="395"/>
      <c r="AW238" s="395"/>
      <c r="AX238" s="395"/>
      <c r="AY238" s="395"/>
      <c r="AZ238" s="395"/>
      <c r="BA238" s="395"/>
      <c r="BB238" s="395"/>
      <c r="BC238" s="395"/>
      <c r="BD238" s="395"/>
      <c r="BE238" s="395"/>
      <c r="BF238" s="395"/>
      <c r="BG238" s="395"/>
      <c r="BH238" s="395"/>
      <c r="BI238" s="395"/>
      <c r="BJ238" s="395"/>
      <c r="BK238" s="395"/>
      <c r="BL238" s="395"/>
      <c r="BM238" s="395"/>
      <c r="BN238" s="395"/>
      <c r="BO238" s="395"/>
      <c r="BP238" s="395"/>
      <c r="BQ238" s="395"/>
      <c r="BR238" s="395"/>
      <c r="BS238" s="395"/>
      <c r="BT238" s="395"/>
      <c r="BU238" s="395"/>
      <c r="BV238" s="162"/>
    </row>
    <row r="239" spans="1:77" ht="13.5" customHeight="1" x14ac:dyDescent="0.25">
      <c r="A239" s="414"/>
      <c r="B239" s="414"/>
      <c r="C239" s="414"/>
      <c r="D239" s="414"/>
      <c r="E239" s="414"/>
      <c r="F239" s="27" t="s">
        <v>692</v>
      </c>
      <c r="G239" s="28"/>
      <c r="H239" s="388" t="s">
        <v>369</v>
      </c>
      <c r="I239" s="389"/>
      <c r="J239" s="389"/>
      <c r="K239" s="389"/>
      <c r="L239" s="389"/>
      <c r="M239" s="389"/>
      <c r="N239" s="389"/>
      <c r="O239" s="389"/>
      <c r="P239" s="389"/>
      <c r="Q239" s="389"/>
      <c r="R239" s="389"/>
      <c r="S239" s="389"/>
      <c r="T239" s="389"/>
      <c r="U239" s="389"/>
      <c r="V239" s="389"/>
      <c r="W239" s="390"/>
      <c r="X239" s="391" t="str">
        <f t="shared" si="0"/>
        <v>1</v>
      </c>
      <c r="Y239" s="392"/>
      <c r="Z239" s="392"/>
      <c r="AA239" s="392"/>
      <c r="AB239" s="392"/>
      <c r="AC239" s="392"/>
      <c r="AD239" s="392"/>
      <c r="AE239" s="393"/>
      <c r="AF239" s="394" t="str">
        <f t="shared" si="1"/>
        <v/>
      </c>
      <c r="AG239" s="394"/>
      <c r="AH239" s="394"/>
      <c r="AI239" s="394"/>
      <c r="AJ239" s="394"/>
      <c r="AK239" s="394"/>
      <c r="AL239" s="394"/>
      <c r="AM239" s="394"/>
      <c r="AN239" s="395" t="e">
        <f t="shared" si="2"/>
        <v>#REF!</v>
      </c>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162"/>
    </row>
    <row r="240" spans="1:77" ht="13.5" customHeight="1" x14ac:dyDescent="0.25">
      <c r="A240" s="414"/>
      <c r="B240" s="414"/>
      <c r="C240" s="414"/>
      <c r="D240" s="414"/>
      <c r="E240" s="414"/>
      <c r="F240" s="27" t="s">
        <v>693</v>
      </c>
      <c r="G240" s="28"/>
      <c r="H240" s="388" t="s">
        <v>370</v>
      </c>
      <c r="I240" s="389"/>
      <c r="J240" s="389"/>
      <c r="K240" s="389"/>
      <c r="L240" s="389"/>
      <c r="M240" s="389"/>
      <c r="N240" s="389"/>
      <c r="O240" s="389"/>
      <c r="P240" s="389"/>
      <c r="Q240" s="389"/>
      <c r="R240" s="389"/>
      <c r="S240" s="389"/>
      <c r="T240" s="389"/>
      <c r="U240" s="389"/>
      <c r="V240" s="389"/>
      <c r="W240" s="390"/>
      <c r="X240" s="391" t="str">
        <f t="shared" si="0"/>
        <v/>
      </c>
      <c r="Y240" s="392"/>
      <c r="Z240" s="392"/>
      <c r="AA240" s="392"/>
      <c r="AB240" s="392"/>
      <c r="AC240" s="392"/>
      <c r="AD240" s="392"/>
      <c r="AE240" s="393"/>
      <c r="AF240" s="394" t="str">
        <f t="shared" si="1"/>
        <v/>
      </c>
      <c r="AG240" s="394"/>
      <c r="AH240" s="394"/>
      <c r="AI240" s="394"/>
      <c r="AJ240" s="394"/>
      <c r="AK240" s="394"/>
      <c r="AL240" s="394"/>
      <c r="AM240" s="394"/>
      <c r="AN240" s="395" t="str">
        <f t="shared" si="2"/>
        <v/>
      </c>
      <c r="AO240" s="395"/>
      <c r="AP240" s="395"/>
      <c r="AQ240" s="395"/>
      <c r="AR240" s="395"/>
      <c r="AS240" s="395"/>
      <c r="AT240" s="395"/>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5"/>
      <c r="BR240" s="395"/>
      <c r="BS240" s="395"/>
      <c r="BT240" s="395"/>
      <c r="BU240" s="395"/>
      <c r="BV240" s="162"/>
    </row>
    <row r="241" spans="1:74" ht="13.5" customHeight="1" x14ac:dyDescent="0.25">
      <c r="A241" s="414"/>
      <c r="B241" s="414"/>
      <c r="C241" s="414"/>
      <c r="D241" s="414"/>
      <c r="E241" s="414"/>
      <c r="F241" s="27" t="s">
        <v>694</v>
      </c>
      <c r="G241" s="28"/>
      <c r="H241" s="388" t="s">
        <v>371</v>
      </c>
      <c r="I241" s="389"/>
      <c r="J241" s="389"/>
      <c r="K241" s="389"/>
      <c r="L241" s="389"/>
      <c r="M241" s="389"/>
      <c r="N241" s="389"/>
      <c r="O241" s="389"/>
      <c r="P241" s="389"/>
      <c r="Q241" s="389"/>
      <c r="R241" s="389"/>
      <c r="S241" s="389"/>
      <c r="T241" s="389"/>
      <c r="U241" s="389"/>
      <c r="V241" s="389"/>
      <c r="W241" s="390"/>
      <c r="X241" s="391" t="str">
        <f t="shared" si="0"/>
        <v>3</v>
      </c>
      <c r="Y241" s="392"/>
      <c r="Z241" s="392"/>
      <c r="AA241" s="392"/>
      <c r="AB241" s="392"/>
      <c r="AC241" s="392"/>
      <c r="AD241" s="392"/>
      <c r="AE241" s="393"/>
      <c r="AF241" s="394" t="str">
        <f t="shared" si="1"/>
        <v/>
      </c>
      <c r="AG241" s="394"/>
      <c r="AH241" s="394"/>
      <c r="AI241" s="394"/>
      <c r="AJ241" s="394"/>
      <c r="AK241" s="394"/>
      <c r="AL241" s="394"/>
      <c r="AM241" s="394"/>
      <c r="AN241" s="395" t="e">
        <f t="shared" si="2"/>
        <v>#REF!</v>
      </c>
      <c r="AO241" s="395"/>
      <c r="AP241" s="395"/>
      <c r="AQ241" s="395"/>
      <c r="AR241" s="395"/>
      <c r="AS241" s="395"/>
      <c r="AT241" s="395"/>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5"/>
      <c r="BR241" s="395"/>
      <c r="BS241" s="395"/>
      <c r="BT241" s="395"/>
      <c r="BU241" s="395"/>
      <c r="BV241" s="162"/>
    </row>
    <row r="242" spans="1:74" ht="13.5" customHeight="1" x14ac:dyDescent="0.25">
      <c r="A242" s="414"/>
      <c r="B242" s="414"/>
      <c r="C242" s="414"/>
      <c r="D242" s="414"/>
      <c r="E242" s="414"/>
      <c r="F242" s="27" t="s">
        <v>695</v>
      </c>
      <c r="G242" s="28"/>
      <c r="H242" s="388" t="s">
        <v>372</v>
      </c>
      <c r="I242" s="389"/>
      <c r="J242" s="389"/>
      <c r="K242" s="389"/>
      <c r="L242" s="389"/>
      <c r="M242" s="389"/>
      <c r="N242" s="389"/>
      <c r="O242" s="389"/>
      <c r="P242" s="389"/>
      <c r="Q242" s="389"/>
      <c r="R242" s="389"/>
      <c r="S242" s="389"/>
      <c r="T242" s="389"/>
      <c r="U242" s="389"/>
      <c r="V242" s="389"/>
      <c r="W242" s="390"/>
      <c r="X242" s="391" t="str">
        <f t="shared" si="0"/>
        <v/>
      </c>
      <c r="Y242" s="392"/>
      <c r="Z242" s="392"/>
      <c r="AA242" s="392"/>
      <c r="AB242" s="392"/>
      <c r="AC242" s="392"/>
      <c r="AD242" s="392"/>
      <c r="AE242" s="393"/>
      <c r="AF242" s="394" t="str">
        <f t="shared" si="1"/>
        <v/>
      </c>
      <c r="AG242" s="394"/>
      <c r="AH242" s="394"/>
      <c r="AI242" s="394"/>
      <c r="AJ242" s="394"/>
      <c r="AK242" s="394"/>
      <c r="AL242" s="394"/>
      <c r="AM242" s="394"/>
      <c r="AN242" s="395" t="str">
        <f t="shared" si="2"/>
        <v/>
      </c>
      <c r="AO242" s="395"/>
      <c r="AP242" s="395"/>
      <c r="AQ242" s="395"/>
      <c r="AR242" s="395"/>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5"/>
      <c r="BR242" s="395"/>
      <c r="BS242" s="395"/>
      <c r="BT242" s="395"/>
      <c r="BU242" s="395"/>
      <c r="BV242" s="161"/>
    </row>
    <row r="243" spans="1:74" ht="13.5" customHeight="1" x14ac:dyDescent="0.25">
      <c r="A243" s="414"/>
      <c r="B243" s="414"/>
      <c r="C243" s="414"/>
      <c r="D243" s="414"/>
      <c r="E243" s="414"/>
      <c r="F243" s="27" t="s">
        <v>696</v>
      </c>
      <c r="G243" s="28"/>
      <c r="H243" s="388" t="s">
        <v>373</v>
      </c>
      <c r="I243" s="389"/>
      <c r="J243" s="389"/>
      <c r="K243" s="389"/>
      <c r="L243" s="389"/>
      <c r="M243" s="389"/>
      <c r="N243" s="389"/>
      <c r="O243" s="389"/>
      <c r="P243" s="389"/>
      <c r="Q243" s="389"/>
      <c r="R243" s="389"/>
      <c r="S243" s="389"/>
      <c r="T243" s="389"/>
      <c r="U243" s="389"/>
      <c r="V243" s="389"/>
      <c r="W243" s="390"/>
      <c r="X243" s="391" t="str">
        <f t="shared" si="0"/>
        <v/>
      </c>
      <c r="Y243" s="392"/>
      <c r="Z243" s="392"/>
      <c r="AA243" s="392"/>
      <c r="AB243" s="392"/>
      <c r="AC243" s="392"/>
      <c r="AD243" s="392"/>
      <c r="AE243" s="393"/>
      <c r="AF243" s="394" t="str">
        <f t="shared" si="1"/>
        <v/>
      </c>
      <c r="AG243" s="394"/>
      <c r="AH243" s="394"/>
      <c r="AI243" s="394"/>
      <c r="AJ243" s="394"/>
      <c r="AK243" s="394"/>
      <c r="AL243" s="394"/>
      <c r="AM243" s="394"/>
      <c r="AN243" s="395" t="str">
        <f t="shared" si="2"/>
        <v/>
      </c>
      <c r="AO243" s="395"/>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161"/>
    </row>
    <row r="244" spans="1:74" ht="13.5" customHeight="1" x14ac:dyDescent="0.25">
      <c r="A244" s="414"/>
      <c r="B244" s="414"/>
      <c r="C244" s="414"/>
      <c r="D244" s="414"/>
      <c r="E244" s="414"/>
      <c r="F244" s="27" t="s">
        <v>697</v>
      </c>
      <c r="G244" s="28"/>
      <c r="H244" s="388" t="s">
        <v>374</v>
      </c>
      <c r="I244" s="389"/>
      <c r="J244" s="389"/>
      <c r="K244" s="389"/>
      <c r="L244" s="389"/>
      <c r="M244" s="389"/>
      <c r="N244" s="389"/>
      <c r="O244" s="389"/>
      <c r="P244" s="389"/>
      <c r="Q244" s="389"/>
      <c r="R244" s="389"/>
      <c r="S244" s="389"/>
      <c r="T244" s="389"/>
      <c r="U244" s="389"/>
      <c r="V244" s="389"/>
      <c r="W244" s="390"/>
      <c r="X244" s="391" t="str">
        <f t="shared" si="0"/>
        <v/>
      </c>
      <c r="Y244" s="392"/>
      <c r="Z244" s="392"/>
      <c r="AA244" s="392"/>
      <c r="AB244" s="392"/>
      <c r="AC244" s="392"/>
      <c r="AD244" s="392"/>
      <c r="AE244" s="393"/>
      <c r="AF244" s="394" t="str">
        <f t="shared" si="1"/>
        <v>3</v>
      </c>
      <c r="AG244" s="394"/>
      <c r="AH244" s="394"/>
      <c r="AI244" s="394"/>
      <c r="AJ244" s="394"/>
      <c r="AK244" s="394"/>
      <c r="AL244" s="394"/>
      <c r="AM244" s="394"/>
      <c r="AN244" s="395" t="e">
        <f t="shared" si="2"/>
        <v>#REF!</v>
      </c>
      <c r="AO244" s="395"/>
      <c r="AP244" s="395"/>
      <c r="AQ244" s="395"/>
      <c r="AR244" s="395"/>
      <c r="AS244" s="395"/>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58"/>
    </row>
    <row r="245" spans="1:74" ht="13.5" customHeight="1" x14ac:dyDescent="0.25">
      <c r="A245" s="414"/>
      <c r="B245" s="414"/>
      <c r="C245" s="414"/>
      <c r="D245" s="414"/>
      <c r="E245" s="414"/>
      <c r="F245" s="27" t="s">
        <v>698</v>
      </c>
      <c r="G245" s="28"/>
      <c r="H245" s="388" t="e">
        <f>CONCATENATE(IF(INDEX(H1_01,RS)="other",INDEX(H1_02,RS),""),IF(INDEX(H1_11,RS)="other",INDEX(H1_12,RS),""),IF(INDEX(H1_21,RS)="other",INDEX(H1_22,RS),""))</f>
        <v>#REF!</v>
      </c>
      <c r="I245" s="389"/>
      <c r="J245" s="389"/>
      <c r="K245" s="389"/>
      <c r="L245" s="389"/>
      <c r="M245" s="389"/>
      <c r="N245" s="389"/>
      <c r="O245" s="389"/>
      <c r="P245" s="389"/>
      <c r="Q245" s="389"/>
      <c r="R245" s="389"/>
      <c r="S245" s="389"/>
      <c r="T245" s="389"/>
      <c r="U245" s="389"/>
      <c r="V245" s="389"/>
      <c r="W245" s="390"/>
      <c r="X245" s="391" t="str">
        <f>CONCATENATE(IF(INDEX(H1_01,RS)="other",1,""),IF(INDEX(H1_11,RS)="other",2,""),IF(INDEX(H1_21,RS)="other",3,""))</f>
        <v>2</v>
      </c>
      <c r="Y245" s="392"/>
      <c r="Z245" s="392"/>
      <c r="AA245" s="392"/>
      <c r="AB245" s="392"/>
      <c r="AC245" s="392"/>
      <c r="AD245" s="392"/>
      <c r="AE245" s="393"/>
      <c r="AF245" s="394"/>
      <c r="AG245" s="394"/>
      <c r="AH245" s="394"/>
      <c r="AI245" s="394"/>
      <c r="AJ245" s="394"/>
      <c r="AK245" s="394"/>
      <c r="AL245" s="394"/>
      <c r="AM245" s="394"/>
      <c r="AN245" s="395" t="e">
        <f>CONCATENATE(IF(INDEX(H1_01,RS)="other",INDEX(H1_05,RS),""),IF(INDEX(H1_11,RS)="other",INDEX(H1_15,RS),""),IF(INDEX(H1_21,RS)="other",INDEX(H1_25,RS),""))</f>
        <v>#REF!</v>
      </c>
      <c r="AO245" s="395"/>
      <c r="AP245" s="395"/>
      <c r="AQ245" s="395"/>
      <c r="AR245" s="395"/>
      <c r="AS245" s="395"/>
      <c r="AT245" s="395"/>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0"/>
    </row>
    <row r="246" spans="1:74" ht="13.5" customHeight="1" x14ac:dyDescent="0.25">
      <c r="A246" s="414"/>
      <c r="B246" s="414"/>
      <c r="C246" s="414"/>
      <c r="D246" s="414"/>
      <c r="E246" s="414"/>
      <c r="F246" s="27" t="s">
        <v>699</v>
      </c>
      <c r="G246" s="28"/>
      <c r="H246" s="388" t="str">
        <f>CONCATENATE(IF(INDEX(H1_03,RS)="other",INDEX(H1_04,RS),""),IF(INDEX(H1_13,RS)="other",INDEX(H1_14,RS),""),IF(INDEX(H1_23,RS)="other",INDEX(H1_24,RS),""))</f>
        <v/>
      </c>
      <c r="I246" s="389"/>
      <c r="J246" s="389"/>
      <c r="K246" s="389"/>
      <c r="L246" s="389"/>
      <c r="M246" s="389"/>
      <c r="N246" s="389"/>
      <c r="O246" s="389"/>
      <c r="P246" s="389"/>
      <c r="Q246" s="389"/>
      <c r="R246" s="389"/>
      <c r="S246" s="389"/>
      <c r="T246" s="389"/>
      <c r="U246" s="389"/>
      <c r="V246" s="389"/>
      <c r="W246" s="390"/>
      <c r="X246" s="391"/>
      <c r="Y246" s="392"/>
      <c r="Z246" s="392"/>
      <c r="AA246" s="392"/>
      <c r="AB246" s="392"/>
      <c r="AC246" s="392"/>
      <c r="AD246" s="392"/>
      <c r="AE246" s="393"/>
      <c r="AF246" s="391" t="str">
        <f>CONCATENATE(IF(INDEX(H1_03,RS)="other",1,""),IF(INDEX(H1_13,RS)="other",2,""),IF(INDEX(H1_23,RS)="other",3,""))</f>
        <v/>
      </c>
      <c r="AG246" s="392"/>
      <c r="AH246" s="392"/>
      <c r="AI246" s="392"/>
      <c r="AJ246" s="392"/>
      <c r="AK246" s="392"/>
      <c r="AL246" s="392"/>
      <c r="AM246" s="393"/>
      <c r="AN246" s="353" t="str">
        <f>CONCATENATE(IF(INDEX(H1_03,RS)="other",INDEX(H1_05,RS),""),IF(INDEX(H1_13,RS)="other",INDEX(H1_15,RS),""),IF(INDEX(H1_23,RS)="other",INDEX(H1_25,RS),""))</f>
        <v/>
      </c>
      <c r="AO246" s="354"/>
      <c r="AP246" s="354"/>
      <c r="AQ246" s="354"/>
      <c r="AR246" s="354"/>
      <c r="AS246" s="354"/>
      <c r="AT246" s="354"/>
      <c r="AU246" s="354"/>
      <c r="AV246" s="354"/>
      <c r="AW246" s="354"/>
      <c r="AX246" s="354"/>
      <c r="AY246" s="354"/>
      <c r="AZ246" s="354"/>
      <c r="BA246" s="354"/>
      <c r="BB246" s="354"/>
      <c r="BC246" s="354"/>
      <c r="BD246" s="354"/>
      <c r="BE246" s="354"/>
      <c r="BF246" s="354"/>
      <c r="BG246" s="354"/>
      <c r="BH246" s="354"/>
      <c r="BI246" s="354"/>
      <c r="BJ246" s="354"/>
      <c r="BK246" s="354"/>
      <c r="BL246" s="354"/>
      <c r="BM246" s="354"/>
      <c r="BN246" s="354"/>
      <c r="BO246" s="354"/>
      <c r="BP246" s="354"/>
      <c r="BQ246" s="354"/>
      <c r="BR246" s="354"/>
      <c r="BS246" s="354"/>
      <c r="BT246" s="354"/>
      <c r="BU246" s="355"/>
      <c r="BV246" s="30"/>
    </row>
    <row r="247" spans="1:74" ht="13.5" customHeight="1" x14ac:dyDescent="0.25">
      <c r="A247" s="414"/>
      <c r="B247" s="414"/>
      <c r="C247" s="414"/>
      <c r="D247" s="414"/>
      <c r="E247" s="414"/>
      <c r="F247" s="113"/>
      <c r="G247" s="57"/>
      <c r="H247" s="55"/>
      <c r="I247" s="63"/>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6"/>
      <c r="BN247" s="55"/>
      <c r="BO247" s="57"/>
      <c r="BP247" s="57"/>
      <c r="BQ247" s="57"/>
      <c r="BR247" s="57"/>
      <c r="BS247" s="57"/>
      <c r="BT247" s="57"/>
      <c r="BU247" s="57"/>
      <c r="BV247" s="52"/>
    </row>
    <row r="248" spans="1:74" ht="13.5" customHeight="1" x14ac:dyDescent="0.25">
      <c r="A248" s="396" t="s">
        <v>700</v>
      </c>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c r="AG248" s="397"/>
      <c r="AH248" s="397"/>
      <c r="AI248" s="397"/>
      <c r="AJ248" s="397"/>
      <c r="AK248" s="397"/>
      <c r="AL248" s="397"/>
      <c r="AM248" s="397"/>
      <c r="AN248" s="397"/>
      <c r="AO248" s="397"/>
      <c r="AP248" s="397"/>
      <c r="AQ248" s="397"/>
      <c r="AR248" s="397"/>
      <c r="AS248" s="397"/>
      <c r="AT248" s="397"/>
      <c r="AU248" s="397"/>
      <c r="AV248" s="397"/>
      <c r="AW248" s="397"/>
      <c r="AX248" s="397"/>
      <c r="AY248" s="397"/>
      <c r="AZ248" s="397"/>
      <c r="BA248" s="397"/>
      <c r="BB248" s="397"/>
      <c r="BC248" s="397"/>
      <c r="BD248" s="397"/>
      <c r="BE248" s="397"/>
      <c r="BF248" s="397"/>
      <c r="BG248" s="397"/>
      <c r="BH248" s="397"/>
      <c r="BI248" s="397"/>
      <c r="BJ248" s="397"/>
      <c r="BK248" s="397"/>
      <c r="BL248" s="397"/>
      <c r="BM248" s="397"/>
      <c r="BN248" s="397"/>
      <c r="BO248" s="397"/>
      <c r="BP248" s="397"/>
      <c r="BQ248" s="397"/>
      <c r="BR248" s="397"/>
      <c r="BS248" s="397"/>
      <c r="BT248" s="397"/>
      <c r="BU248" s="397"/>
      <c r="BV248" s="398"/>
    </row>
  </sheetData>
  <customSheetViews>
    <customSheetView guid="{F9AE0662-BB60-43F5-BA83-416C8E6DAA9F}" showPageBreaks="1" zeroValues="0" fitToPage="1" topLeftCell="A16">
      <selection activeCell="J17" sqref="J17:K18"/>
      <pageMargins left="0.25" right="0.25" top="0.75" bottom="0.75" header="0.3" footer="0.3"/>
      <pageSetup paperSize="9" scale="52" fitToHeight="0" orientation="portrait" r:id="rId2"/>
    </customSheetView>
  </customSheetViews>
  <mergeCells count="556">
    <mergeCell ref="A35:E48"/>
    <mergeCell ref="F35:BV35"/>
    <mergeCell ref="A49:E66"/>
    <mergeCell ref="F49:BV49"/>
    <mergeCell ref="T37:AL37"/>
    <mergeCell ref="T39:AL39"/>
    <mergeCell ref="BB37:BT37"/>
    <mergeCell ref="BB39:BT39"/>
    <mergeCell ref="A1:BV1"/>
    <mergeCell ref="A3:BV5"/>
    <mergeCell ref="A6:E34"/>
    <mergeCell ref="F6:BV6"/>
    <mergeCell ref="I26:X26"/>
    <mergeCell ref="Z26:AK26"/>
    <mergeCell ref="Z27:AG27"/>
    <mergeCell ref="AP9:AQ9"/>
    <mergeCell ref="AQ2:BV2"/>
    <mergeCell ref="Z2:AP2"/>
    <mergeCell ref="AW9:AX9"/>
    <mergeCell ref="U11:V11"/>
    <mergeCell ref="AI15:AK15"/>
    <mergeCell ref="AI16:AK16"/>
    <mergeCell ref="AN15:AP15"/>
    <mergeCell ref="AU15:AW15"/>
    <mergeCell ref="A67:E111"/>
    <mergeCell ref="F67:BV67"/>
    <mergeCell ref="F83:BV83"/>
    <mergeCell ref="A112:E135"/>
    <mergeCell ref="F112:BV112"/>
    <mergeCell ref="A136:C198"/>
    <mergeCell ref="F136:BV136"/>
    <mergeCell ref="D137:E149"/>
    <mergeCell ref="I138:T141"/>
    <mergeCell ref="V138:AE140"/>
    <mergeCell ref="BL142:BP142"/>
    <mergeCell ref="BQ142:BU142"/>
    <mergeCell ref="I143:T143"/>
    <mergeCell ref="V143:Z143"/>
    <mergeCell ref="AA143:AE143"/>
    <mergeCell ref="AH143:AP143"/>
    <mergeCell ref="AQ143:AY143"/>
    <mergeCell ref="BB143:BF143"/>
    <mergeCell ref="BG143:BK143"/>
    <mergeCell ref="I142:T142"/>
    <mergeCell ref="V142:Z142"/>
    <mergeCell ref="AA142:AE142"/>
    <mergeCell ref="AH142:AP142"/>
    <mergeCell ref="AQ142:AY142"/>
    <mergeCell ref="BL143:BP143"/>
    <mergeCell ref="BQ143:BU143"/>
    <mergeCell ref="I144:T144"/>
    <mergeCell ref="V144:Z144"/>
    <mergeCell ref="AA144:AE144"/>
    <mergeCell ref="AH144:AP144"/>
    <mergeCell ref="AQ144:AY144"/>
    <mergeCell ref="BB144:BF144"/>
    <mergeCell ref="BG144:BK144"/>
    <mergeCell ref="BL144:BP144"/>
    <mergeCell ref="BQ144:BU144"/>
    <mergeCell ref="I145:T145"/>
    <mergeCell ref="V145:Z145"/>
    <mergeCell ref="AA145:AE145"/>
    <mergeCell ref="AH145:AP145"/>
    <mergeCell ref="AQ145:AY145"/>
    <mergeCell ref="BB145:BF145"/>
    <mergeCell ref="BG145:BK145"/>
    <mergeCell ref="BL145:BP145"/>
    <mergeCell ref="BQ145:BU145"/>
    <mergeCell ref="BG148:BK148"/>
    <mergeCell ref="BL148:BP148"/>
    <mergeCell ref="BQ148:BU148"/>
    <mergeCell ref="BL146:BP146"/>
    <mergeCell ref="BQ146:BU146"/>
    <mergeCell ref="I147:T147"/>
    <mergeCell ref="V147:Z147"/>
    <mergeCell ref="AA147:AE147"/>
    <mergeCell ref="AH147:AP147"/>
    <mergeCell ref="AQ147:AY147"/>
    <mergeCell ref="BB147:BF147"/>
    <mergeCell ref="BG147:BK147"/>
    <mergeCell ref="I146:T146"/>
    <mergeCell ref="V146:Z146"/>
    <mergeCell ref="AA146:AE146"/>
    <mergeCell ref="AH146:AP146"/>
    <mergeCell ref="AQ146:AY146"/>
    <mergeCell ref="BB146:BF146"/>
    <mergeCell ref="BL147:BP147"/>
    <mergeCell ref="BQ147:BU147"/>
    <mergeCell ref="D150:E155"/>
    <mergeCell ref="D156:E168"/>
    <mergeCell ref="D169:E182"/>
    <mergeCell ref="D183:E191"/>
    <mergeCell ref="D192:E198"/>
    <mergeCell ref="AL157:AM157"/>
    <mergeCell ref="BF157:BG157"/>
    <mergeCell ref="AL158:AM158"/>
    <mergeCell ref="BF158:BG158"/>
    <mergeCell ref="BF164:BG164"/>
    <mergeCell ref="BF165:BG165"/>
    <mergeCell ref="AR161:AS161"/>
    <mergeCell ref="AY161:AZ161"/>
    <mergeCell ref="BF161:BG161"/>
    <mergeCell ref="AR162:AS162"/>
    <mergeCell ref="AY162:AZ162"/>
    <mergeCell ref="BF162:BG162"/>
    <mergeCell ref="AH176:AK176"/>
    <mergeCell ref="AN176:AQ176"/>
    <mergeCell ref="AT176:AW176"/>
    <mergeCell ref="AL178:AM178"/>
    <mergeCell ref="AS178:AT178"/>
    <mergeCell ref="AB180:AC180"/>
    <mergeCell ref="AQ194:AR194"/>
    <mergeCell ref="A199:E215"/>
    <mergeCell ref="F199:BV199"/>
    <mergeCell ref="A216:E247"/>
    <mergeCell ref="F216:BV216"/>
    <mergeCell ref="H223:W223"/>
    <mergeCell ref="X223:AE223"/>
    <mergeCell ref="AF223:AM223"/>
    <mergeCell ref="AN223:BU223"/>
    <mergeCell ref="H224:W224"/>
    <mergeCell ref="X224:AE224"/>
    <mergeCell ref="H226:W226"/>
    <mergeCell ref="X226:AE226"/>
    <mergeCell ref="AF226:AM226"/>
    <mergeCell ref="AN226:BU226"/>
    <mergeCell ref="H227:W227"/>
    <mergeCell ref="X227:AE227"/>
    <mergeCell ref="AF227:AM227"/>
    <mergeCell ref="AN227:BU227"/>
    <mergeCell ref="AF224:AM224"/>
    <mergeCell ref="AN224:BU224"/>
    <mergeCell ref="H225:W225"/>
    <mergeCell ref="X225:AE225"/>
    <mergeCell ref="AF225:AM225"/>
    <mergeCell ref="AN225:BU225"/>
    <mergeCell ref="H230:W230"/>
    <mergeCell ref="X230:AE230"/>
    <mergeCell ref="AF230:AM230"/>
    <mergeCell ref="AN230:BU230"/>
    <mergeCell ref="H231:W231"/>
    <mergeCell ref="X231:AE231"/>
    <mergeCell ref="AF231:AM231"/>
    <mergeCell ref="AN231:BU231"/>
    <mergeCell ref="H228:W228"/>
    <mergeCell ref="X228:AE228"/>
    <mergeCell ref="AF228:AM228"/>
    <mergeCell ref="AN228:BU228"/>
    <mergeCell ref="H229:W229"/>
    <mergeCell ref="X229:AE229"/>
    <mergeCell ref="AF229:AM229"/>
    <mergeCell ref="AN229:BU229"/>
    <mergeCell ref="AN234:BU234"/>
    <mergeCell ref="H235:W235"/>
    <mergeCell ref="X235:AE235"/>
    <mergeCell ref="AF235:AM235"/>
    <mergeCell ref="AN235:BU235"/>
    <mergeCell ref="H232:W232"/>
    <mergeCell ref="X232:AE232"/>
    <mergeCell ref="AF232:AM232"/>
    <mergeCell ref="AN232:BU232"/>
    <mergeCell ref="H233:W233"/>
    <mergeCell ref="X233:AE233"/>
    <mergeCell ref="AF233:AM233"/>
    <mergeCell ref="AN233:BU233"/>
    <mergeCell ref="A248:BV248"/>
    <mergeCell ref="AH8:AI8"/>
    <mergeCell ref="AP8:AQ8"/>
    <mergeCell ref="AW8:AX8"/>
    <mergeCell ref="BF8:BG8"/>
    <mergeCell ref="AH9:AI9"/>
    <mergeCell ref="H244:W244"/>
    <mergeCell ref="X244:AE244"/>
    <mergeCell ref="AF244:AM244"/>
    <mergeCell ref="AN244:BU244"/>
    <mergeCell ref="H245:W245"/>
    <mergeCell ref="X245:AE245"/>
    <mergeCell ref="AF245:AM245"/>
    <mergeCell ref="AN245:BU245"/>
    <mergeCell ref="H242:W242"/>
    <mergeCell ref="X242:AE242"/>
    <mergeCell ref="AF242:AM242"/>
    <mergeCell ref="AN242:BU242"/>
    <mergeCell ref="H243:W243"/>
    <mergeCell ref="X243:AE243"/>
    <mergeCell ref="AF243:AM243"/>
    <mergeCell ref="AN243:BU243"/>
    <mergeCell ref="H240:W240"/>
    <mergeCell ref="X240:AE240"/>
    <mergeCell ref="H238:W238"/>
    <mergeCell ref="X238:AE238"/>
    <mergeCell ref="AF238:AM238"/>
    <mergeCell ref="AN238:BU238"/>
    <mergeCell ref="H239:W239"/>
    <mergeCell ref="X239:AE239"/>
    <mergeCell ref="J31:N31"/>
    <mergeCell ref="O31:S31"/>
    <mergeCell ref="T31:X31"/>
    <mergeCell ref="Z31:AC31"/>
    <mergeCell ref="AD31:AG31"/>
    <mergeCell ref="AF239:AM239"/>
    <mergeCell ref="AN239:BU239"/>
    <mergeCell ref="H236:W236"/>
    <mergeCell ref="X236:AE236"/>
    <mergeCell ref="AF236:AM236"/>
    <mergeCell ref="AN236:BU236"/>
    <mergeCell ref="H237:W237"/>
    <mergeCell ref="X237:AE237"/>
    <mergeCell ref="AF237:AM237"/>
    <mergeCell ref="AN237:BU237"/>
    <mergeCell ref="H234:W234"/>
    <mergeCell ref="X234:AE234"/>
    <mergeCell ref="AF234:AM234"/>
    <mergeCell ref="H246:W246"/>
    <mergeCell ref="X246:AE246"/>
    <mergeCell ref="AF246:AM246"/>
    <mergeCell ref="AN246:BU246"/>
    <mergeCell ref="AF240:AM240"/>
    <mergeCell ref="AN240:BU240"/>
    <mergeCell ref="H241:W241"/>
    <mergeCell ref="X241:AE241"/>
    <mergeCell ref="AF241:AM241"/>
    <mergeCell ref="AN241:BU241"/>
    <mergeCell ref="J30:N30"/>
    <mergeCell ref="O30:S30"/>
    <mergeCell ref="T30:X30"/>
    <mergeCell ref="Z30:AC30"/>
    <mergeCell ref="AD30:AG30"/>
    <mergeCell ref="AH30:AK30"/>
    <mergeCell ref="AM30:AR30"/>
    <mergeCell ref="AS30:AW30"/>
    <mergeCell ref="AX30:BB30"/>
    <mergeCell ref="AM27:AR29"/>
    <mergeCell ref="BR27:BV29"/>
    <mergeCell ref="BR30:BV30"/>
    <mergeCell ref="AN16:AP16"/>
    <mergeCell ref="AM26:BV26"/>
    <mergeCell ref="T32:X32"/>
    <mergeCell ref="Z32:AC32"/>
    <mergeCell ref="AD32:AG32"/>
    <mergeCell ref="AH32:AK32"/>
    <mergeCell ref="AM32:AR32"/>
    <mergeCell ref="AS32:AW32"/>
    <mergeCell ref="AX32:BB32"/>
    <mergeCell ref="AM31:AR31"/>
    <mergeCell ref="AS31:AW31"/>
    <mergeCell ref="AX31:BB31"/>
    <mergeCell ref="AH31:AK31"/>
    <mergeCell ref="BR32:BV32"/>
    <mergeCell ref="AU16:AW16"/>
    <mergeCell ref="BP16:BR16"/>
    <mergeCell ref="BB9:BV9"/>
    <mergeCell ref="AP11:AQ11"/>
    <mergeCell ref="BD11:BE11"/>
    <mergeCell ref="BJ11:BU11"/>
    <mergeCell ref="J27:N29"/>
    <mergeCell ref="O27:S29"/>
    <mergeCell ref="T27:X29"/>
    <mergeCell ref="AM33:AR33"/>
    <mergeCell ref="AS33:AW33"/>
    <mergeCell ref="AX33:BB33"/>
    <mergeCell ref="BC33:BG33"/>
    <mergeCell ref="BH33:BL33"/>
    <mergeCell ref="BM33:BQ33"/>
    <mergeCell ref="BC32:BG32"/>
    <mergeCell ref="BH32:BL32"/>
    <mergeCell ref="BM32:BQ32"/>
    <mergeCell ref="J33:N33"/>
    <mergeCell ref="O33:S33"/>
    <mergeCell ref="T33:X33"/>
    <mergeCell ref="Z33:AC33"/>
    <mergeCell ref="AD33:AG33"/>
    <mergeCell ref="AH33:AK33"/>
    <mergeCell ref="J32:N32"/>
    <mergeCell ref="O32:S32"/>
    <mergeCell ref="BR33:BV33"/>
    <mergeCell ref="AS27:AW29"/>
    <mergeCell ref="AX27:BB29"/>
    <mergeCell ref="BC27:BG29"/>
    <mergeCell ref="BH27:BL29"/>
    <mergeCell ref="BM27:BQ29"/>
    <mergeCell ref="BC31:BG31"/>
    <mergeCell ref="BH31:BL31"/>
    <mergeCell ref="BM31:BQ31"/>
    <mergeCell ref="BC30:BG30"/>
    <mergeCell ref="BH30:BL30"/>
    <mergeCell ref="BM30:BQ30"/>
    <mergeCell ref="BR31:BV31"/>
    <mergeCell ref="AF51:AH51"/>
    <mergeCell ref="AO51:AS51"/>
    <mergeCell ref="AM53:AN53"/>
    <mergeCell ref="AU53:AV53"/>
    <mergeCell ref="BF53:BG53"/>
    <mergeCell ref="BO53:BP53"/>
    <mergeCell ref="T41:AL41"/>
    <mergeCell ref="BB41:BT41"/>
    <mergeCell ref="AH43:AU43"/>
    <mergeCell ref="BE43:BS43"/>
    <mergeCell ref="U45:AB45"/>
    <mergeCell ref="AJ47:AK47"/>
    <mergeCell ref="AR47:AS47"/>
    <mergeCell ref="AY47:AZ47"/>
    <mergeCell ref="BH72:BI72"/>
    <mergeCell ref="AB74:AC74"/>
    <mergeCell ref="AV74:AW74"/>
    <mergeCell ref="AN61:AO61"/>
    <mergeCell ref="AT61:AU61"/>
    <mergeCell ref="AR63:BJ63"/>
    <mergeCell ref="AF65:AX65"/>
    <mergeCell ref="BE65:BV65"/>
    <mergeCell ref="AM54:AN54"/>
    <mergeCell ref="AU54:AV54"/>
    <mergeCell ref="BF54:BG54"/>
    <mergeCell ref="BO54:BP54"/>
    <mergeCell ref="AE56:AW56"/>
    <mergeCell ref="AS59:AZ59"/>
    <mergeCell ref="BD59:BK59"/>
    <mergeCell ref="AR76:AS76"/>
    <mergeCell ref="AR77:AS77"/>
    <mergeCell ref="BB76:BC76"/>
    <mergeCell ref="BF79:BG79"/>
    <mergeCell ref="BF80:BG80"/>
    <mergeCell ref="BF81:BG81"/>
    <mergeCell ref="AR69:AS69"/>
    <mergeCell ref="AX69:AY69"/>
    <mergeCell ref="AB72:AC72"/>
    <mergeCell ref="AV72:AW72"/>
    <mergeCell ref="AH88:AL88"/>
    <mergeCell ref="X89:AB89"/>
    <mergeCell ref="AC89:AG89"/>
    <mergeCell ref="AH89:AL89"/>
    <mergeCell ref="BL79:BM79"/>
    <mergeCell ref="BL80:BM80"/>
    <mergeCell ref="BL81:BM81"/>
    <mergeCell ref="X87:AB87"/>
    <mergeCell ref="AC87:AG87"/>
    <mergeCell ref="AH87:AL87"/>
    <mergeCell ref="BG87:BK87"/>
    <mergeCell ref="BL87:BP87"/>
    <mergeCell ref="X98:AB98"/>
    <mergeCell ref="AC98:AG98"/>
    <mergeCell ref="AH98:AL98"/>
    <mergeCell ref="X94:AB94"/>
    <mergeCell ref="AC94:AG94"/>
    <mergeCell ref="AH94:AL94"/>
    <mergeCell ref="X95:AB95"/>
    <mergeCell ref="AC95:AG95"/>
    <mergeCell ref="AH95:AL95"/>
    <mergeCell ref="BQ87:BU87"/>
    <mergeCell ref="BG88:BK88"/>
    <mergeCell ref="BL88:BP88"/>
    <mergeCell ref="BQ88:BU88"/>
    <mergeCell ref="BG89:BK89"/>
    <mergeCell ref="BL89:BP89"/>
    <mergeCell ref="BQ89:BU89"/>
    <mergeCell ref="X97:AB97"/>
    <mergeCell ref="AC97:AG97"/>
    <mergeCell ref="AH97:AL97"/>
    <mergeCell ref="X92:AB92"/>
    <mergeCell ref="AC92:AG92"/>
    <mergeCell ref="AH92:AL92"/>
    <mergeCell ref="X93:AB93"/>
    <mergeCell ref="AC93:AG93"/>
    <mergeCell ref="AH93:AL93"/>
    <mergeCell ref="X90:AB90"/>
    <mergeCell ref="AC90:AG90"/>
    <mergeCell ref="AH90:AL90"/>
    <mergeCell ref="X91:AB91"/>
    <mergeCell ref="AC91:AG91"/>
    <mergeCell ref="AH91:AL91"/>
    <mergeCell ref="X88:AB88"/>
    <mergeCell ref="AC88:AG88"/>
    <mergeCell ref="BG92:BK92"/>
    <mergeCell ref="BL92:BP92"/>
    <mergeCell ref="BQ92:BU92"/>
    <mergeCell ref="BG93:BK93"/>
    <mergeCell ref="BL93:BP93"/>
    <mergeCell ref="BQ93:BU93"/>
    <mergeCell ref="BG90:BK90"/>
    <mergeCell ref="BL90:BP90"/>
    <mergeCell ref="BQ90:BU90"/>
    <mergeCell ref="BG91:BK91"/>
    <mergeCell ref="BL91:BP91"/>
    <mergeCell ref="BQ91:BU91"/>
    <mergeCell ref="AI104:AJ104"/>
    <mergeCell ref="AT104:AU104"/>
    <mergeCell ref="BI104:BJ104"/>
    <mergeCell ref="AI105:AJ105"/>
    <mergeCell ref="AT105:AU105"/>
    <mergeCell ref="BI105:BJ105"/>
    <mergeCell ref="AY105:BG105"/>
    <mergeCell ref="BL94:BP94"/>
    <mergeCell ref="BL95:BP95"/>
    <mergeCell ref="AR100:AX100"/>
    <mergeCell ref="AR102:AX102"/>
    <mergeCell ref="BJ100:BP100"/>
    <mergeCell ref="BJ102:BP102"/>
    <mergeCell ref="AI109:AJ109"/>
    <mergeCell ref="AI110:AJ110"/>
    <mergeCell ref="AT109:AU109"/>
    <mergeCell ref="AT110:AU110"/>
    <mergeCell ref="BI109:BJ109"/>
    <mergeCell ref="BI110:BJ110"/>
    <mergeCell ref="AY110:BG110"/>
    <mergeCell ref="BJ107:BP107"/>
    <mergeCell ref="AR107:AX107"/>
    <mergeCell ref="K117:L117"/>
    <mergeCell ref="X117:Y117"/>
    <mergeCell ref="AK117:AL117"/>
    <mergeCell ref="AW117:AX117"/>
    <mergeCell ref="BH117:BI117"/>
    <mergeCell ref="BB117:BG117"/>
    <mergeCell ref="K115:L115"/>
    <mergeCell ref="X115:Y115"/>
    <mergeCell ref="AK115:AL115"/>
    <mergeCell ref="AW115:AX115"/>
    <mergeCell ref="BH115:BI115"/>
    <mergeCell ref="BH116:BI116"/>
    <mergeCell ref="AW116:AX116"/>
    <mergeCell ref="AK116:AL116"/>
    <mergeCell ref="X116:Y116"/>
    <mergeCell ref="K116:L116"/>
    <mergeCell ref="BA126:BC126"/>
    <mergeCell ref="AW126:AY126"/>
    <mergeCell ref="AW127:AY127"/>
    <mergeCell ref="BA127:BC127"/>
    <mergeCell ref="AW130:AY130"/>
    <mergeCell ref="BA130:BC130"/>
    <mergeCell ref="AV119:AW119"/>
    <mergeCell ref="BC119:BD119"/>
    <mergeCell ref="AV121:AW121"/>
    <mergeCell ref="BC121:BD121"/>
    <mergeCell ref="AW125:AY125"/>
    <mergeCell ref="BA125:BC125"/>
    <mergeCell ref="BJ151:BK151"/>
    <mergeCell ref="AR154:AS154"/>
    <mergeCell ref="AY154:AZ154"/>
    <mergeCell ref="K133:L133"/>
    <mergeCell ref="K134:L134"/>
    <mergeCell ref="AA133:AB133"/>
    <mergeCell ref="AA134:AB134"/>
    <mergeCell ref="AR133:AS133"/>
    <mergeCell ref="AR134:AS134"/>
    <mergeCell ref="BG146:BK146"/>
    <mergeCell ref="BG142:BK142"/>
    <mergeCell ref="AH138:AY140"/>
    <mergeCell ref="BB138:BU140"/>
    <mergeCell ref="V141:Z141"/>
    <mergeCell ref="AA141:AE141"/>
    <mergeCell ref="AH141:AP141"/>
    <mergeCell ref="AQ141:AY141"/>
    <mergeCell ref="BB141:BF141"/>
    <mergeCell ref="BG141:BK141"/>
    <mergeCell ref="BL141:BP141"/>
    <mergeCell ref="BQ141:BU141"/>
    <mergeCell ref="I148:T148"/>
    <mergeCell ref="V148:Z148"/>
    <mergeCell ref="AA148:AE148"/>
    <mergeCell ref="BE133:BF133"/>
    <mergeCell ref="AM167:AN167"/>
    <mergeCell ref="AT167:AU167"/>
    <mergeCell ref="AP170:AQ170"/>
    <mergeCell ref="BD170:BE170"/>
    <mergeCell ref="AP171:AQ171"/>
    <mergeCell ref="BD171:BE171"/>
    <mergeCell ref="AR164:AS164"/>
    <mergeCell ref="AR165:AS165"/>
    <mergeCell ref="AY164:AZ164"/>
    <mergeCell ref="AY165:AZ165"/>
    <mergeCell ref="AF134:AN134"/>
    <mergeCell ref="AN151:AO151"/>
    <mergeCell ref="AY151:AZ151"/>
    <mergeCell ref="AH148:AP148"/>
    <mergeCell ref="AQ148:AY148"/>
    <mergeCell ref="BB148:BF148"/>
    <mergeCell ref="BB142:BF142"/>
    <mergeCell ref="BI171:BN171"/>
    <mergeCell ref="BA173:BB173"/>
    <mergeCell ref="AH175:AK175"/>
    <mergeCell ref="AN175:AQ175"/>
    <mergeCell ref="AT175:AW175"/>
    <mergeCell ref="BM185:BU185"/>
    <mergeCell ref="T188:U188"/>
    <mergeCell ref="AQ193:AR193"/>
    <mergeCell ref="AX193:AY193"/>
    <mergeCell ref="BE193:BF193"/>
    <mergeCell ref="BA180:BB180"/>
    <mergeCell ref="AB181:AC181"/>
    <mergeCell ref="BA181:BB181"/>
    <mergeCell ref="AK184:AL184"/>
    <mergeCell ref="AW184:AX184"/>
    <mergeCell ref="BH184:BI184"/>
    <mergeCell ref="AD188:AE188"/>
    <mergeCell ref="T189:U189"/>
    <mergeCell ref="AD189:AE189"/>
    <mergeCell ref="T190:U190"/>
    <mergeCell ref="AX194:AY194"/>
    <mergeCell ref="BE194:BF194"/>
    <mergeCell ref="AQ196:AR196"/>
    <mergeCell ref="AX196:AY196"/>
    <mergeCell ref="BE196:BF196"/>
    <mergeCell ref="AK185:AL185"/>
    <mergeCell ref="AW185:AX185"/>
    <mergeCell ref="BH185:BI185"/>
    <mergeCell ref="BO201:BP201"/>
    <mergeCell ref="AS188:AT188"/>
    <mergeCell ref="BF188:BG188"/>
    <mergeCell ref="AS189:AT189"/>
    <mergeCell ref="BF189:BG189"/>
    <mergeCell ref="AS190:AT190"/>
    <mergeCell ref="BO202:BP202"/>
    <mergeCell ref="AV202:AW202"/>
    <mergeCell ref="AM202:AN202"/>
    <mergeCell ref="X202:Y202"/>
    <mergeCell ref="I202:J202"/>
    <mergeCell ref="BA202:BI202"/>
    <mergeCell ref="AQ197:AR197"/>
    <mergeCell ref="AX197:AY197"/>
    <mergeCell ref="BE197:BF197"/>
    <mergeCell ref="I201:J201"/>
    <mergeCell ref="X201:Y201"/>
    <mergeCell ref="AM201:AN201"/>
    <mergeCell ref="AV201:AW201"/>
    <mergeCell ref="I205:J205"/>
    <mergeCell ref="X205:Y205"/>
    <mergeCell ref="AM205:AN205"/>
    <mergeCell ref="AV205:AW205"/>
    <mergeCell ref="BO205:BP205"/>
    <mergeCell ref="I206:J206"/>
    <mergeCell ref="X206:Y206"/>
    <mergeCell ref="AM206:AN206"/>
    <mergeCell ref="AV206:AW206"/>
    <mergeCell ref="BO206:BP206"/>
    <mergeCell ref="I210:J210"/>
    <mergeCell ref="X210:Y210"/>
    <mergeCell ref="AM210:AN210"/>
    <mergeCell ref="AV210:AW210"/>
    <mergeCell ref="BO210:BP210"/>
    <mergeCell ref="BA210:BI210"/>
    <mergeCell ref="BA206:BI206"/>
    <mergeCell ref="I209:J209"/>
    <mergeCell ref="X209:Y209"/>
    <mergeCell ref="AM209:AN209"/>
    <mergeCell ref="AV209:AW209"/>
    <mergeCell ref="BO209:BP209"/>
    <mergeCell ref="BO214:BP214"/>
    <mergeCell ref="BA214:BI214"/>
    <mergeCell ref="I213:J213"/>
    <mergeCell ref="X213:Y213"/>
    <mergeCell ref="AM213:AN213"/>
    <mergeCell ref="AV213:AW213"/>
    <mergeCell ref="BO213:BP213"/>
    <mergeCell ref="I214:J214"/>
    <mergeCell ref="X214:Y214"/>
    <mergeCell ref="AM214:AN214"/>
    <mergeCell ref="AV214:AW214"/>
  </mergeCells>
  <dataValidations count="1">
    <dataValidation type="list" allowBlank="1" showInputMessage="1" showErrorMessage="1" sqref="BX2">
      <formula1>B5_01</formula1>
    </dataValidation>
  </dataValidations>
  <pageMargins left="0.23622047244094491" right="0.23622047244094491" top="0.47244094488188981" bottom="0.74803149606299213" header="7.874015748031496E-2" footer="0.31496062992125984"/>
  <pageSetup paperSize="9" scale="85" fitToHeight="0" orientation="portrait" r:id="rId3"/>
  <rowBreaks count="3" manualBreakCount="3">
    <brk id="66" max="16383" man="1"/>
    <brk id="135" max="16383" man="1"/>
    <brk id="198"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1034" r:id="rId6" name="Button 10">
              <controlPr defaultSize="0" print="0" autoFill="0" autoPict="0" macro="[0]!Button10_Click">
                <anchor moveWithCells="1" sizeWithCells="1">
                  <from>
                    <xdr:col>74</xdr:col>
                    <xdr:colOff>419100</xdr:colOff>
                    <xdr:row>2</xdr:row>
                    <xdr:rowOff>152400</xdr:rowOff>
                  </from>
                  <to>
                    <xdr:col>75</xdr:col>
                    <xdr:colOff>1143000</xdr:colOff>
                    <xdr:row>5</xdr:row>
                    <xdr:rowOff>9525</xdr:rowOff>
                  </to>
                </anchor>
              </controlPr>
            </control>
          </mc:Choice>
        </mc:AlternateContent>
        <mc:AlternateContent xmlns:mc="http://schemas.openxmlformats.org/markup-compatibility/2006">
          <mc:Choice Requires="x14">
            <control shapeId="1038" r:id="rId7" name="Button 14">
              <controlPr defaultSize="0" print="0" autoFill="0" autoPict="0" macro="[0]!Print_all">
                <anchor moveWithCells="1" sizeWithCells="1">
                  <from>
                    <xdr:col>74</xdr:col>
                    <xdr:colOff>447675</xdr:colOff>
                    <xdr:row>5</xdr:row>
                    <xdr:rowOff>95250</xdr:rowOff>
                  </from>
                  <to>
                    <xdr:col>76</xdr:col>
                    <xdr:colOff>9525</xdr:colOff>
                    <xdr:row>7</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Y199"/>
  <sheetViews>
    <sheetView topLeftCell="L13" workbookViewId="0">
      <selection activeCell="N2" sqref="N2"/>
    </sheetView>
  </sheetViews>
  <sheetFormatPr defaultRowHeight="15" x14ac:dyDescent="0.25"/>
  <cols>
    <col min="1" max="1" width="9.140625" customWidth="1"/>
    <col min="2" max="2" width="7.140625" customWidth="1"/>
    <col min="4" max="4" width="9" customWidth="1"/>
    <col min="5" max="5" width="11.5703125" customWidth="1"/>
    <col min="6" max="6" width="11.85546875" customWidth="1"/>
    <col min="7" max="7" width="16.28515625" customWidth="1"/>
    <col min="8" max="8" width="11" customWidth="1"/>
    <col min="9" max="9" width="16" customWidth="1"/>
    <col min="10" max="10" width="12.140625" customWidth="1"/>
    <col min="12" max="12" width="10.7109375" customWidth="1"/>
    <col min="13" max="13" width="9.5703125" customWidth="1"/>
    <col min="14" max="14" width="38" customWidth="1"/>
    <col min="15" max="15" width="17.42578125" customWidth="1"/>
    <col min="16" max="16" width="7.5703125" customWidth="1"/>
    <col min="18" max="18" width="19.28515625" customWidth="1"/>
    <col min="21" max="21" width="9.140625" customWidth="1"/>
    <col min="23" max="23" width="8.5703125" customWidth="1"/>
    <col min="24" max="24" width="9.85546875" customWidth="1"/>
  </cols>
  <sheetData>
    <row r="1" spans="1:25" x14ac:dyDescent="0.25">
      <c r="A1" t="s">
        <v>913</v>
      </c>
      <c r="B1" t="s">
        <v>914</v>
      </c>
      <c r="C1" t="s">
        <v>915</v>
      </c>
      <c r="D1" t="s">
        <v>916</v>
      </c>
      <c r="E1" t="s">
        <v>917</v>
      </c>
      <c r="F1" t="s">
        <v>963</v>
      </c>
      <c r="G1" t="s">
        <v>962</v>
      </c>
      <c r="H1" t="s">
        <v>705</v>
      </c>
      <c r="I1" t="s">
        <v>918</v>
      </c>
      <c r="J1" t="s">
        <v>919</v>
      </c>
      <c r="K1" t="s">
        <v>920</v>
      </c>
      <c r="L1" t="s">
        <v>921</v>
      </c>
      <c r="M1" t="s">
        <v>922</v>
      </c>
      <c r="N1" t="s">
        <v>37</v>
      </c>
      <c r="O1" t="s">
        <v>704</v>
      </c>
      <c r="P1" t="s">
        <v>923</v>
      </c>
      <c r="Q1" t="s">
        <v>706</v>
      </c>
      <c r="R1" t="s">
        <v>707</v>
      </c>
      <c r="S1" t="s">
        <v>708</v>
      </c>
      <c r="T1" t="s">
        <v>55</v>
      </c>
      <c r="U1" t="s">
        <v>924</v>
      </c>
      <c r="V1" t="s">
        <v>346</v>
      </c>
      <c r="W1" t="s">
        <v>925</v>
      </c>
      <c r="X1" t="s">
        <v>926</v>
      </c>
      <c r="Y1" t="s">
        <v>927</v>
      </c>
    </row>
    <row r="2" spans="1:25" x14ac:dyDescent="0.25">
      <c r="A2">
        <v>20</v>
      </c>
      <c r="C2" t="s">
        <v>878</v>
      </c>
      <c r="D2" t="s">
        <v>376</v>
      </c>
      <c r="E2" t="s">
        <v>938</v>
      </c>
      <c r="F2" t="s">
        <v>383</v>
      </c>
      <c r="G2" t="s">
        <v>946</v>
      </c>
      <c r="H2" t="s">
        <v>950</v>
      </c>
      <c r="I2" t="s">
        <v>949</v>
      </c>
      <c r="N2" t="s">
        <v>142</v>
      </c>
      <c r="O2" t="s">
        <v>877</v>
      </c>
      <c r="P2" t="s">
        <v>710</v>
      </c>
      <c r="Q2">
        <v>96.359549999999999</v>
      </c>
      <c r="R2">
        <v>25.658650000000002</v>
      </c>
      <c r="S2">
        <v>2</v>
      </c>
      <c r="T2">
        <v>20</v>
      </c>
      <c r="U2">
        <v>10</v>
      </c>
      <c r="V2" t="s">
        <v>703</v>
      </c>
    </row>
    <row r="3" spans="1:25" x14ac:dyDescent="0.25">
      <c r="A3">
        <v>21</v>
      </c>
      <c r="C3" t="s">
        <v>928</v>
      </c>
      <c r="D3" t="s">
        <v>376</v>
      </c>
      <c r="E3" t="s">
        <v>938</v>
      </c>
      <c r="F3" t="s">
        <v>383</v>
      </c>
      <c r="G3" t="s">
        <v>946</v>
      </c>
      <c r="H3" t="s">
        <v>950</v>
      </c>
      <c r="I3" t="s">
        <v>949</v>
      </c>
      <c r="N3" t="s">
        <v>143</v>
      </c>
      <c r="O3" t="s">
        <v>729</v>
      </c>
      <c r="P3" t="s">
        <v>710</v>
      </c>
      <c r="Q3">
        <v>96.355270000000004</v>
      </c>
      <c r="R3">
        <v>25.656130000000001</v>
      </c>
      <c r="S3">
        <v>164</v>
      </c>
      <c r="T3">
        <v>546</v>
      </c>
      <c r="U3">
        <v>3.3292682926829267</v>
      </c>
      <c r="V3" t="s">
        <v>23</v>
      </c>
    </row>
    <row r="4" spans="1:25" x14ac:dyDescent="0.25">
      <c r="A4">
        <v>22</v>
      </c>
      <c r="C4" t="s">
        <v>928</v>
      </c>
      <c r="D4" t="s">
        <v>376</v>
      </c>
      <c r="E4" t="s">
        <v>938</v>
      </c>
      <c r="F4" t="s">
        <v>383</v>
      </c>
      <c r="G4" t="s">
        <v>946</v>
      </c>
      <c r="H4" t="s">
        <v>950</v>
      </c>
      <c r="I4" t="s">
        <v>949</v>
      </c>
      <c r="N4" t="s">
        <v>144</v>
      </c>
      <c r="O4" t="s">
        <v>730</v>
      </c>
      <c r="P4" t="s">
        <v>710</v>
      </c>
      <c r="Q4">
        <v>96.353070000000002</v>
      </c>
      <c r="R4">
        <v>25.655819999999999</v>
      </c>
      <c r="S4">
        <v>164</v>
      </c>
      <c r="T4">
        <v>649</v>
      </c>
      <c r="U4">
        <v>3.9573170731707319</v>
      </c>
      <c r="V4" t="s">
        <v>703</v>
      </c>
    </row>
    <row r="5" spans="1:25" x14ac:dyDescent="0.25">
      <c r="A5">
        <v>1</v>
      </c>
      <c r="C5" t="s">
        <v>928</v>
      </c>
      <c r="D5" t="s">
        <v>376</v>
      </c>
      <c r="E5" t="s">
        <v>938</v>
      </c>
      <c r="F5" t="s">
        <v>386</v>
      </c>
      <c r="G5" t="s">
        <v>951</v>
      </c>
      <c r="H5" t="s">
        <v>386</v>
      </c>
      <c r="I5" t="s">
        <v>952</v>
      </c>
      <c r="N5" t="s">
        <v>123</v>
      </c>
      <c r="O5" t="s">
        <v>709</v>
      </c>
      <c r="P5" t="s">
        <v>710</v>
      </c>
      <c r="Q5">
        <v>97.238829999999993</v>
      </c>
      <c r="R5">
        <v>24.260719999999999</v>
      </c>
      <c r="S5">
        <v>219</v>
      </c>
      <c r="T5">
        <v>858</v>
      </c>
      <c r="U5">
        <v>3.9178082191780823</v>
      </c>
      <c r="V5" t="s">
        <v>929</v>
      </c>
    </row>
    <row r="6" spans="1:25" x14ac:dyDescent="0.25">
      <c r="A6">
        <v>23</v>
      </c>
      <c r="C6" t="s">
        <v>928</v>
      </c>
      <c r="D6" t="s">
        <v>376</v>
      </c>
      <c r="E6" t="s">
        <v>938</v>
      </c>
      <c r="F6" t="s">
        <v>383</v>
      </c>
      <c r="G6" t="s">
        <v>946</v>
      </c>
      <c r="H6" t="s">
        <v>950</v>
      </c>
      <c r="I6" t="s">
        <v>949</v>
      </c>
      <c r="N6" t="s">
        <v>145</v>
      </c>
      <c r="O6" t="s">
        <v>731</v>
      </c>
      <c r="P6" t="s">
        <v>710</v>
      </c>
      <c r="Q6">
        <v>96.345569999999995</v>
      </c>
      <c r="R6">
        <v>25.635300000000001</v>
      </c>
      <c r="S6">
        <v>42</v>
      </c>
      <c r="T6">
        <v>190</v>
      </c>
      <c r="U6">
        <v>4.5238095238095237</v>
      </c>
      <c r="V6" t="s">
        <v>703</v>
      </c>
    </row>
    <row r="7" spans="1:25" x14ac:dyDescent="0.25">
      <c r="A7">
        <v>24</v>
      </c>
      <c r="C7" t="s">
        <v>928</v>
      </c>
      <c r="D7" t="s">
        <v>376</v>
      </c>
      <c r="E7" t="s">
        <v>938</v>
      </c>
      <c r="F7" t="s">
        <v>383</v>
      </c>
      <c r="G7" t="s">
        <v>946</v>
      </c>
      <c r="H7" t="s">
        <v>950</v>
      </c>
      <c r="I7" t="s">
        <v>949</v>
      </c>
      <c r="N7" t="s">
        <v>146</v>
      </c>
      <c r="O7" t="s">
        <v>732</v>
      </c>
      <c r="P7" t="s">
        <v>710</v>
      </c>
      <c r="Q7">
        <v>96.317350000000005</v>
      </c>
      <c r="R7">
        <v>25.616509000000001</v>
      </c>
      <c r="S7">
        <v>20</v>
      </c>
      <c r="T7">
        <v>90</v>
      </c>
      <c r="U7">
        <v>4.5</v>
      </c>
      <c r="V7" t="s">
        <v>703</v>
      </c>
    </row>
    <row r="8" spans="1:25" x14ac:dyDescent="0.25">
      <c r="A8">
        <v>25</v>
      </c>
      <c r="C8" t="s">
        <v>878</v>
      </c>
      <c r="D8" t="s">
        <v>376</v>
      </c>
      <c r="E8" t="s">
        <v>938</v>
      </c>
      <c r="F8" t="s">
        <v>383</v>
      </c>
      <c r="G8" t="s">
        <v>946</v>
      </c>
      <c r="H8" t="s">
        <v>950</v>
      </c>
      <c r="I8" t="s">
        <v>949</v>
      </c>
      <c r="N8" t="s">
        <v>147</v>
      </c>
      <c r="O8" t="s">
        <v>879</v>
      </c>
      <c r="P8" t="s">
        <v>710</v>
      </c>
      <c r="S8" t="s">
        <v>703</v>
      </c>
      <c r="T8" t="s">
        <v>703</v>
      </c>
      <c r="U8" t="e">
        <v>#VALUE!</v>
      </c>
      <c r="V8" t="s">
        <v>703</v>
      </c>
    </row>
    <row r="9" spans="1:25" x14ac:dyDescent="0.25">
      <c r="A9">
        <v>26</v>
      </c>
      <c r="C9" t="s">
        <v>928</v>
      </c>
      <c r="D9" t="s">
        <v>376</v>
      </c>
      <c r="E9" t="s">
        <v>938</v>
      </c>
      <c r="F9" t="s">
        <v>383</v>
      </c>
      <c r="G9" t="s">
        <v>946</v>
      </c>
      <c r="H9" t="s">
        <v>950</v>
      </c>
      <c r="I9" t="s">
        <v>949</v>
      </c>
      <c r="N9" t="s">
        <v>148</v>
      </c>
      <c r="O9" t="s">
        <v>733</v>
      </c>
      <c r="P9" t="s">
        <v>710</v>
      </c>
      <c r="Q9">
        <v>96.339590000000001</v>
      </c>
      <c r="R9">
        <v>25.617998</v>
      </c>
      <c r="S9">
        <v>29</v>
      </c>
      <c r="T9">
        <v>98</v>
      </c>
      <c r="U9">
        <v>3.3793103448275863</v>
      </c>
      <c r="V9" t="s">
        <v>703</v>
      </c>
    </row>
    <row r="10" spans="1:25" x14ac:dyDescent="0.25">
      <c r="A10">
        <v>2</v>
      </c>
      <c r="C10" t="s">
        <v>928</v>
      </c>
      <c r="D10" t="s">
        <v>376</v>
      </c>
      <c r="E10" t="s">
        <v>938</v>
      </c>
      <c r="F10" t="s">
        <v>386</v>
      </c>
      <c r="G10" t="s">
        <v>951</v>
      </c>
      <c r="H10" t="s">
        <v>386</v>
      </c>
      <c r="I10" t="s">
        <v>952</v>
      </c>
      <c r="N10" t="s">
        <v>124</v>
      </c>
      <c r="O10" t="s">
        <v>711</v>
      </c>
      <c r="P10" t="s">
        <v>710</v>
      </c>
      <c r="Q10">
        <v>97.252650000000003</v>
      </c>
      <c r="R10">
        <v>24.260466999999998</v>
      </c>
      <c r="S10" t="s">
        <v>703</v>
      </c>
      <c r="T10" t="s">
        <v>703</v>
      </c>
      <c r="U10" t="e">
        <v>#VALUE!</v>
      </c>
      <c r="V10" t="s">
        <v>26</v>
      </c>
    </row>
    <row r="11" spans="1:25" x14ac:dyDescent="0.25">
      <c r="A11">
        <v>27</v>
      </c>
      <c r="C11" t="s">
        <v>878</v>
      </c>
      <c r="D11" t="s">
        <v>376</v>
      </c>
      <c r="E11" t="s">
        <v>938</v>
      </c>
      <c r="F11" t="s">
        <v>383</v>
      </c>
      <c r="G11" t="s">
        <v>946</v>
      </c>
      <c r="H11" t="s">
        <v>950</v>
      </c>
      <c r="I11" t="s">
        <v>949</v>
      </c>
      <c r="N11" t="s">
        <v>149</v>
      </c>
      <c r="O11" t="s">
        <v>880</v>
      </c>
      <c r="P11" t="s">
        <v>710</v>
      </c>
      <c r="Q11">
        <v>96.339870000000005</v>
      </c>
      <c r="R11">
        <v>25.655989999999999</v>
      </c>
      <c r="S11">
        <v>3</v>
      </c>
      <c r="T11">
        <v>11</v>
      </c>
      <c r="U11">
        <v>3.6666666666666665</v>
      </c>
      <c r="V11" t="s">
        <v>703</v>
      </c>
    </row>
    <row r="12" spans="1:25" x14ac:dyDescent="0.25">
      <c r="A12">
        <v>28</v>
      </c>
      <c r="C12" t="s">
        <v>878</v>
      </c>
      <c r="D12" t="s">
        <v>376</v>
      </c>
      <c r="E12" t="s">
        <v>938</v>
      </c>
      <c r="F12" t="s">
        <v>383</v>
      </c>
      <c r="G12" t="s">
        <v>946</v>
      </c>
      <c r="H12" t="s">
        <v>950</v>
      </c>
      <c r="I12" t="s">
        <v>949</v>
      </c>
      <c r="N12" t="s">
        <v>150</v>
      </c>
      <c r="O12" t="s">
        <v>881</v>
      </c>
      <c r="P12" t="s">
        <v>710</v>
      </c>
      <c r="S12" t="s">
        <v>703</v>
      </c>
      <c r="T12" t="s">
        <v>703</v>
      </c>
      <c r="U12" t="e">
        <v>#VALUE!</v>
      </c>
      <c r="V12" t="s">
        <v>703</v>
      </c>
    </row>
    <row r="13" spans="1:25" x14ac:dyDescent="0.25">
      <c r="A13">
        <v>29</v>
      </c>
      <c r="C13" t="s">
        <v>928</v>
      </c>
      <c r="D13" t="s">
        <v>376</v>
      </c>
      <c r="E13" t="s">
        <v>938</v>
      </c>
      <c r="F13" t="s">
        <v>383</v>
      </c>
      <c r="G13" t="s">
        <v>946</v>
      </c>
      <c r="H13" t="s">
        <v>950</v>
      </c>
      <c r="I13" t="s">
        <v>949</v>
      </c>
      <c r="N13" t="s">
        <v>151</v>
      </c>
      <c r="O13" t="s">
        <v>734</v>
      </c>
      <c r="P13" t="s">
        <v>710</v>
      </c>
      <c r="Q13">
        <v>96.346469999999997</v>
      </c>
      <c r="R13">
        <v>25.647649999999999</v>
      </c>
      <c r="S13">
        <v>107</v>
      </c>
      <c r="T13">
        <v>441</v>
      </c>
      <c r="U13">
        <v>4.1214953271028039</v>
      </c>
      <c r="V13" t="s">
        <v>23</v>
      </c>
    </row>
    <row r="14" spans="1:25" x14ac:dyDescent="0.25">
      <c r="A14">
        <v>30</v>
      </c>
      <c r="C14" t="s">
        <v>928</v>
      </c>
      <c r="D14" t="s">
        <v>376</v>
      </c>
      <c r="E14" t="s">
        <v>938</v>
      </c>
      <c r="F14" t="s">
        <v>383</v>
      </c>
      <c r="G14" t="s">
        <v>946</v>
      </c>
      <c r="H14" t="s">
        <v>950</v>
      </c>
      <c r="I14" t="s">
        <v>949</v>
      </c>
      <c r="N14" t="s">
        <v>152</v>
      </c>
      <c r="O14" t="s">
        <v>735</v>
      </c>
      <c r="P14" t="s">
        <v>710</v>
      </c>
      <c r="Q14">
        <v>96.673805000000002</v>
      </c>
      <c r="R14">
        <v>25.728653000000001</v>
      </c>
      <c r="S14">
        <v>16</v>
      </c>
      <c r="T14">
        <v>68</v>
      </c>
      <c r="U14">
        <v>4.25</v>
      </c>
      <c r="V14" t="s">
        <v>703</v>
      </c>
    </row>
    <row r="15" spans="1:25" x14ac:dyDescent="0.25">
      <c r="A15">
        <v>31</v>
      </c>
      <c r="C15" t="s">
        <v>928</v>
      </c>
      <c r="D15" t="s">
        <v>376</v>
      </c>
      <c r="E15" t="s">
        <v>938</v>
      </c>
      <c r="F15" t="s">
        <v>383</v>
      </c>
      <c r="G15" t="s">
        <v>946</v>
      </c>
      <c r="H15" t="s">
        <v>950</v>
      </c>
      <c r="I15" t="s">
        <v>949</v>
      </c>
      <c r="N15" t="s">
        <v>153</v>
      </c>
      <c r="O15" t="s">
        <v>736</v>
      </c>
      <c r="P15" t="s">
        <v>710</v>
      </c>
      <c r="S15">
        <v>11</v>
      </c>
      <c r="T15">
        <v>43</v>
      </c>
      <c r="U15">
        <v>3.9090909090909092</v>
      </c>
      <c r="V15" t="s">
        <v>23</v>
      </c>
    </row>
    <row r="16" spans="1:25" x14ac:dyDescent="0.25">
      <c r="A16">
        <v>171</v>
      </c>
      <c r="C16" t="s">
        <v>878</v>
      </c>
      <c r="D16" t="s">
        <v>376</v>
      </c>
      <c r="E16" t="s">
        <v>938</v>
      </c>
      <c r="F16" t="s">
        <v>377</v>
      </c>
      <c r="G16" t="s">
        <v>939</v>
      </c>
      <c r="H16" t="s">
        <v>378</v>
      </c>
      <c r="I16" t="s">
        <v>941</v>
      </c>
      <c r="N16" t="s">
        <v>288</v>
      </c>
      <c r="O16" t="s">
        <v>909</v>
      </c>
      <c r="Q16">
        <v>97.837778</v>
      </c>
      <c r="R16">
        <v>25.273333000000001</v>
      </c>
      <c r="S16" t="s">
        <v>703</v>
      </c>
      <c r="T16" t="s">
        <v>703</v>
      </c>
      <c r="U16" t="e">
        <v>#VALUE!</v>
      </c>
      <c r="V16" t="s">
        <v>703</v>
      </c>
    </row>
    <row r="17" spans="1:22" x14ac:dyDescent="0.25">
      <c r="A17">
        <v>172</v>
      </c>
      <c r="C17" t="s">
        <v>928</v>
      </c>
      <c r="D17" t="s">
        <v>376</v>
      </c>
      <c r="E17" t="s">
        <v>938</v>
      </c>
      <c r="F17" t="s">
        <v>377</v>
      </c>
      <c r="G17" t="s">
        <v>939</v>
      </c>
      <c r="H17" t="s">
        <v>378</v>
      </c>
      <c r="I17" t="s">
        <v>941</v>
      </c>
      <c r="N17" t="s">
        <v>289</v>
      </c>
      <c r="O17" t="s">
        <v>851</v>
      </c>
      <c r="P17" t="s">
        <v>759</v>
      </c>
      <c r="Q17">
        <v>97.915833000000006</v>
      </c>
      <c r="R17">
        <v>25.220278</v>
      </c>
      <c r="S17">
        <v>130</v>
      </c>
      <c r="T17">
        <v>640</v>
      </c>
      <c r="U17">
        <v>4.9230769230769234</v>
      </c>
      <c r="V17" t="s">
        <v>932</v>
      </c>
    </row>
    <row r="18" spans="1:22" x14ac:dyDescent="0.25">
      <c r="A18">
        <v>103</v>
      </c>
      <c r="C18" t="s">
        <v>928</v>
      </c>
      <c r="D18" t="s">
        <v>376</v>
      </c>
      <c r="E18" t="s">
        <v>938</v>
      </c>
      <c r="F18" t="s">
        <v>386</v>
      </c>
      <c r="G18" t="s">
        <v>951</v>
      </c>
      <c r="H18" t="s">
        <v>388</v>
      </c>
      <c r="I18" t="s">
        <v>954</v>
      </c>
      <c r="N18" t="s">
        <v>221</v>
      </c>
      <c r="O18" t="s">
        <v>784</v>
      </c>
      <c r="P18" t="s">
        <v>759</v>
      </c>
      <c r="Q18">
        <v>97.609832999999995</v>
      </c>
      <c r="R18">
        <v>24.002433</v>
      </c>
      <c r="S18">
        <v>173</v>
      </c>
      <c r="T18">
        <v>832</v>
      </c>
      <c r="U18">
        <v>4.8092485549132951</v>
      </c>
      <c r="V18" t="s">
        <v>931</v>
      </c>
    </row>
    <row r="19" spans="1:22" x14ac:dyDescent="0.25">
      <c r="A19">
        <v>32</v>
      </c>
      <c r="C19" t="s">
        <v>928</v>
      </c>
      <c r="D19" t="s">
        <v>376</v>
      </c>
      <c r="E19" t="s">
        <v>938</v>
      </c>
      <c r="F19" t="s">
        <v>383</v>
      </c>
      <c r="G19" t="s">
        <v>946</v>
      </c>
      <c r="H19" t="s">
        <v>950</v>
      </c>
      <c r="I19" t="s">
        <v>949</v>
      </c>
      <c r="N19" t="s">
        <v>154</v>
      </c>
      <c r="O19" t="s">
        <v>737</v>
      </c>
      <c r="P19" t="s">
        <v>710</v>
      </c>
      <c r="Q19">
        <v>96.283377000000002</v>
      </c>
      <c r="R19">
        <v>25.582065</v>
      </c>
      <c r="S19">
        <v>9</v>
      </c>
      <c r="T19">
        <v>35</v>
      </c>
      <c r="U19">
        <v>3.8888888888888888</v>
      </c>
      <c r="V19" t="s">
        <v>703</v>
      </c>
    </row>
    <row r="20" spans="1:22" x14ac:dyDescent="0.25">
      <c r="A20">
        <v>33</v>
      </c>
      <c r="C20" t="s">
        <v>878</v>
      </c>
      <c r="D20" t="s">
        <v>376</v>
      </c>
      <c r="E20" t="s">
        <v>938</v>
      </c>
      <c r="F20" t="s">
        <v>383</v>
      </c>
      <c r="G20" t="s">
        <v>946</v>
      </c>
      <c r="H20" t="s">
        <v>950</v>
      </c>
      <c r="I20" t="s">
        <v>949</v>
      </c>
      <c r="N20" t="s">
        <v>155</v>
      </c>
      <c r="O20" t="s">
        <v>882</v>
      </c>
      <c r="P20" t="s">
        <v>710</v>
      </c>
      <c r="S20">
        <v>23</v>
      </c>
      <c r="T20">
        <v>64</v>
      </c>
      <c r="U20">
        <v>2.7826086956521738</v>
      </c>
      <c r="V20" t="s">
        <v>703</v>
      </c>
    </row>
    <row r="21" spans="1:22" x14ac:dyDescent="0.25">
      <c r="A21">
        <v>14</v>
      </c>
      <c r="C21" t="s">
        <v>928</v>
      </c>
      <c r="D21" t="s">
        <v>376</v>
      </c>
      <c r="E21" t="s">
        <v>938</v>
      </c>
      <c r="F21" t="s">
        <v>377</v>
      </c>
      <c r="G21" t="s">
        <v>939</v>
      </c>
      <c r="H21" t="s">
        <v>381</v>
      </c>
      <c r="I21" t="s">
        <v>944</v>
      </c>
      <c r="N21" t="s">
        <v>136</v>
      </c>
      <c r="O21" t="s">
        <v>723</v>
      </c>
      <c r="P21" t="s">
        <v>710</v>
      </c>
      <c r="S21" t="s">
        <v>703</v>
      </c>
      <c r="T21">
        <v>353</v>
      </c>
      <c r="U21" t="e">
        <v>#VALUE!</v>
      </c>
      <c r="V21" t="s">
        <v>447</v>
      </c>
    </row>
    <row r="22" spans="1:22" x14ac:dyDescent="0.25">
      <c r="A22">
        <v>3</v>
      </c>
      <c r="C22" t="s">
        <v>928</v>
      </c>
      <c r="D22" t="s">
        <v>376</v>
      </c>
      <c r="E22" t="s">
        <v>938</v>
      </c>
      <c r="F22" t="s">
        <v>386</v>
      </c>
      <c r="G22" t="s">
        <v>951</v>
      </c>
      <c r="H22" t="s">
        <v>386</v>
      </c>
      <c r="I22" t="s">
        <v>952</v>
      </c>
      <c r="N22" t="s">
        <v>125</v>
      </c>
      <c r="O22" t="s">
        <v>712</v>
      </c>
      <c r="P22" t="s">
        <v>710</v>
      </c>
      <c r="S22" t="s">
        <v>703</v>
      </c>
      <c r="T22" t="s">
        <v>703</v>
      </c>
      <c r="U22" t="e">
        <v>#VALUE!</v>
      </c>
      <c r="V22" t="s">
        <v>703</v>
      </c>
    </row>
    <row r="23" spans="1:22" x14ac:dyDescent="0.25">
      <c r="A23">
        <v>34</v>
      </c>
      <c r="C23" t="s">
        <v>928</v>
      </c>
      <c r="D23" t="s">
        <v>376</v>
      </c>
      <c r="E23" t="s">
        <v>938</v>
      </c>
      <c r="F23" t="s">
        <v>383</v>
      </c>
      <c r="G23" t="s">
        <v>946</v>
      </c>
      <c r="H23" t="s">
        <v>950</v>
      </c>
      <c r="I23" t="s">
        <v>949</v>
      </c>
      <c r="N23" t="s">
        <v>156</v>
      </c>
      <c r="O23" t="s">
        <v>738</v>
      </c>
      <c r="P23" t="s">
        <v>710</v>
      </c>
      <c r="Q23">
        <v>96.354929999999996</v>
      </c>
      <c r="R23">
        <v>25.643090000000001</v>
      </c>
      <c r="S23">
        <v>59</v>
      </c>
      <c r="T23">
        <v>282</v>
      </c>
      <c r="U23">
        <v>4.7796610169491522</v>
      </c>
      <c r="V23" t="s">
        <v>703</v>
      </c>
    </row>
    <row r="24" spans="1:22" x14ac:dyDescent="0.25">
      <c r="A24">
        <v>131</v>
      </c>
      <c r="C24" t="s">
        <v>928</v>
      </c>
      <c r="D24" t="s">
        <v>376</v>
      </c>
      <c r="E24" t="s">
        <v>938</v>
      </c>
      <c r="F24" t="s">
        <v>377</v>
      </c>
      <c r="G24" t="s">
        <v>939</v>
      </c>
      <c r="H24" t="s">
        <v>377</v>
      </c>
      <c r="I24" t="s">
        <v>940</v>
      </c>
      <c r="N24" t="s">
        <v>248</v>
      </c>
      <c r="O24" t="s">
        <v>813</v>
      </c>
      <c r="P24" t="s">
        <v>710</v>
      </c>
      <c r="Q24">
        <v>97.385101000000006</v>
      </c>
      <c r="R24">
        <v>25.399795999999998</v>
      </c>
      <c r="S24">
        <v>6</v>
      </c>
      <c r="T24">
        <v>36</v>
      </c>
      <c r="U24">
        <v>6</v>
      </c>
      <c r="V24" t="s">
        <v>703</v>
      </c>
    </row>
    <row r="25" spans="1:22" x14ac:dyDescent="0.25">
      <c r="A25">
        <v>132</v>
      </c>
      <c r="C25" t="s">
        <v>928</v>
      </c>
      <c r="D25" t="s">
        <v>376</v>
      </c>
      <c r="E25" t="s">
        <v>938</v>
      </c>
      <c r="F25" t="s">
        <v>377</v>
      </c>
      <c r="G25" t="s">
        <v>939</v>
      </c>
      <c r="H25" t="s">
        <v>377</v>
      </c>
      <c r="I25" t="s">
        <v>940</v>
      </c>
      <c r="N25" t="s">
        <v>249</v>
      </c>
      <c r="O25" t="s">
        <v>814</v>
      </c>
      <c r="P25" t="s">
        <v>710</v>
      </c>
      <c r="Q25">
        <v>97.383056999999994</v>
      </c>
      <c r="R25">
        <v>25.395994000000002</v>
      </c>
      <c r="S25">
        <v>8</v>
      </c>
      <c r="T25">
        <v>26</v>
      </c>
      <c r="U25">
        <v>3.25</v>
      </c>
      <c r="V25" t="s">
        <v>23</v>
      </c>
    </row>
    <row r="26" spans="1:22" x14ac:dyDescent="0.25">
      <c r="A26">
        <v>133</v>
      </c>
      <c r="C26" t="s">
        <v>928</v>
      </c>
      <c r="D26" t="s">
        <v>376</v>
      </c>
      <c r="E26" t="s">
        <v>938</v>
      </c>
      <c r="F26" t="s">
        <v>377</v>
      </c>
      <c r="G26" t="s">
        <v>939</v>
      </c>
      <c r="H26" t="s">
        <v>377</v>
      </c>
      <c r="I26" t="s">
        <v>940</v>
      </c>
      <c r="N26" t="s">
        <v>250</v>
      </c>
      <c r="O26" t="s">
        <v>815</v>
      </c>
      <c r="P26" t="s">
        <v>710</v>
      </c>
      <c r="Q26">
        <v>97.381195000000005</v>
      </c>
      <c r="R26">
        <v>25.396363999999998</v>
      </c>
      <c r="S26">
        <v>6</v>
      </c>
      <c r="T26">
        <v>32</v>
      </c>
      <c r="U26">
        <v>5.333333333333333</v>
      </c>
      <c r="V26" t="s">
        <v>703</v>
      </c>
    </row>
    <row r="27" spans="1:22" x14ac:dyDescent="0.25">
      <c r="A27">
        <v>104</v>
      </c>
      <c r="C27" t="s">
        <v>928</v>
      </c>
      <c r="D27" t="s">
        <v>376</v>
      </c>
      <c r="E27" t="s">
        <v>938</v>
      </c>
      <c r="F27" t="s">
        <v>386</v>
      </c>
      <c r="G27" t="s">
        <v>951</v>
      </c>
      <c r="H27" t="s">
        <v>388</v>
      </c>
      <c r="I27" t="s">
        <v>954</v>
      </c>
      <c r="N27" t="s">
        <v>222</v>
      </c>
      <c r="O27" t="s">
        <v>785</v>
      </c>
      <c r="P27" t="s">
        <v>759</v>
      </c>
      <c r="Q27">
        <v>97.537099999999995</v>
      </c>
      <c r="R27">
        <v>24.461033</v>
      </c>
      <c r="S27">
        <v>125</v>
      </c>
      <c r="T27">
        <v>599</v>
      </c>
      <c r="U27">
        <v>4.7919999999999998</v>
      </c>
      <c r="V27" t="s">
        <v>932</v>
      </c>
    </row>
    <row r="28" spans="1:22" x14ac:dyDescent="0.25">
      <c r="A28">
        <v>35</v>
      </c>
      <c r="C28" t="s">
        <v>878</v>
      </c>
      <c r="D28" t="s">
        <v>376</v>
      </c>
      <c r="E28" t="s">
        <v>938</v>
      </c>
      <c r="F28" t="s">
        <v>383</v>
      </c>
      <c r="G28" t="s">
        <v>946</v>
      </c>
      <c r="H28" t="s">
        <v>950</v>
      </c>
      <c r="I28" t="s">
        <v>949</v>
      </c>
      <c r="N28" t="s">
        <v>157</v>
      </c>
      <c r="O28" t="s">
        <v>883</v>
      </c>
      <c r="P28" t="s">
        <v>710</v>
      </c>
      <c r="S28">
        <v>11</v>
      </c>
      <c r="T28">
        <v>30</v>
      </c>
      <c r="U28">
        <v>2.7272727272727271</v>
      </c>
      <c r="V28" t="s">
        <v>703</v>
      </c>
    </row>
    <row r="29" spans="1:22" x14ac:dyDescent="0.25">
      <c r="A29">
        <v>36</v>
      </c>
      <c r="C29" t="s">
        <v>878</v>
      </c>
      <c r="D29" t="s">
        <v>376</v>
      </c>
      <c r="E29" t="s">
        <v>938</v>
      </c>
      <c r="F29" t="s">
        <v>383</v>
      </c>
      <c r="G29" t="s">
        <v>946</v>
      </c>
      <c r="H29" t="s">
        <v>950</v>
      </c>
      <c r="I29" t="s">
        <v>949</v>
      </c>
      <c r="N29" t="s">
        <v>158</v>
      </c>
      <c r="O29" t="s">
        <v>884</v>
      </c>
      <c r="P29" t="s">
        <v>710</v>
      </c>
      <c r="S29">
        <v>26</v>
      </c>
      <c r="T29">
        <v>124</v>
      </c>
      <c r="U29">
        <v>4.7692307692307692</v>
      </c>
      <c r="V29" t="s">
        <v>703</v>
      </c>
    </row>
    <row r="30" spans="1:22" x14ac:dyDescent="0.25">
      <c r="A30">
        <v>15</v>
      </c>
      <c r="C30" t="s">
        <v>928</v>
      </c>
      <c r="D30" t="s">
        <v>376</v>
      </c>
      <c r="E30" t="s">
        <v>938</v>
      </c>
      <c r="F30" t="s">
        <v>377</v>
      </c>
      <c r="G30" t="s">
        <v>939</v>
      </c>
      <c r="H30" t="s">
        <v>381</v>
      </c>
      <c r="I30" t="s">
        <v>944</v>
      </c>
      <c r="N30" t="s">
        <v>137</v>
      </c>
      <c r="O30" t="s">
        <v>724</v>
      </c>
      <c r="P30" t="s">
        <v>710</v>
      </c>
      <c r="S30" t="s">
        <v>703</v>
      </c>
      <c r="T30" t="s">
        <v>703</v>
      </c>
      <c r="U30" t="e">
        <v>#VALUE!</v>
      </c>
      <c r="V30" t="s">
        <v>703</v>
      </c>
    </row>
    <row r="31" spans="1:22" x14ac:dyDescent="0.25">
      <c r="A31">
        <v>127</v>
      </c>
      <c r="C31" t="s">
        <v>928</v>
      </c>
      <c r="D31" t="s">
        <v>395</v>
      </c>
      <c r="E31" t="s">
        <v>1014</v>
      </c>
      <c r="F31" t="s">
        <v>404</v>
      </c>
      <c r="G31" t="s">
        <v>964</v>
      </c>
      <c r="H31" t="s">
        <v>404</v>
      </c>
      <c r="I31" t="s">
        <v>965</v>
      </c>
      <c r="N31" t="s">
        <v>244</v>
      </c>
      <c r="O31" t="s">
        <v>809</v>
      </c>
      <c r="P31" t="s">
        <v>759</v>
      </c>
      <c r="S31" t="s">
        <v>703</v>
      </c>
      <c r="T31" t="s">
        <v>703</v>
      </c>
      <c r="U31" t="e">
        <v>#VALUE!</v>
      </c>
      <c r="V31" t="s">
        <v>703</v>
      </c>
    </row>
    <row r="32" spans="1:22" x14ac:dyDescent="0.25">
      <c r="A32">
        <v>173</v>
      </c>
      <c r="C32" t="s">
        <v>928</v>
      </c>
      <c r="D32" t="s">
        <v>376</v>
      </c>
      <c r="E32" t="s">
        <v>938</v>
      </c>
      <c r="F32" t="s">
        <v>377</v>
      </c>
      <c r="G32" t="s">
        <v>939</v>
      </c>
      <c r="H32" t="s">
        <v>378</v>
      </c>
      <c r="I32" t="s">
        <v>941</v>
      </c>
      <c r="N32" t="s">
        <v>290</v>
      </c>
      <c r="O32" t="s">
        <v>852</v>
      </c>
      <c r="P32" t="s">
        <v>710</v>
      </c>
      <c r="Q32">
        <v>97.408302000000006</v>
      </c>
      <c r="R32">
        <v>25.324567999999999</v>
      </c>
      <c r="S32">
        <v>134</v>
      </c>
      <c r="T32">
        <v>554</v>
      </c>
      <c r="U32">
        <v>4.1343283582089549</v>
      </c>
      <c r="V32" t="s">
        <v>447</v>
      </c>
    </row>
    <row r="33" spans="1:22" x14ac:dyDescent="0.25">
      <c r="A33">
        <v>174</v>
      </c>
      <c r="C33" t="s">
        <v>928</v>
      </c>
      <c r="D33" t="s">
        <v>376</v>
      </c>
      <c r="E33" t="s">
        <v>938</v>
      </c>
      <c r="F33" t="s">
        <v>377</v>
      </c>
      <c r="G33" t="s">
        <v>939</v>
      </c>
      <c r="H33" t="s">
        <v>378</v>
      </c>
      <c r="I33" t="s">
        <v>941</v>
      </c>
      <c r="N33" t="s">
        <v>291</v>
      </c>
      <c r="O33" t="s">
        <v>853</v>
      </c>
      <c r="P33" t="s">
        <v>759</v>
      </c>
      <c r="Q33">
        <v>97.807182999999995</v>
      </c>
      <c r="R33">
        <v>25.200333000000001</v>
      </c>
      <c r="S33">
        <v>210</v>
      </c>
      <c r="T33">
        <v>1366</v>
      </c>
      <c r="U33">
        <v>6.5047619047619047</v>
      </c>
      <c r="V33" t="s">
        <v>936</v>
      </c>
    </row>
    <row r="34" spans="1:22" x14ac:dyDescent="0.25">
      <c r="A34">
        <v>37</v>
      </c>
      <c r="C34" t="s">
        <v>928</v>
      </c>
      <c r="D34" t="s">
        <v>376</v>
      </c>
      <c r="E34" t="s">
        <v>938</v>
      </c>
      <c r="F34" t="s">
        <v>383</v>
      </c>
      <c r="G34" t="s">
        <v>946</v>
      </c>
      <c r="H34" t="s">
        <v>950</v>
      </c>
      <c r="I34" t="s">
        <v>949</v>
      </c>
      <c r="N34" t="s">
        <v>159</v>
      </c>
      <c r="O34" t="s">
        <v>739</v>
      </c>
      <c r="P34" t="s">
        <v>710</v>
      </c>
      <c r="Q34">
        <v>96.705960000000005</v>
      </c>
      <c r="R34">
        <v>25.51352</v>
      </c>
      <c r="S34">
        <v>15</v>
      </c>
      <c r="T34">
        <v>47</v>
      </c>
      <c r="U34">
        <v>3.1333333333333333</v>
      </c>
      <c r="V34" t="s">
        <v>703</v>
      </c>
    </row>
    <row r="35" spans="1:22" x14ac:dyDescent="0.25">
      <c r="A35">
        <v>38</v>
      </c>
      <c r="C35" t="s">
        <v>928</v>
      </c>
      <c r="D35" t="s">
        <v>376</v>
      </c>
      <c r="E35" t="s">
        <v>938</v>
      </c>
      <c r="F35" t="s">
        <v>383</v>
      </c>
      <c r="G35" t="s">
        <v>946</v>
      </c>
      <c r="H35" t="s">
        <v>950</v>
      </c>
      <c r="I35" t="s">
        <v>949</v>
      </c>
      <c r="N35" t="s">
        <v>160</v>
      </c>
      <c r="O35" t="s">
        <v>740</v>
      </c>
      <c r="P35" t="s">
        <v>710</v>
      </c>
      <c r="Q35">
        <v>96.316564</v>
      </c>
      <c r="R35">
        <v>25.615960999999999</v>
      </c>
      <c r="S35">
        <v>28</v>
      </c>
      <c r="T35">
        <v>148</v>
      </c>
      <c r="U35">
        <v>5.2857142857142856</v>
      </c>
      <c r="V35" t="s">
        <v>703</v>
      </c>
    </row>
    <row r="36" spans="1:22" x14ac:dyDescent="0.25">
      <c r="A36">
        <v>39</v>
      </c>
      <c r="C36" t="s">
        <v>878</v>
      </c>
      <c r="D36" t="s">
        <v>376</v>
      </c>
      <c r="E36" t="s">
        <v>938</v>
      </c>
      <c r="F36" t="s">
        <v>383</v>
      </c>
      <c r="G36" t="s">
        <v>946</v>
      </c>
      <c r="H36" t="s">
        <v>950</v>
      </c>
      <c r="I36" t="s">
        <v>949</v>
      </c>
      <c r="N36" t="s">
        <v>161</v>
      </c>
      <c r="O36" t="s">
        <v>885</v>
      </c>
      <c r="P36" t="s">
        <v>710</v>
      </c>
      <c r="S36" t="s">
        <v>703</v>
      </c>
      <c r="T36" t="s">
        <v>703</v>
      </c>
      <c r="U36" t="e">
        <v>#VALUE!</v>
      </c>
      <c r="V36" t="s">
        <v>23</v>
      </c>
    </row>
    <row r="37" spans="1:22" x14ac:dyDescent="0.25">
      <c r="A37">
        <v>4</v>
      </c>
      <c r="C37" t="s">
        <v>928</v>
      </c>
      <c r="D37" t="s">
        <v>376</v>
      </c>
      <c r="E37" t="s">
        <v>938</v>
      </c>
      <c r="F37" t="s">
        <v>386</v>
      </c>
      <c r="G37" t="s">
        <v>951</v>
      </c>
      <c r="H37" t="s">
        <v>386</v>
      </c>
      <c r="I37" t="s">
        <v>952</v>
      </c>
      <c r="N37" t="s">
        <v>126</v>
      </c>
      <c r="O37" t="s">
        <v>713</v>
      </c>
      <c r="P37" t="s">
        <v>710</v>
      </c>
      <c r="S37">
        <v>284</v>
      </c>
      <c r="T37">
        <v>1276</v>
      </c>
      <c r="U37">
        <v>4.492957746478873</v>
      </c>
      <c r="V37" t="s">
        <v>703</v>
      </c>
    </row>
    <row r="38" spans="1:22" x14ac:dyDescent="0.25">
      <c r="A38">
        <v>83</v>
      </c>
      <c r="C38" t="s">
        <v>928</v>
      </c>
      <c r="D38" t="s">
        <v>376</v>
      </c>
      <c r="E38" t="s">
        <v>938</v>
      </c>
      <c r="F38" t="s">
        <v>386</v>
      </c>
      <c r="G38" t="s">
        <v>951</v>
      </c>
      <c r="H38" t="s">
        <v>389</v>
      </c>
      <c r="I38" t="s">
        <v>955</v>
      </c>
      <c r="N38" t="s">
        <v>126</v>
      </c>
      <c r="O38" t="s">
        <v>763</v>
      </c>
      <c r="P38" t="s">
        <v>710</v>
      </c>
      <c r="S38">
        <v>278</v>
      </c>
      <c r="T38">
        <v>1011</v>
      </c>
      <c r="U38">
        <v>3.6366906474820144</v>
      </c>
      <c r="V38" t="s">
        <v>703</v>
      </c>
    </row>
    <row r="39" spans="1:22" x14ac:dyDescent="0.25">
      <c r="A39">
        <v>110</v>
      </c>
      <c r="C39" t="s">
        <v>928</v>
      </c>
      <c r="D39" t="s">
        <v>376</v>
      </c>
      <c r="E39" t="s">
        <v>938</v>
      </c>
      <c r="F39" t="s">
        <v>386</v>
      </c>
      <c r="G39" t="s">
        <v>951</v>
      </c>
      <c r="H39" t="s">
        <v>388</v>
      </c>
      <c r="I39" t="s">
        <v>954</v>
      </c>
      <c r="N39" t="s">
        <v>126</v>
      </c>
      <c r="O39" t="s">
        <v>786</v>
      </c>
      <c r="P39" t="s">
        <v>710</v>
      </c>
      <c r="S39">
        <v>421</v>
      </c>
      <c r="T39">
        <v>1369</v>
      </c>
      <c r="U39">
        <v>3.2517814726840855</v>
      </c>
      <c r="V39" t="s">
        <v>703</v>
      </c>
    </row>
    <row r="40" spans="1:22" x14ac:dyDescent="0.25">
      <c r="A40">
        <v>166</v>
      </c>
      <c r="C40" t="s">
        <v>928</v>
      </c>
      <c r="D40" t="s">
        <v>376</v>
      </c>
      <c r="E40" t="s">
        <v>938</v>
      </c>
      <c r="F40" t="s">
        <v>386</v>
      </c>
      <c r="G40" t="s">
        <v>951</v>
      </c>
      <c r="H40" t="s">
        <v>387</v>
      </c>
      <c r="I40" t="s">
        <v>953</v>
      </c>
      <c r="N40" t="s">
        <v>126</v>
      </c>
      <c r="O40" t="s">
        <v>847</v>
      </c>
      <c r="P40" t="s">
        <v>710</v>
      </c>
      <c r="S40">
        <v>9</v>
      </c>
      <c r="T40">
        <v>25</v>
      </c>
      <c r="U40">
        <v>2.7777777777777777</v>
      </c>
      <c r="V40" t="s">
        <v>703</v>
      </c>
    </row>
    <row r="41" spans="1:22" x14ac:dyDescent="0.25">
      <c r="A41">
        <v>95</v>
      </c>
      <c r="C41" t="s">
        <v>928</v>
      </c>
      <c r="D41" t="s">
        <v>395</v>
      </c>
      <c r="E41" t="s">
        <v>1014</v>
      </c>
      <c r="F41" t="s">
        <v>407</v>
      </c>
      <c r="G41" t="s">
        <v>1027</v>
      </c>
      <c r="H41" t="s">
        <v>414</v>
      </c>
      <c r="I41" t="s">
        <v>1035</v>
      </c>
      <c r="N41" t="s">
        <v>213</v>
      </c>
      <c r="O41" t="s">
        <v>775</v>
      </c>
      <c r="P41" t="s">
        <v>710</v>
      </c>
      <c r="S41" t="s">
        <v>703</v>
      </c>
      <c r="T41" t="s">
        <v>703</v>
      </c>
      <c r="U41" t="e">
        <v>#VALUE!</v>
      </c>
      <c r="V41" t="s">
        <v>703</v>
      </c>
    </row>
    <row r="42" spans="1:22" x14ac:dyDescent="0.25">
      <c r="A42">
        <v>129</v>
      </c>
      <c r="C42" t="s">
        <v>928</v>
      </c>
      <c r="D42" t="s">
        <v>395</v>
      </c>
      <c r="E42" t="s">
        <v>1014</v>
      </c>
      <c r="F42" t="s">
        <v>404</v>
      </c>
      <c r="G42" t="s">
        <v>964</v>
      </c>
      <c r="H42" t="s">
        <v>404</v>
      </c>
      <c r="I42" t="s">
        <v>965</v>
      </c>
      <c r="N42" t="s">
        <v>246</v>
      </c>
      <c r="O42" t="s">
        <v>810</v>
      </c>
      <c r="P42" t="s">
        <v>759</v>
      </c>
      <c r="Q42">
        <v>98.115809999999996</v>
      </c>
      <c r="R42">
        <v>24.08738</v>
      </c>
      <c r="S42">
        <v>32</v>
      </c>
      <c r="T42">
        <v>187</v>
      </c>
      <c r="U42">
        <v>5.84375</v>
      </c>
      <c r="V42" t="s">
        <v>703</v>
      </c>
    </row>
    <row r="43" spans="1:22" x14ac:dyDescent="0.25">
      <c r="A43">
        <v>16</v>
      </c>
      <c r="C43" t="s">
        <v>928</v>
      </c>
      <c r="D43" t="s">
        <v>376</v>
      </c>
      <c r="E43" t="s">
        <v>938</v>
      </c>
      <c r="F43" t="s">
        <v>377</v>
      </c>
      <c r="G43" t="s">
        <v>939</v>
      </c>
      <c r="H43" t="s">
        <v>381</v>
      </c>
      <c r="I43" t="s">
        <v>944</v>
      </c>
      <c r="N43" t="s">
        <v>138</v>
      </c>
      <c r="O43" t="s">
        <v>725</v>
      </c>
      <c r="P43" t="s">
        <v>710</v>
      </c>
      <c r="S43" t="s">
        <v>703</v>
      </c>
      <c r="T43" t="s">
        <v>703</v>
      </c>
      <c r="U43" t="e">
        <v>#VALUE!</v>
      </c>
      <c r="V43" t="s">
        <v>930</v>
      </c>
    </row>
    <row r="44" spans="1:22" x14ac:dyDescent="0.25">
      <c r="A44">
        <v>105</v>
      </c>
      <c r="C44" t="s">
        <v>928</v>
      </c>
      <c r="D44" t="s">
        <v>376</v>
      </c>
      <c r="E44" t="s">
        <v>938</v>
      </c>
      <c r="F44" t="s">
        <v>386</v>
      </c>
      <c r="G44" t="s">
        <v>951</v>
      </c>
      <c r="H44" t="s">
        <v>388</v>
      </c>
      <c r="I44" t="s">
        <v>954</v>
      </c>
      <c r="N44" t="s">
        <v>223</v>
      </c>
      <c r="O44" t="s">
        <v>787</v>
      </c>
      <c r="P44" t="s">
        <v>759</v>
      </c>
      <c r="Q44">
        <v>97.573166999999998</v>
      </c>
      <c r="R44">
        <v>24.661466999999998</v>
      </c>
      <c r="S44">
        <v>437</v>
      </c>
      <c r="T44">
        <v>2101</v>
      </c>
      <c r="U44">
        <v>4.8077803203661329</v>
      </c>
      <c r="V44" t="s">
        <v>931</v>
      </c>
    </row>
    <row r="45" spans="1:22" x14ac:dyDescent="0.25">
      <c r="A45">
        <v>5</v>
      </c>
      <c r="C45" t="s">
        <v>928</v>
      </c>
      <c r="D45" t="s">
        <v>376</v>
      </c>
      <c r="E45" t="s">
        <v>938</v>
      </c>
      <c r="F45" t="s">
        <v>386</v>
      </c>
      <c r="G45" t="s">
        <v>951</v>
      </c>
      <c r="H45" t="s">
        <v>386</v>
      </c>
      <c r="I45" t="s">
        <v>952</v>
      </c>
      <c r="N45" t="s">
        <v>127</v>
      </c>
      <c r="O45" t="s">
        <v>714</v>
      </c>
      <c r="P45" t="s">
        <v>710</v>
      </c>
      <c r="Q45">
        <v>97.236919999999998</v>
      </c>
      <c r="R45">
        <v>24.24766</v>
      </c>
      <c r="S45">
        <v>46</v>
      </c>
      <c r="T45">
        <v>210</v>
      </c>
      <c r="U45">
        <v>4.5652173913043477</v>
      </c>
      <c r="V45" t="s">
        <v>26</v>
      </c>
    </row>
    <row r="46" spans="1:22" x14ac:dyDescent="0.25">
      <c r="A46">
        <v>134</v>
      </c>
      <c r="C46" t="s">
        <v>928</v>
      </c>
      <c r="D46" t="s">
        <v>376</v>
      </c>
      <c r="E46" t="s">
        <v>938</v>
      </c>
      <c r="F46" t="s">
        <v>377</v>
      </c>
      <c r="G46" t="s">
        <v>939</v>
      </c>
      <c r="H46" t="s">
        <v>377</v>
      </c>
      <c r="I46" t="s">
        <v>940</v>
      </c>
      <c r="N46" t="s">
        <v>251</v>
      </c>
      <c r="O46" t="s">
        <v>816</v>
      </c>
      <c r="P46" t="s">
        <v>710</v>
      </c>
      <c r="Q46">
        <v>97.389778000000007</v>
      </c>
      <c r="R46">
        <v>25.417733999999999</v>
      </c>
      <c r="S46">
        <v>203</v>
      </c>
      <c r="T46">
        <v>952</v>
      </c>
      <c r="U46">
        <v>4.6896551724137927</v>
      </c>
      <c r="V46" t="s">
        <v>934</v>
      </c>
    </row>
    <row r="47" spans="1:22" x14ac:dyDescent="0.25">
      <c r="A47">
        <v>135</v>
      </c>
      <c r="C47" t="s">
        <v>928</v>
      </c>
      <c r="D47" t="s">
        <v>376</v>
      </c>
      <c r="E47" t="s">
        <v>938</v>
      </c>
      <c r="F47" t="s">
        <v>377</v>
      </c>
      <c r="G47" t="s">
        <v>939</v>
      </c>
      <c r="H47" t="s">
        <v>377</v>
      </c>
      <c r="I47" t="s">
        <v>940</v>
      </c>
      <c r="N47" t="s">
        <v>252</v>
      </c>
      <c r="O47" t="s">
        <v>817</v>
      </c>
      <c r="P47" t="s">
        <v>710</v>
      </c>
      <c r="Q47">
        <v>97.373361000000003</v>
      </c>
      <c r="R47">
        <v>25.403476999999999</v>
      </c>
      <c r="S47">
        <v>110</v>
      </c>
      <c r="T47">
        <v>460</v>
      </c>
      <c r="U47">
        <v>4.1818181818181817</v>
      </c>
      <c r="V47" t="s">
        <v>703</v>
      </c>
    </row>
    <row r="48" spans="1:22" x14ac:dyDescent="0.25">
      <c r="A48">
        <v>106</v>
      </c>
      <c r="C48" t="s">
        <v>928</v>
      </c>
      <c r="D48" t="s">
        <v>376</v>
      </c>
      <c r="E48" t="s">
        <v>938</v>
      </c>
      <c r="F48" t="s">
        <v>386</v>
      </c>
      <c r="G48" t="s">
        <v>951</v>
      </c>
      <c r="H48" t="s">
        <v>388</v>
      </c>
      <c r="I48" t="s">
        <v>954</v>
      </c>
      <c r="N48" t="s">
        <v>224</v>
      </c>
      <c r="O48" t="s">
        <v>788</v>
      </c>
      <c r="P48" t="s">
        <v>759</v>
      </c>
      <c r="Q48">
        <v>97.568282999999994</v>
      </c>
      <c r="R48">
        <v>24.688167</v>
      </c>
      <c r="S48">
        <v>1632</v>
      </c>
      <c r="T48">
        <v>8446</v>
      </c>
      <c r="U48">
        <v>5.1752450980392153</v>
      </c>
      <c r="V48" t="s">
        <v>931</v>
      </c>
    </row>
    <row r="49" spans="1:22" x14ac:dyDescent="0.25">
      <c r="A49">
        <v>6</v>
      </c>
      <c r="C49" t="s">
        <v>928</v>
      </c>
      <c r="D49" t="s">
        <v>376</v>
      </c>
      <c r="E49" t="s">
        <v>938</v>
      </c>
      <c r="F49" t="s">
        <v>386</v>
      </c>
      <c r="G49" t="s">
        <v>951</v>
      </c>
      <c r="H49" t="s">
        <v>386</v>
      </c>
      <c r="I49" t="s">
        <v>952</v>
      </c>
      <c r="N49" t="s">
        <v>128</v>
      </c>
      <c r="O49" t="s">
        <v>715</v>
      </c>
      <c r="P49" t="s">
        <v>710</v>
      </c>
      <c r="Q49">
        <v>97.221556500999995</v>
      </c>
      <c r="R49">
        <v>24.262418020999998</v>
      </c>
      <c r="S49">
        <v>3</v>
      </c>
      <c r="T49">
        <v>13</v>
      </c>
      <c r="U49">
        <v>4.333333333333333</v>
      </c>
      <c r="V49" t="s">
        <v>703</v>
      </c>
    </row>
    <row r="50" spans="1:22" x14ac:dyDescent="0.25">
      <c r="A50">
        <v>197</v>
      </c>
      <c r="C50" t="s">
        <v>928</v>
      </c>
      <c r="D50" t="s">
        <v>376</v>
      </c>
      <c r="E50" t="s">
        <v>938</v>
      </c>
      <c r="F50" t="s">
        <v>386</v>
      </c>
      <c r="G50" t="s">
        <v>951</v>
      </c>
      <c r="H50" t="s">
        <v>388</v>
      </c>
      <c r="I50" t="s">
        <v>954</v>
      </c>
      <c r="N50" t="s">
        <v>314</v>
      </c>
      <c r="O50" t="s">
        <v>789</v>
      </c>
      <c r="P50" t="s">
        <v>710</v>
      </c>
      <c r="S50">
        <v>4</v>
      </c>
      <c r="T50">
        <v>26</v>
      </c>
      <c r="U50">
        <v>6.5</v>
      </c>
      <c r="V50" t="s">
        <v>703</v>
      </c>
    </row>
    <row r="51" spans="1:22" x14ac:dyDescent="0.25">
      <c r="A51">
        <v>75</v>
      </c>
      <c r="C51" t="s">
        <v>928</v>
      </c>
      <c r="D51" t="s">
        <v>395</v>
      </c>
      <c r="E51" t="s">
        <v>1014</v>
      </c>
      <c r="F51" t="s">
        <v>404</v>
      </c>
      <c r="G51" t="s">
        <v>964</v>
      </c>
      <c r="H51" t="s">
        <v>406</v>
      </c>
      <c r="I51" t="s">
        <v>1026</v>
      </c>
      <c r="N51" t="s">
        <v>197</v>
      </c>
      <c r="O51" t="s">
        <v>754</v>
      </c>
      <c r="P51" t="s">
        <v>710</v>
      </c>
      <c r="S51" t="s">
        <v>703</v>
      </c>
      <c r="T51" t="s">
        <v>703</v>
      </c>
      <c r="U51" t="e">
        <v>#VALUE!</v>
      </c>
      <c r="V51" t="s">
        <v>703</v>
      </c>
    </row>
    <row r="52" spans="1:22" x14ac:dyDescent="0.25">
      <c r="A52">
        <v>76</v>
      </c>
      <c r="C52" t="s">
        <v>928</v>
      </c>
      <c r="D52" t="s">
        <v>395</v>
      </c>
      <c r="E52" t="s">
        <v>1014</v>
      </c>
      <c r="F52" t="s">
        <v>404</v>
      </c>
      <c r="G52" t="s">
        <v>964</v>
      </c>
      <c r="H52" t="s">
        <v>406</v>
      </c>
      <c r="I52" t="s">
        <v>1026</v>
      </c>
      <c r="N52" t="s">
        <v>198</v>
      </c>
      <c r="O52" t="s">
        <v>755</v>
      </c>
      <c r="P52" t="s">
        <v>710</v>
      </c>
      <c r="Q52">
        <v>97.554308000000006</v>
      </c>
      <c r="R52">
        <v>23.271719000000001</v>
      </c>
      <c r="S52" t="s">
        <v>703</v>
      </c>
      <c r="T52" t="s">
        <v>703</v>
      </c>
      <c r="U52" t="e">
        <v>#VALUE!</v>
      </c>
      <c r="V52" t="s">
        <v>23</v>
      </c>
    </row>
    <row r="53" spans="1:22" x14ac:dyDescent="0.25">
      <c r="A53">
        <v>77</v>
      </c>
      <c r="C53" t="s">
        <v>928</v>
      </c>
      <c r="D53" t="s">
        <v>395</v>
      </c>
      <c r="E53" t="s">
        <v>1014</v>
      </c>
      <c r="F53" t="s">
        <v>404</v>
      </c>
      <c r="G53" t="s">
        <v>964</v>
      </c>
      <c r="H53" t="s">
        <v>406</v>
      </c>
      <c r="I53" t="s">
        <v>1026</v>
      </c>
      <c r="N53" t="s">
        <v>199</v>
      </c>
      <c r="O53" t="s">
        <v>756</v>
      </c>
      <c r="P53" t="s">
        <v>710</v>
      </c>
      <c r="Q53">
        <v>97.565616000000006</v>
      </c>
      <c r="R53">
        <v>23.273361000000001</v>
      </c>
      <c r="S53" t="s">
        <v>703</v>
      </c>
      <c r="T53" t="s">
        <v>703</v>
      </c>
      <c r="U53" t="e">
        <v>#VALUE!</v>
      </c>
      <c r="V53" t="s">
        <v>703</v>
      </c>
    </row>
    <row r="54" spans="1:22" x14ac:dyDescent="0.25">
      <c r="A54">
        <v>136</v>
      </c>
      <c r="C54" t="s">
        <v>928</v>
      </c>
      <c r="D54" t="s">
        <v>376</v>
      </c>
      <c r="E54" t="s">
        <v>938</v>
      </c>
      <c r="F54" t="s">
        <v>377</v>
      </c>
      <c r="G54" t="s">
        <v>939</v>
      </c>
      <c r="H54" t="s">
        <v>377</v>
      </c>
      <c r="I54" t="s">
        <v>940</v>
      </c>
      <c r="N54" t="s">
        <v>253</v>
      </c>
      <c r="O54" t="s">
        <v>818</v>
      </c>
      <c r="P54" t="s">
        <v>710</v>
      </c>
      <c r="Q54">
        <v>97.405120999999994</v>
      </c>
      <c r="R54">
        <v>25.365891000000001</v>
      </c>
      <c r="S54">
        <v>53</v>
      </c>
      <c r="T54">
        <v>215</v>
      </c>
      <c r="U54">
        <v>4.0566037735849054</v>
      </c>
      <c r="V54" t="s">
        <v>23</v>
      </c>
    </row>
    <row r="55" spans="1:22" x14ac:dyDescent="0.25">
      <c r="A55">
        <v>97</v>
      </c>
      <c r="C55" t="s">
        <v>928</v>
      </c>
      <c r="D55" t="s">
        <v>376</v>
      </c>
      <c r="E55" t="s">
        <v>938</v>
      </c>
      <c r="F55" t="s">
        <v>383</v>
      </c>
      <c r="G55" t="s">
        <v>946</v>
      </c>
      <c r="H55" t="s">
        <v>384</v>
      </c>
      <c r="I55" t="s">
        <v>948</v>
      </c>
      <c r="N55" t="s">
        <v>215</v>
      </c>
      <c r="O55" t="s">
        <v>778</v>
      </c>
      <c r="P55" t="s">
        <v>710</v>
      </c>
      <c r="Q55">
        <v>96.922619999999995</v>
      </c>
      <c r="R55">
        <v>25.305669999999999</v>
      </c>
      <c r="S55">
        <v>15</v>
      </c>
      <c r="T55">
        <v>69</v>
      </c>
      <c r="U55">
        <v>4.5999999999999996</v>
      </c>
      <c r="V55" t="s">
        <v>23</v>
      </c>
    </row>
    <row r="56" spans="1:22" x14ac:dyDescent="0.25">
      <c r="A56">
        <v>74</v>
      </c>
      <c r="C56" t="s">
        <v>928</v>
      </c>
      <c r="D56" t="s">
        <v>376</v>
      </c>
      <c r="E56" t="s">
        <v>938</v>
      </c>
      <c r="F56" t="s">
        <v>390</v>
      </c>
      <c r="G56" t="s">
        <v>956</v>
      </c>
      <c r="H56" t="s">
        <v>394</v>
      </c>
      <c r="I56" t="s">
        <v>961</v>
      </c>
      <c r="N56" t="s">
        <v>196</v>
      </c>
      <c r="O56" t="s">
        <v>753</v>
      </c>
      <c r="P56" t="s">
        <v>710</v>
      </c>
      <c r="S56">
        <v>22</v>
      </c>
      <c r="T56">
        <v>107</v>
      </c>
      <c r="U56">
        <v>4.8636363636363633</v>
      </c>
      <c r="V56" t="s">
        <v>703</v>
      </c>
    </row>
    <row r="57" spans="1:22" x14ac:dyDescent="0.25">
      <c r="A57">
        <v>91</v>
      </c>
      <c r="C57" t="s">
        <v>928</v>
      </c>
      <c r="D57" t="s">
        <v>376</v>
      </c>
      <c r="E57" t="s">
        <v>938</v>
      </c>
      <c r="F57" t="s">
        <v>386</v>
      </c>
      <c r="G57" t="s">
        <v>951</v>
      </c>
      <c r="H57" t="s">
        <v>389</v>
      </c>
      <c r="I57" t="s">
        <v>955</v>
      </c>
      <c r="N57" t="s">
        <v>443</v>
      </c>
      <c r="O57" t="s">
        <v>876</v>
      </c>
      <c r="P57" t="s">
        <v>710</v>
      </c>
      <c r="S57">
        <v>85</v>
      </c>
      <c r="T57">
        <v>343</v>
      </c>
      <c r="U57">
        <v>4.0352941176470587</v>
      </c>
      <c r="V57" t="s">
        <v>703</v>
      </c>
    </row>
    <row r="58" spans="1:22" x14ac:dyDescent="0.25">
      <c r="A58">
        <v>175</v>
      </c>
      <c r="C58" t="s">
        <v>928</v>
      </c>
      <c r="D58" t="s">
        <v>376</v>
      </c>
      <c r="E58" t="s">
        <v>938</v>
      </c>
      <c r="F58" t="s">
        <v>377</v>
      </c>
      <c r="G58" t="s">
        <v>939</v>
      </c>
      <c r="H58" t="s">
        <v>378</v>
      </c>
      <c r="I58" t="s">
        <v>941</v>
      </c>
      <c r="N58" t="s">
        <v>292</v>
      </c>
      <c r="O58" t="s">
        <v>854</v>
      </c>
      <c r="P58" t="s">
        <v>759</v>
      </c>
      <c r="Q58">
        <v>97.551716999999996</v>
      </c>
      <c r="R58">
        <v>24.746817</v>
      </c>
      <c r="S58">
        <v>476</v>
      </c>
      <c r="T58">
        <v>2090</v>
      </c>
      <c r="U58">
        <v>4.3907563025210088</v>
      </c>
      <c r="V58" t="s">
        <v>930</v>
      </c>
    </row>
    <row r="59" spans="1:22" x14ac:dyDescent="0.25">
      <c r="A59">
        <v>176</v>
      </c>
      <c r="C59" t="s">
        <v>928</v>
      </c>
      <c r="D59" t="s">
        <v>376</v>
      </c>
      <c r="E59" t="s">
        <v>938</v>
      </c>
      <c r="F59" t="s">
        <v>377</v>
      </c>
      <c r="G59" t="s">
        <v>939</v>
      </c>
      <c r="H59" t="s">
        <v>378</v>
      </c>
      <c r="I59" t="s">
        <v>941</v>
      </c>
      <c r="N59" t="s">
        <v>293</v>
      </c>
      <c r="O59" t="s">
        <v>855</v>
      </c>
      <c r="P59" t="s">
        <v>759</v>
      </c>
      <c r="S59">
        <v>834</v>
      </c>
      <c r="T59">
        <v>4387</v>
      </c>
      <c r="U59">
        <v>5.2601918465227815</v>
      </c>
      <c r="V59" t="s">
        <v>703</v>
      </c>
    </row>
    <row r="60" spans="1:22" x14ac:dyDescent="0.25">
      <c r="A60">
        <v>17</v>
      </c>
      <c r="C60" t="s">
        <v>928</v>
      </c>
      <c r="D60" t="s">
        <v>376</v>
      </c>
      <c r="E60" t="s">
        <v>938</v>
      </c>
      <c r="F60" t="s">
        <v>377</v>
      </c>
      <c r="G60" t="s">
        <v>939</v>
      </c>
      <c r="H60" t="s">
        <v>381</v>
      </c>
      <c r="I60" t="s">
        <v>944</v>
      </c>
      <c r="N60" t="s">
        <v>139</v>
      </c>
      <c r="O60" t="s">
        <v>726</v>
      </c>
      <c r="P60" t="s">
        <v>710</v>
      </c>
      <c r="Q60">
        <v>98.354146999999998</v>
      </c>
      <c r="R60">
        <v>25.708763000000001</v>
      </c>
      <c r="S60" t="s">
        <v>703</v>
      </c>
      <c r="T60" t="s">
        <v>703</v>
      </c>
      <c r="U60" t="e">
        <v>#VALUE!</v>
      </c>
      <c r="V60" t="s">
        <v>703</v>
      </c>
    </row>
    <row r="61" spans="1:22" x14ac:dyDescent="0.25">
      <c r="A61">
        <v>107</v>
      </c>
      <c r="C61" t="s">
        <v>928</v>
      </c>
      <c r="D61" t="s">
        <v>376</v>
      </c>
      <c r="E61" t="s">
        <v>938</v>
      </c>
      <c r="F61" t="s">
        <v>386</v>
      </c>
      <c r="G61" t="s">
        <v>951</v>
      </c>
      <c r="H61" t="s">
        <v>388</v>
      </c>
      <c r="I61" t="s">
        <v>954</v>
      </c>
      <c r="N61" t="s">
        <v>225</v>
      </c>
      <c r="O61" t="s">
        <v>790</v>
      </c>
      <c r="P61" t="s">
        <v>759</v>
      </c>
      <c r="Q61">
        <v>97.625617000000005</v>
      </c>
      <c r="R61">
        <v>24.056132999999999</v>
      </c>
      <c r="S61">
        <v>608</v>
      </c>
      <c r="T61">
        <v>2703</v>
      </c>
      <c r="U61">
        <v>4.4457236842105265</v>
      </c>
      <c r="V61" t="s">
        <v>931</v>
      </c>
    </row>
    <row r="62" spans="1:22" x14ac:dyDescent="0.25">
      <c r="A62">
        <v>165</v>
      </c>
      <c r="C62" t="s">
        <v>928</v>
      </c>
      <c r="D62" t="s">
        <v>376</v>
      </c>
      <c r="E62" t="s">
        <v>938</v>
      </c>
      <c r="F62" t="s">
        <v>386</v>
      </c>
      <c r="G62" t="s">
        <v>951</v>
      </c>
      <c r="H62" t="s">
        <v>387</v>
      </c>
      <c r="I62" t="s">
        <v>953</v>
      </c>
      <c r="N62" t="s">
        <v>283</v>
      </c>
      <c r="O62" t="s">
        <v>848</v>
      </c>
      <c r="P62" t="s">
        <v>759</v>
      </c>
      <c r="S62">
        <v>375</v>
      </c>
      <c r="T62">
        <v>1691</v>
      </c>
      <c r="U62">
        <v>4.5093333333333332</v>
      </c>
      <c r="V62" t="s">
        <v>703</v>
      </c>
    </row>
    <row r="63" spans="1:22" x14ac:dyDescent="0.25">
      <c r="A63">
        <v>73</v>
      </c>
      <c r="C63" t="s">
        <v>928</v>
      </c>
      <c r="D63" t="s">
        <v>376</v>
      </c>
      <c r="E63" t="s">
        <v>938</v>
      </c>
      <c r="F63" t="s">
        <v>377</v>
      </c>
      <c r="G63" t="s">
        <v>939</v>
      </c>
      <c r="H63" t="s">
        <v>379</v>
      </c>
      <c r="I63" t="s">
        <v>942</v>
      </c>
      <c r="N63" t="s">
        <v>195</v>
      </c>
      <c r="O63" t="s">
        <v>752</v>
      </c>
      <c r="P63" t="s">
        <v>710</v>
      </c>
      <c r="S63" t="s">
        <v>703</v>
      </c>
      <c r="T63" t="s">
        <v>703</v>
      </c>
      <c r="U63" t="e">
        <v>#VALUE!</v>
      </c>
      <c r="V63" t="s">
        <v>703</v>
      </c>
    </row>
    <row r="64" spans="1:22" x14ac:dyDescent="0.25">
      <c r="A64">
        <v>137</v>
      </c>
      <c r="C64" t="s">
        <v>928</v>
      </c>
      <c r="D64" t="s">
        <v>376</v>
      </c>
      <c r="E64" t="s">
        <v>938</v>
      </c>
      <c r="F64" t="s">
        <v>377</v>
      </c>
      <c r="G64" t="s">
        <v>939</v>
      </c>
      <c r="H64" t="s">
        <v>377</v>
      </c>
      <c r="I64" t="s">
        <v>940</v>
      </c>
      <c r="N64" t="s">
        <v>254</v>
      </c>
      <c r="O64" t="s">
        <v>819</v>
      </c>
      <c r="P64" t="s">
        <v>710</v>
      </c>
      <c r="Q64">
        <v>97.409317000000001</v>
      </c>
      <c r="R64">
        <v>25.362189999999998</v>
      </c>
      <c r="S64">
        <v>84</v>
      </c>
      <c r="T64">
        <v>440</v>
      </c>
      <c r="U64">
        <v>5.2380952380952381</v>
      </c>
      <c r="V64" t="s">
        <v>23</v>
      </c>
    </row>
    <row r="65" spans="1:22" x14ac:dyDescent="0.25">
      <c r="A65">
        <v>138</v>
      </c>
      <c r="C65" t="s">
        <v>928</v>
      </c>
      <c r="D65" t="s">
        <v>376</v>
      </c>
      <c r="E65" t="s">
        <v>938</v>
      </c>
      <c r="F65" t="s">
        <v>377</v>
      </c>
      <c r="G65" t="s">
        <v>939</v>
      </c>
      <c r="H65" t="s">
        <v>377</v>
      </c>
      <c r="I65" t="s">
        <v>940</v>
      </c>
      <c r="N65" t="s">
        <v>255</v>
      </c>
      <c r="O65" t="s">
        <v>820</v>
      </c>
      <c r="P65" t="s">
        <v>710</v>
      </c>
      <c r="Q65">
        <v>97.408919999999995</v>
      </c>
      <c r="R65">
        <v>25.355983999999999</v>
      </c>
      <c r="S65">
        <v>151</v>
      </c>
      <c r="T65">
        <v>743</v>
      </c>
      <c r="U65">
        <v>4.9205298013245029</v>
      </c>
      <c r="V65" t="s">
        <v>23</v>
      </c>
    </row>
    <row r="66" spans="1:22" x14ac:dyDescent="0.25">
      <c r="A66">
        <v>18</v>
      </c>
      <c r="C66" t="s">
        <v>928</v>
      </c>
      <c r="D66" t="s">
        <v>376</v>
      </c>
      <c r="E66" t="s">
        <v>938</v>
      </c>
      <c r="F66" t="s">
        <v>377</v>
      </c>
      <c r="G66" t="s">
        <v>939</v>
      </c>
      <c r="H66" t="s">
        <v>381</v>
      </c>
      <c r="I66" t="s">
        <v>944</v>
      </c>
      <c r="N66" t="s">
        <v>140</v>
      </c>
      <c r="O66" t="s">
        <v>727</v>
      </c>
      <c r="P66" t="s">
        <v>710</v>
      </c>
      <c r="S66">
        <v>95.4</v>
      </c>
      <c r="T66">
        <v>477</v>
      </c>
      <c r="U66">
        <v>5</v>
      </c>
      <c r="V66" t="s">
        <v>703</v>
      </c>
    </row>
    <row r="67" spans="1:22" x14ac:dyDescent="0.25">
      <c r="A67">
        <v>40</v>
      </c>
      <c r="C67" t="s">
        <v>928</v>
      </c>
      <c r="D67" t="s">
        <v>376</v>
      </c>
      <c r="E67" t="s">
        <v>938</v>
      </c>
      <c r="F67" t="s">
        <v>383</v>
      </c>
      <c r="G67" t="s">
        <v>946</v>
      </c>
      <c r="H67" t="s">
        <v>950</v>
      </c>
      <c r="I67" t="s">
        <v>949</v>
      </c>
      <c r="N67" t="s">
        <v>162</v>
      </c>
      <c r="O67" t="s">
        <v>741</v>
      </c>
      <c r="P67" t="s">
        <v>710</v>
      </c>
      <c r="S67">
        <v>37</v>
      </c>
      <c r="T67">
        <v>116</v>
      </c>
      <c r="U67">
        <v>3.1351351351351351</v>
      </c>
      <c r="V67" t="s">
        <v>703</v>
      </c>
    </row>
    <row r="68" spans="1:22" x14ac:dyDescent="0.25">
      <c r="A68">
        <v>41</v>
      </c>
      <c r="C68" t="s">
        <v>928</v>
      </c>
      <c r="D68" t="s">
        <v>376</v>
      </c>
      <c r="E68" t="s">
        <v>938</v>
      </c>
      <c r="F68" t="s">
        <v>383</v>
      </c>
      <c r="G68" t="s">
        <v>946</v>
      </c>
      <c r="H68" t="s">
        <v>950</v>
      </c>
      <c r="I68" t="s">
        <v>949</v>
      </c>
      <c r="N68" t="s">
        <v>163</v>
      </c>
      <c r="O68" t="s">
        <v>742</v>
      </c>
      <c r="P68" t="s">
        <v>710</v>
      </c>
      <c r="Q68">
        <v>96.316400000000002</v>
      </c>
      <c r="R68">
        <v>25.61842</v>
      </c>
      <c r="S68">
        <v>11</v>
      </c>
      <c r="T68">
        <v>40</v>
      </c>
      <c r="U68">
        <v>3.6363636363636362</v>
      </c>
      <c r="V68" t="s">
        <v>703</v>
      </c>
    </row>
    <row r="69" spans="1:22" x14ac:dyDescent="0.25">
      <c r="A69">
        <v>7</v>
      </c>
      <c r="C69" t="s">
        <v>928</v>
      </c>
      <c r="D69" t="s">
        <v>376</v>
      </c>
      <c r="E69" t="s">
        <v>938</v>
      </c>
      <c r="F69" t="s">
        <v>386</v>
      </c>
      <c r="G69" t="s">
        <v>951</v>
      </c>
      <c r="H69" t="s">
        <v>386</v>
      </c>
      <c r="I69" t="s">
        <v>952</v>
      </c>
      <c r="N69" t="s">
        <v>129</v>
      </c>
      <c r="O69" t="s">
        <v>716</v>
      </c>
      <c r="P69" t="s">
        <v>710</v>
      </c>
      <c r="Q69">
        <v>97.241630000000001</v>
      </c>
      <c r="R69">
        <v>24.266110000000001</v>
      </c>
      <c r="S69">
        <v>63</v>
      </c>
      <c r="T69">
        <v>315</v>
      </c>
      <c r="U69">
        <v>5</v>
      </c>
      <c r="V69" t="s">
        <v>26</v>
      </c>
    </row>
    <row r="70" spans="1:22" x14ac:dyDescent="0.25">
      <c r="A70">
        <v>111</v>
      </c>
      <c r="C70" t="s">
        <v>928</v>
      </c>
      <c r="D70" t="s">
        <v>376</v>
      </c>
      <c r="E70" t="s">
        <v>938</v>
      </c>
      <c r="F70" t="s">
        <v>386</v>
      </c>
      <c r="G70" t="s">
        <v>951</v>
      </c>
      <c r="H70" t="s">
        <v>388</v>
      </c>
      <c r="I70" t="s">
        <v>954</v>
      </c>
      <c r="N70" t="s">
        <v>228</v>
      </c>
      <c r="O70" t="s">
        <v>791</v>
      </c>
      <c r="P70" t="s">
        <v>710</v>
      </c>
      <c r="Q70">
        <v>97.718582999999995</v>
      </c>
      <c r="R70">
        <v>24.200972</v>
      </c>
      <c r="S70">
        <v>19</v>
      </c>
      <c r="T70">
        <v>106</v>
      </c>
      <c r="U70">
        <v>5.5789473684210522</v>
      </c>
      <c r="V70" t="s">
        <v>26</v>
      </c>
    </row>
    <row r="71" spans="1:22" x14ac:dyDescent="0.25">
      <c r="A71">
        <v>112</v>
      </c>
      <c r="C71" t="s">
        <v>928</v>
      </c>
      <c r="D71" t="s">
        <v>376</v>
      </c>
      <c r="E71" t="s">
        <v>938</v>
      </c>
      <c r="F71" t="s">
        <v>386</v>
      </c>
      <c r="G71" t="s">
        <v>951</v>
      </c>
      <c r="H71" t="s">
        <v>388</v>
      </c>
      <c r="I71" t="s">
        <v>954</v>
      </c>
      <c r="N71" t="s">
        <v>229</v>
      </c>
      <c r="O71" t="s">
        <v>792</v>
      </c>
      <c r="P71" t="s">
        <v>710</v>
      </c>
      <c r="Q71">
        <v>97.724566999999993</v>
      </c>
      <c r="R71">
        <v>24.205417000000001</v>
      </c>
      <c r="S71">
        <v>59</v>
      </c>
      <c r="T71">
        <v>281</v>
      </c>
      <c r="U71">
        <v>4.7627118644067794</v>
      </c>
      <c r="V71" t="s">
        <v>929</v>
      </c>
    </row>
    <row r="72" spans="1:22" x14ac:dyDescent="0.25">
      <c r="A72">
        <v>113</v>
      </c>
      <c r="C72" t="s">
        <v>928</v>
      </c>
      <c r="D72" t="s">
        <v>376</v>
      </c>
      <c r="E72" t="s">
        <v>938</v>
      </c>
      <c r="F72" t="s">
        <v>386</v>
      </c>
      <c r="G72" t="s">
        <v>951</v>
      </c>
      <c r="H72" t="s">
        <v>388</v>
      </c>
      <c r="I72" t="s">
        <v>954</v>
      </c>
      <c r="N72" t="s">
        <v>230</v>
      </c>
      <c r="O72" t="s">
        <v>793</v>
      </c>
      <c r="P72" t="s">
        <v>710</v>
      </c>
      <c r="Q72">
        <v>97.717133000000004</v>
      </c>
      <c r="R72">
        <v>24.200433</v>
      </c>
      <c r="S72">
        <v>127</v>
      </c>
      <c r="T72">
        <v>631</v>
      </c>
      <c r="U72">
        <v>4.9685039370078741</v>
      </c>
      <c r="V72" t="s">
        <v>26</v>
      </c>
    </row>
    <row r="73" spans="1:22" x14ac:dyDescent="0.25">
      <c r="A73">
        <v>84</v>
      </c>
      <c r="C73" t="s">
        <v>928</v>
      </c>
      <c r="D73" t="s">
        <v>376</v>
      </c>
      <c r="E73" t="s">
        <v>938</v>
      </c>
      <c r="F73" t="s">
        <v>386</v>
      </c>
      <c r="G73" t="s">
        <v>951</v>
      </c>
      <c r="H73" t="s">
        <v>389</v>
      </c>
      <c r="I73" t="s">
        <v>955</v>
      </c>
      <c r="N73" t="s">
        <v>205</v>
      </c>
      <c r="O73" t="s">
        <v>764</v>
      </c>
      <c r="P73" t="s">
        <v>759</v>
      </c>
      <c r="Q73">
        <v>97.585667000000001</v>
      </c>
      <c r="R73">
        <v>23.9055</v>
      </c>
      <c r="S73">
        <v>89</v>
      </c>
      <c r="T73">
        <v>346</v>
      </c>
      <c r="U73">
        <v>3.8876404494382024</v>
      </c>
      <c r="V73" t="s">
        <v>930</v>
      </c>
    </row>
    <row r="74" spans="1:22" x14ac:dyDescent="0.25">
      <c r="A74">
        <v>42</v>
      </c>
      <c r="C74" t="s">
        <v>878</v>
      </c>
      <c r="D74" t="s">
        <v>376</v>
      </c>
      <c r="E74" t="s">
        <v>938</v>
      </c>
      <c r="F74" t="s">
        <v>383</v>
      </c>
      <c r="G74" t="s">
        <v>946</v>
      </c>
      <c r="H74" t="s">
        <v>950</v>
      </c>
      <c r="I74" t="s">
        <v>949</v>
      </c>
      <c r="N74" t="s">
        <v>164</v>
      </c>
      <c r="O74" t="s">
        <v>886</v>
      </c>
      <c r="P74" t="s">
        <v>710</v>
      </c>
      <c r="S74" t="s">
        <v>703</v>
      </c>
      <c r="T74" t="s">
        <v>703</v>
      </c>
      <c r="U74" t="e">
        <v>#VALUE!</v>
      </c>
      <c r="V74" t="s">
        <v>703</v>
      </c>
    </row>
    <row r="75" spans="1:22" x14ac:dyDescent="0.25">
      <c r="A75">
        <v>177</v>
      </c>
      <c r="C75" t="s">
        <v>928</v>
      </c>
      <c r="D75" t="s">
        <v>376</v>
      </c>
      <c r="E75" t="s">
        <v>938</v>
      </c>
      <c r="F75" t="s">
        <v>377</v>
      </c>
      <c r="G75" t="s">
        <v>939</v>
      </c>
      <c r="H75" t="s">
        <v>378</v>
      </c>
      <c r="I75" t="s">
        <v>941</v>
      </c>
      <c r="N75" t="s">
        <v>294</v>
      </c>
      <c r="O75" t="s">
        <v>856</v>
      </c>
      <c r="P75" t="s">
        <v>710</v>
      </c>
      <c r="Q75">
        <v>97.451965000000001</v>
      </c>
      <c r="R75">
        <v>25.356632000000001</v>
      </c>
      <c r="S75">
        <v>23</v>
      </c>
      <c r="T75">
        <v>114</v>
      </c>
      <c r="U75">
        <v>4.9565217391304346</v>
      </c>
      <c r="V75" t="s">
        <v>935</v>
      </c>
    </row>
    <row r="76" spans="1:22" x14ac:dyDescent="0.25">
      <c r="A76">
        <v>178</v>
      </c>
      <c r="C76" t="s">
        <v>928</v>
      </c>
      <c r="D76" t="s">
        <v>376</v>
      </c>
      <c r="E76" t="s">
        <v>938</v>
      </c>
      <c r="F76" t="s">
        <v>377</v>
      </c>
      <c r="G76" t="s">
        <v>939</v>
      </c>
      <c r="H76" t="s">
        <v>378</v>
      </c>
      <c r="I76" t="s">
        <v>941</v>
      </c>
      <c r="N76" t="s">
        <v>295</v>
      </c>
      <c r="O76" t="s">
        <v>857</v>
      </c>
      <c r="P76" t="s">
        <v>759</v>
      </c>
      <c r="Q76">
        <v>97.715230000000005</v>
      </c>
      <c r="R76">
        <v>24.980250000000002</v>
      </c>
      <c r="S76">
        <v>622</v>
      </c>
      <c r="T76">
        <v>2790</v>
      </c>
      <c r="U76">
        <v>4.485530546623794</v>
      </c>
      <c r="V76" t="s">
        <v>932</v>
      </c>
    </row>
    <row r="77" spans="1:22" x14ac:dyDescent="0.25">
      <c r="A77">
        <v>114</v>
      </c>
      <c r="C77" t="s">
        <v>928</v>
      </c>
      <c r="D77" t="s">
        <v>376</v>
      </c>
      <c r="E77" t="s">
        <v>938</v>
      </c>
      <c r="F77" t="s">
        <v>386</v>
      </c>
      <c r="G77" t="s">
        <v>951</v>
      </c>
      <c r="H77" t="s">
        <v>388</v>
      </c>
      <c r="I77" t="s">
        <v>954</v>
      </c>
      <c r="N77" t="s">
        <v>231</v>
      </c>
      <c r="O77" t="s">
        <v>794</v>
      </c>
      <c r="P77" t="s">
        <v>710</v>
      </c>
      <c r="S77">
        <v>2</v>
      </c>
      <c r="T77">
        <v>9</v>
      </c>
      <c r="U77">
        <v>4.5</v>
      </c>
      <c r="V77" t="s">
        <v>703</v>
      </c>
    </row>
    <row r="78" spans="1:22" x14ac:dyDescent="0.25">
      <c r="A78">
        <v>179</v>
      </c>
      <c r="C78" t="s">
        <v>928</v>
      </c>
      <c r="D78" t="s">
        <v>376</v>
      </c>
      <c r="E78" t="s">
        <v>938</v>
      </c>
      <c r="F78" t="s">
        <v>377</v>
      </c>
      <c r="G78" t="s">
        <v>939</v>
      </c>
      <c r="H78" t="s">
        <v>378</v>
      </c>
      <c r="I78" t="s">
        <v>941</v>
      </c>
      <c r="N78" t="s">
        <v>296</v>
      </c>
      <c r="O78" t="s">
        <v>858</v>
      </c>
      <c r="P78" t="s">
        <v>710</v>
      </c>
      <c r="Q78">
        <v>97.435233999999994</v>
      </c>
      <c r="R78">
        <v>25.425276</v>
      </c>
      <c r="S78">
        <v>107</v>
      </c>
      <c r="T78">
        <v>493</v>
      </c>
      <c r="U78">
        <v>4.6074766355140184</v>
      </c>
      <c r="V78" t="s">
        <v>447</v>
      </c>
    </row>
    <row r="79" spans="1:22" x14ac:dyDescent="0.25">
      <c r="A79">
        <v>180</v>
      </c>
      <c r="C79" t="s">
        <v>928</v>
      </c>
      <c r="D79" t="s">
        <v>376</v>
      </c>
      <c r="E79" t="s">
        <v>938</v>
      </c>
      <c r="F79" t="s">
        <v>377</v>
      </c>
      <c r="G79" t="s">
        <v>939</v>
      </c>
      <c r="H79" t="s">
        <v>378</v>
      </c>
      <c r="I79" t="s">
        <v>941</v>
      </c>
      <c r="N79" t="s">
        <v>297</v>
      </c>
      <c r="O79" t="s">
        <v>859</v>
      </c>
      <c r="P79" t="s">
        <v>710</v>
      </c>
      <c r="Q79">
        <v>97.438450000000003</v>
      </c>
      <c r="R79">
        <v>25.415900000000001</v>
      </c>
      <c r="S79">
        <v>243</v>
      </c>
      <c r="T79">
        <v>1078</v>
      </c>
      <c r="U79">
        <v>4.4362139917695469</v>
      </c>
      <c r="V79" t="s">
        <v>937</v>
      </c>
    </row>
    <row r="80" spans="1:22" x14ac:dyDescent="0.25">
      <c r="A80">
        <v>181</v>
      </c>
      <c r="C80" t="s">
        <v>928</v>
      </c>
      <c r="D80" t="s">
        <v>376</v>
      </c>
      <c r="E80" t="s">
        <v>938</v>
      </c>
      <c r="F80" t="s">
        <v>377</v>
      </c>
      <c r="G80" t="s">
        <v>939</v>
      </c>
      <c r="H80" t="s">
        <v>378</v>
      </c>
      <c r="I80" t="s">
        <v>941</v>
      </c>
      <c r="N80" t="s">
        <v>298</v>
      </c>
      <c r="O80" t="s">
        <v>860</v>
      </c>
      <c r="P80" t="s">
        <v>710</v>
      </c>
      <c r="Q80">
        <v>97.437434999999994</v>
      </c>
      <c r="R80">
        <v>25.411413</v>
      </c>
      <c r="S80">
        <v>384</v>
      </c>
      <c r="T80">
        <v>1694</v>
      </c>
      <c r="U80">
        <v>4.411458333333333</v>
      </c>
      <c r="V80" t="s">
        <v>23</v>
      </c>
    </row>
    <row r="81" spans="1:22" x14ac:dyDescent="0.25">
      <c r="A81">
        <v>182</v>
      </c>
      <c r="C81" t="s">
        <v>928</v>
      </c>
      <c r="D81" t="s">
        <v>376</v>
      </c>
      <c r="E81" t="s">
        <v>938</v>
      </c>
      <c r="F81" t="s">
        <v>377</v>
      </c>
      <c r="G81" t="s">
        <v>939</v>
      </c>
      <c r="H81" t="s">
        <v>378</v>
      </c>
      <c r="I81" t="s">
        <v>941</v>
      </c>
      <c r="N81" t="s">
        <v>299</v>
      </c>
      <c r="O81" t="s">
        <v>861</v>
      </c>
      <c r="P81" t="s">
        <v>710</v>
      </c>
      <c r="Q81">
        <v>97.426297000000005</v>
      </c>
      <c r="R81">
        <v>25.409566000000002</v>
      </c>
      <c r="S81">
        <v>47</v>
      </c>
      <c r="T81">
        <v>184</v>
      </c>
      <c r="U81">
        <v>3.9148936170212765</v>
      </c>
      <c r="V81" t="s">
        <v>23</v>
      </c>
    </row>
    <row r="82" spans="1:22" x14ac:dyDescent="0.25">
      <c r="A82">
        <v>139</v>
      </c>
      <c r="C82" t="s">
        <v>928</v>
      </c>
      <c r="D82" t="s">
        <v>376</v>
      </c>
      <c r="E82" t="s">
        <v>938</v>
      </c>
      <c r="F82" t="s">
        <v>377</v>
      </c>
      <c r="G82" t="s">
        <v>939</v>
      </c>
      <c r="H82" t="s">
        <v>377</v>
      </c>
      <c r="I82" t="s">
        <v>940</v>
      </c>
      <c r="N82" t="s">
        <v>256</v>
      </c>
      <c r="O82" t="s">
        <v>821</v>
      </c>
      <c r="P82" t="s">
        <v>710</v>
      </c>
      <c r="Q82">
        <v>97.411606000000006</v>
      </c>
      <c r="R82">
        <v>25.360475999999998</v>
      </c>
      <c r="S82">
        <v>77</v>
      </c>
      <c r="T82">
        <v>329</v>
      </c>
      <c r="U82">
        <v>4.2727272727272725</v>
      </c>
      <c r="V82" t="s">
        <v>23</v>
      </c>
    </row>
    <row r="83" spans="1:22" x14ac:dyDescent="0.25">
      <c r="A83">
        <v>115</v>
      </c>
      <c r="C83" t="s">
        <v>928</v>
      </c>
      <c r="D83" t="s">
        <v>376</v>
      </c>
      <c r="E83" t="s">
        <v>938</v>
      </c>
      <c r="F83" t="s">
        <v>386</v>
      </c>
      <c r="G83" t="s">
        <v>951</v>
      </c>
      <c r="H83" t="s">
        <v>388</v>
      </c>
      <c r="I83" t="s">
        <v>954</v>
      </c>
      <c r="N83" t="s">
        <v>232</v>
      </c>
      <c r="O83" t="s">
        <v>795</v>
      </c>
      <c r="P83" t="s">
        <v>710</v>
      </c>
      <c r="Q83">
        <v>97.325019999999995</v>
      </c>
      <c r="R83">
        <v>24.245100000000001</v>
      </c>
      <c r="S83">
        <v>18</v>
      </c>
      <c r="T83">
        <v>65</v>
      </c>
      <c r="U83">
        <v>3.6111111111111112</v>
      </c>
      <c r="V83" t="s">
        <v>929</v>
      </c>
    </row>
    <row r="84" spans="1:22" x14ac:dyDescent="0.25">
      <c r="A84">
        <v>140</v>
      </c>
      <c r="C84" t="s">
        <v>928</v>
      </c>
      <c r="D84" t="s">
        <v>376</v>
      </c>
      <c r="E84" t="s">
        <v>938</v>
      </c>
      <c r="F84" t="s">
        <v>377</v>
      </c>
      <c r="G84" t="s">
        <v>939</v>
      </c>
      <c r="H84" t="s">
        <v>377</v>
      </c>
      <c r="I84" t="s">
        <v>940</v>
      </c>
      <c r="N84" t="s">
        <v>257</v>
      </c>
      <c r="O84" t="s">
        <v>822</v>
      </c>
      <c r="P84" t="s">
        <v>710</v>
      </c>
      <c r="Q84">
        <v>97.418694000000002</v>
      </c>
      <c r="R84">
        <v>25.428910999999999</v>
      </c>
      <c r="S84">
        <v>88</v>
      </c>
      <c r="T84">
        <v>370</v>
      </c>
      <c r="U84">
        <v>4.2045454545454541</v>
      </c>
      <c r="V84" t="s">
        <v>23</v>
      </c>
    </row>
    <row r="85" spans="1:22" x14ac:dyDescent="0.25">
      <c r="A85">
        <v>116</v>
      </c>
      <c r="C85" t="s">
        <v>928</v>
      </c>
      <c r="D85" t="s">
        <v>376</v>
      </c>
      <c r="E85" t="s">
        <v>938</v>
      </c>
      <c r="F85" t="s">
        <v>386</v>
      </c>
      <c r="G85" t="s">
        <v>951</v>
      </c>
      <c r="H85" t="s">
        <v>388</v>
      </c>
      <c r="I85" t="s">
        <v>954</v>
      </c>
      <c r="N85" t="s">
        <v>233</v>
      </c>
      <c r="O85" t="s">
        <v>796</v>
      </c>
      <c r="P85" t="s">
        <v>710</v>
      </c>
      <c r="Q85">
        <v>97.321659999999994</v>
      </c>
      <c r="R85">
        <v>24.41</v>
      </c>
      <c r="S85">
        <v>28</v>
      </c>
      <c r="T85">
        <v>136</v>
      </c>
      <c r="U85">
        <v>4.8571428571428568</v>
      </c>
      <c r="V85" t="s">
        <v>703</v>
      </c>
    </row>
    <row r="86" spans="1:22" x14ac:dyDescent="0.25">
      <c r="A86">
        <v>117</v>
      </c>
      <c r="C86" t="s">
        <v>928</v>
      </c>
      <c r="D86" t="s">
        <v>376</v>
      </c>
      <c r="E86" t="s">
        <v>938</v>
      </c>
      <c r="F86" t="s">
        <v>386</v>
      </c>
      <c r="G86" t="s">
        <v>951</v>
      </c>
      <c r="H86" t="s">
        <v>388</v>
      </c>
      <c r="I86" t="s">
        <v>954</v>
      </c>
      <c r="N86" t="s">
        <v>234</v>
      </c>
      <c r="O86" t="s">
        <v>797</v>
      </c>
      <c r="P86" t="s">
        <v>710</v>
      </c>
      <c r="S86" t="s">
        <v>703</v>
      </c>
      <c r="T86" t="s">
        <v>703</v>
      </c>
      <c r="U86" t="e">
        <v>#VALUE!</v>
      </c>
      <c r="V86" t="s">
        <v>703</v>
      </c>
    </row>
    <row r="87" spans="1:22" x14ac:dyDescent="0.25">
      <c r="A87">
        <v>85</v>
      </c>
      <c r="C87" t="s">
        <v>928</v>
      </c>
      <c r="D87" t="s">
        <v>376</v>
      </c>
      <c r="E87" t="s">
        <v>938</v>
      </c>
      <c r="F87" t="s">
        <v>386</v>
      </c>
      <c r="G87" t="s">
        <v>951</v>
      </c>
      <c r="H87" t="s">
        <v>389</v>
      </c>
      <c r="I87" t="s">
        <v>955</v>
      </c>
      <c r="N87" t="s">
        <v>206</v>
      </c>
      <c r="O87" t="s">
        <v>765</v>
      </c>
      <c r="P87" t="s">
        <v>759</v>
      </c>
      <c r="S87">
        <v>114</v>
      </c>
      <c r="T87">
        <v>549</v>
      </c>
      <c r="U87">
        <v>4.8157894736842106</v>
      </c>
      <c r="V87" t="s">
        <v>23</v>
      </c>
    </row>
    <row r="88" spans="1:22" x14ac:dyDescent="0.25">
      <c r="A88">
        <v>86</v>
      </c>
      <c r="C88" t="s">
        <v>928</v>
      </c>
      <c r="D88" t="s">
        <v>376</v>
      </c>
      <c r="E88" t="s">
        <v>938</v>
      </c>
      <c r="F88" t="s">
        <v>386</v>
      </c>
      <c r="G88" t="s">
        <v>951</v>
      </c>
      <c r="H88" t="s">
        <v>389</v>
      </c>
      <c r="I88" t="s">
        <v>955</v>
      </c>
      <c r="N88" t="s">
        <v>207</v>
      </c>
      <c r="O88" t="s">
        <v>766</v>
      </c>
      <c r="P88" t="s">
        <v>759</v>
      </c>
      <c r="Q88">
        <v>97.334630000000004</v>
      </c>
      <c r="R88">
        <v>23.51491</v>
      </c>
      <c r="S88">
        <v>308</v>
      </c>
      <c r="T88">
        <v>1515</v>
      </c>
      <c r="U88">
        <v>4.9188311688311686</v>
      </c>
      <c r="V88" t="s">
        <v>929</v>
      </c>
    </row>
    <row r="89" spans="1:22" x14ac:dyDescent="0.25">
      <c r="A89">
        <v>87</v>
      </c>
      <c r="C89" t="s">
        <v>928</v>
      </c>
      <c r="D89" t="s">
        <v>376</v>
      </c>
      <c r="E89" t="s">
        <v>938</v>
      </c>
      <c r="F89" t="s">
        <v>386</v>
      </c>
      <c r="G89" t="s">
        <v>951</v>
      </c>
      <c r="H89" t="s">
        <v>389</v>
      </c>
      <c r="I89" t="s">
        <v>955</v>
      </c>
      <c r="N89" t="s">
        <v>208</v>
      </c>
      <c r="O89" t="s">
        <v>767</v>
      </c>
      <c r="P89" t="s">
        <v>759</v>
      </c>
      <c r="S89">
        <v>262</v>
      </c>
      <c r="T89">
        <v>1300</v>
      </c>
      <c r="U89">
        <v>4.9618320610687023</v>
      </c>
      <c r="V89" t="s">
        <v>703</v>
      </c>
    </row>
    <row r="90" spans="1:22" x14ac:dyDescent="0.25">
      <c r="A90">
        <v>183</v>
      </c>
      <c r="C90" t="s">
        <v>928</v>
      </c>
      <c r="D90" t="s">
        <v>376</v>
      </c>
      <c r="E90" t="s">
        <v>938</v>
      </c>
      <c r="F90" t="s">
        <v>377</v>
      </c>
      <c r="G90" t="s">
        <v>939</v>
      </c>
      <c r="H90" t="s">
        <v>378</v>
      </c>
      <c r="I90" t="s">
        <v>941</v>
      </c>
      <c r="N90" t="s">
        <v>300</v>
      </c>
      <c r="O90" t="s">
        <v>862</v>
      </c>
      <c r="P90" t="s">
        <v>710</v>
      </c>
      <c r="Q90">
        <v>97.550267000000005</v>
      </c>
      <c r="R90">
        <v>24.747966999999999</v>
      </c>
      <c r="S90" t="s">
        <v>703</v>
      </c>
      <c r="T90" t="s">
        <v>703</v>
      </c>
      <c r="U90" t="e">
        <v>#VALUE!</v>
      </c>
      <c r="V90" t="s">
        <v>703</v>
      </c>
    </row>
    <row r="91" spans="1:22" x14ac:dyDescent="0.25">
      <c r="A91">
        <v>118</v>
      </c>
      <c r="C91" t="s">
        <v>928</v>
      </c>
      <c r="D91" t="s">
        <v>376</v>
      </c>
      <c r="E91" t="s">
        <v>938</v>
      </c>
      <c r="F91" t="s">
        <v>386</v>
      </c>
      <c r="G91" t="s">
        <v>951</v>
      </c>
      <c r="H91" t="s">
        <v>388</v>
      </c>
      <c r="I91" t="s">
        <v>954</v>
      </c>
      <c r="N91" t="s">
        <v>235</v>
      </c>
      <c r="O91" t="s">
        <v>798</v>
      </c>
      <c r="P91" t="s">
        <v>710</v>
      </c>
      <c r="Q91">
        <v>97.346940000000004</v>
      </c>
      <c r="R91">
        <v>24.251860000000001</v>
      </c>
      <c r="S91">
        <v>8</v>
      </c>
      <c r="T91">
        <v>25</v>
      </c>
      <c r="U91">
        <v>3.125</v>
      </c>
      <c r="V91" t="s">
        <v>26</v>
      </c>
    </row>
    <row r="92" spans="1:22" x14ac:dyDescent="0.25">
      <c r="A92">
        <v>94</v>
      </c>
      <c r="C92" t="s">
        <v>928</v>
      </c>
      <c r="D92" t="s">
        <v>395</v>
      </c>
      <c r="E92" t="s">
        <v>1014</v>
      </c>
      <c r="F92" t="s">
        <v>407</v>
      </c>
      <c r="G92" t="s">
        <v>1027</v>
      </c>
      <c r="H92" t="s">
        <v>414</v>
      </c>
      <c r="I92" t="s">
        <v>1035</v>
      </c>
      <c r="N92" t="s">
        <v>212</v>
      </c>
      <c r="O92" t="s">
        <v>776</v>
      </c>
      <c r="P92" t="s">
        <v>759</v>
      </c>
      <c r="S92">
        <v>53</v>
      </c>
      <c r="T92">
        <v>260</v>
      </c>
      <c r="U92">
        <v>4.9056603773584904</v>
      </c>
      <c r="V92" t="s">
        <v>23</v>
      </c>
    </row>
    <row r="93" spans="1:22" x14ac:dyDescent="0.25">
      <c r="A93">
        <v>98</v>
      </c>
      <c r="C93" t="s">
        <v>928</v>
      </c>
      <c r="D93" t="s">
        <v>376</v>
      </c>
      <c r="E93" t="s">
        <v>938</v>
      </c>
      <c r="F93" t="s">
        <v>383</v>
      </c>
      <c r="G93" t="s">
        <v>946</v>
      </c>
      <c r="H93" t="s">
        <v>384</v>
      </c>
      <c r="I93" t="s">
        <v>948</v>
      </c>
      <c r="N93" t="s">
        <v>216</v>
      </c>
      <c r="O93" t="s">
        <v>779</v>
      </c>
      <c r="P93" t="s">
        <v>710</v>
      </c>
      <c r="Q93">
        <v>96.942279999999997</v>
      </c>
      <c r="R93">
        <v>25.296579999999999</v>
      </c>
      <c r="S93">
        <v>16</v>
      </c>
      <c r="T93">
        <v>69</v>
      </c>
      <c r="U93">
        <v>4.3125</v>
      </c>
      <c r="V93" t="s">
        <v>23</v>
      </c>
    </row>
    <row r="94" spans="1:22" x14ac:dyDescent="0.25">
      <c r="A94">
        <v>88</v>
      </c>
      <c r="C94" t="s">
        <v>928</v>
      </c>
      <c r="D94" t="s">
        <v>376</v>
      </c>
      <c r="E94" t="s">
        <v>938</v>
      </c>
      <c r="F94" t="s">
        <v>386</v>
      </c>
      <c r="G94" t="s">
        <v>951</v>
      </c>
      <c r="H94" t="s">
        <v>389</v>
      </c>
      <c r="I94" t="s">
        <v>955</v>
      </c>
      <c r="N94" t="s">
        <v>209</v>
      </c>
      <c r="O94" t="s">
        <v>768</v>
      </c>
      <c r="P94" t="s">
        <v>710</v>
      </c>
      <c r="Q94">
        <v>97.291820000000001</v>
      </c>
      <c r="R94">
        <v>24.129059999999999</v>
      </c>
      <c r="S94">
        <v>84</v>
      </c>
      <c r="T94">
        <v>348</v>
      </c>
      <c r="U94">
        <v>4.1428571428571432</v>
      </c>
      <c r="V94" t="s">
        <v>26</v>
      </c>
    </row>
    <row r="95" spans="1:22" x14ac:dyDescent="0.25">
      <c r="A95">
        <v>43</v>
      </c>
      <c r="C95" t="s">
        <v>878</v>
      </c>
      <c r="D95" t="s">
        <v>376</v>
      </c>
      <c r="E95" t="s">
        <v>938</v>
      </c>
      <c r="F95" t="s">
        <v>383</v>
      </c>
      <c r="G95" t="s">
        <v>946</v>
      </c>
      <c r="H95" t="s">
        <v>950</v>
      </c>
      <c r="I95" t="s">
        <v>949</v>
      </c>
      <c r="N95" t="s">
        <v>165</v>
      </c>
      <c r="O95" t="s">
        <v>887</v>
      </c>
      <c r="P95" t="s">
        <v>710</v>
      </c>
      <c r="Q95">
        <v>96.310928000000004</v>
      </c>
      <c r="R95">
        <v>25.609179999999999</v>
      </c>
      <c r="S95">
        <v>25</v>
      </c>
      <c r="T95">
        <v>110</v>
      </c>
      <c r="U95">
        <v>4.4000000000000004</v>
      </c>
      <c r="V95" t="s">
        <v>23</v>
      </c>
    </row>
    <row r="96" spans="1:22" x14ac:dyDescent="0.25">
      <c r="A96">
        <v>44</v>
      </c>
      <c r="C96" t="s">
        <v>878</v>
      </c>
      <c r="D96" t="s">
        <v>376</v>
      </c>
      <c r="E96" t="s">
        <v>938</v>
      </c>
      <c r="F96" t="s">
        <v>383</v>
      </c>
      <c r="G96" t="s">
        <v>946</v>
      </c>
      <c r="H96" t="s">
        <v>950</v>
      </c>
      <c r="I96" t="s">
        <v>949</v>
      </c>
      <c r="N96" t="s">
        <v>166</v>
      </c>
      <c r="O96" t="s">
        <v>888</v>
      </c>
      <c r="P96" t="s">
        <v>710</v>
      </c>
      <c r="S96" t="s">
        <v>703</v>
      </c>
      <c r="T96" t="s">
        <v>703</v>
      </c>
      <c r="U96" t="e">
        <v>#VALUE!</v>
      </c>
      <c r="V96" t="s">
        <v>703</v>
      </c>
    </row>
    <row r="97" spans="1:22" x14ac:dyDescent="0.25">
      <c r="A97">
        <v>45</v>
      </c>
      <c r="C97" t="s">
        <v>878</v>
      </c>
      <c r="D97" t="s">
        <v>376</v>
      </c>
      <c r="E97" t="s">
        <v>938</v>
      </c>
      <c r="F97" t="s">
        <v>383</v>
      </c>
      <c r="G97" t="s">
        <v>946</v>
      </c>
      <c r="H97" t="s">
        <v>950</v>
      </c>
      <c r="I97" t="s">
        <v>949</v>
      </c>
      <c r="N97" t="s">
        <v>167</v>
      </c>
      <c r="O97" t="s">
        <v>889</v>
      </c>
      <c r="P97" t="s">
        <v>710</v>
      </c>
      <c r="S97" t="s">
        <v>703</v>
      </c>
      <c r="T97" t="s">
        <v>703</v>
      </c>
      <c r="U97" t="e">
        <v>#VALUE!</v>
      </c>
      <c r="V97" t="s">
        <v>703</v>
      </c>
    </row>
    <row r="98" spans="1:22" x14ac:dyDescent="0.25">
      <c r="A98">
        <v>46</v>
      </c>
      <c r="C98" t="s">
        <v>878</v>
      </c>
      <c r="D98" t="s">
        <v>376</v>
      </c>
      <c r="E98" t="s">
        <v>938</v>
      </c>
      <c r="F98" t="s">
        <v>383</v>
      </c>
      <c r="G98" t="s">
        <v>946</v>
      </c>
      <c r="H98" t="s">
        <v>950</v>
      </c>
      <c r="I98" t="s">
        <v>949</v>
      </c>
      <c r="N98" t="s">
        <v>168</v>
      </c>
      <c r="O98" t="s">
        <v>890</v>
      </c>
      <c r="P98" t="s">
        <v>710</v>
      </c>
      <c r="S98" t="s">
        <v>703</v>
      </c>
      <c r="T98" t="s">
        <v>703</v>
      </c>
      <c r="U98" t="e">
        <v>#VALUE!</v>
      </c>
      <c r="V98" t="s">
        <v>703</v>
      </c>
    </row>
    <row r="99" spans="1:22" x14ac:dyDescent="0.25">
      <c r="A99">
        <v>47</v>
      </c>
      <c r="C99" t="s">
        <v>878</v>
      </c>
      <c r="D99" t="s">
        <v>376</v>
      </c>
      <c r="E99" t="s">
        <v>938</v>
      </c>
      <c r="F99" t="s">
        <v>383</v>
      </c>
      <c r="G99" t="s">
        <v>946</v>
      </c>
      <c r="H99" t="s">
        <v>950</v>
      </c>
      <c r="I99" t="s">
        <v>949</v>
      </c>
      <c r="N99" t="s">
        <v>169</v>
      </c>
      <c r="O99" t="s">
        <v>891</v>
      </c>
      <c r="P99" t="s">
        <v>710</v>
      </c>
      <c r="S99" t="s">
        <v>703</v>
      </c>
      <c r="T99" t="s">
        <v>703</v>
      </c>
      <c r="U99" t="e">
        <v>#VALUE!</v>
      </c>
      <c r="V99" t="s">
        <v>703</v>
      </c>
    </row>
    <row r="100" spans="1:22" x14ac:dyDescent="0.25">
      <c r="A100">
        <v>48</v>
      </c>
      <c r="C100" t="s">
        <v>878</v>
      </c>
      <c r="D100" t="s">
        <v>376</v>
      </c>
      <c r="E100" t="s">
        <v>938</v>
      </c>
      <c r="F100" t="s">
        <v>383</v>
      </c>
      <c r="G100" t="s">
        <v>946</v>
      </c>
      <c r="H100" t="s">
        <v>950</v>
      </c>
      <c r="I100" t="s">
        <v>949</v>
      </c>
      <c r="N100" t="s">
        <v>170</v>
      </c>
      <c r="O100" t="s">
        <v>892</v>
      </c>
      <c r="P100" t="s">
        <v>710</v>
      </c>
      <c r="S100" t="s">
        <v>703</v>
      </c>
      <c r="T100" t="s">
        <v>703</v>
      </c>
      <c r="U100" t="e">
        <v>#VALUE!</v>
      </c>
      <c r="V100" t="s">
        <v>703</v>
      </c>
    </row>
    <row r="101" spans="1:22" x14ac:dyDescent="0.25">
      <c r="A101">
        <v>49</v>
      </c>
      <c r="C101" t="s">
        <v>878</v>
      </c>
      <c r="D101" t="s">
        <v>376</v>
      </c>
      <c r="E101" t="s">
        <v>938</v>
      </c>
      <c r="F101" t="s">
        <v>383</v>
      </c>
      <c r="G101" t="s">
        <v>946</v>
      </c>
      <c r="H101" t="s">
        <v>950</v>
      </c>
      <c r="I101" t="s">
        <v>949</v>
      </c>
      <c r="N101" t="s">
        <v>171</v>
      </c>
      <c r="O101" t="s">
        <v>893</v>
      </c>
      <c r="P101" t="s">
        <v>710</v>
      </c>
      <c r="S101" t="s">
        <v>703</v>
      </c>
      <c r="T101" t="s">
        <v>703</v>
      </c>
      <c r="U101" t="e">
        <v>#VALUE!</v>
      </c>
      <c r="V101" t="s">
        <v>703</v>
      </c>
    </row>
    <row r="102" spans="1:22" x14ac:dyDescent="0.25">
      <c r="A102">
        <v>50</v>
      </c>
      <c r="C102" t="s">
        <v>878</v>
      </c>
      <c r="D102" t="s">
        <v>376</v>
      </c>
      <c r="E102" t="s">
        <v>938</v>
      </c>
      <c r="F102" t="s">
        <v>383</v>
      </c>
      <c r="G102" t="s">
        <v>946</v>
      </c>
      <c r="H102" t="s">
        <v>950</v>
      </c>
      <c r="I102" t="s">
        <v>949</v>
      </c>
      <c r="N102" t="s">
        <v>172</v>
      </c>
      <c r="O102" t="s">
        <v>894</v>
      </c>
      <c r="P102" t="s">
        <v>710</v>
      </c>
      <c r="S102" t="s">
        <v>703</v>
      </c>
      <c r="T102" t="s">
        <v>703</v>
      </c>
      <c r="U102" t="e">
        <v>#VALUE!</v>
      </c>
      <c r="V102" t="s">
        <v>703</v>
      </c>
    </row>
    <row r="103" spans="1:22" x14ac:dyDescent="0.25">
      <c r="A103">
        <v>141</v>
      </c>
      <c r="C103" t="s">
        <v>928</v>
      </c>
      <c r="D103" t="s">
        <v>376</v>
      </c>
      <c r="E103" t="s">
        <v>938</v>
      </c>
      <c r="F103" t="s">
        <v>377</v>
      </c>
      <c r="G103" t="s">
        <v>939</v>
      </c>
      <c r="H103" t="s">
        <v>377</v>
      </c>
      <c r="I103" t="s">
        <v>940</v>
      </c>
      <c r="N103" t="s">
        <v>258</v>
      </c>
      <c r="O103" t="s">
        <v>823</v>
      </c>
      <c r="P103" t="s">
        <v>710</v>
      </c>
      <c r="Q103">
        <v>97.284729999999996</v>
      </c>
      <c r="R103">
        <v>25.374020000000002</v>
      </c>
      <c r="S103">
        <v>26</v>
      </c>
      <c r="T103">
        <v>102</v>
      </c>
      <c r="U103">
        <v>3.9230769230769229</v>
      </c>
      <c r="V103" t="s">
        <v>447</v>
      </c>
    </row>
    <row r="104" spans="1:22" x14ac:dyDescent="0.25">
      <c r="A104">
        <v>142</v>
      </c>
      <c r="C104" t="s">
        <v>928</v>
      </c>
      <c r="D104" t="s">
        <v>376</v>
      </c>
      <c r="E104" t="s">
        <v>938</v>
      </c>
      <c r="F104" t="s">
        <v>377</v>
      </c>
      <c r="G104" t="s">
        <v>939</v>
      </c>
      <c r="H104" t="s">
        <v>377</v>
      </c>
      <c r="I104" t="s">
        <v>940</v>
      </c>
      <c r="N104" t="s">
        <v>259</v>
      </c>
      <c r="O104" t="s">
        <v>824</v>
      </c>
      <c r="P104" t="s">
        <v>710</v>
      </c>
      <c r="Q104">
        <v>97.291079999999994</v>
      </c>
      <c r="R104">
        <v>25.371179999999999</v>
      </c>
      <c r="S104">
        <v>20</v>
      </c>
      <c r="T104">
        <v>99</v>
      </c>
      <c r="U104">
        <v>4.95</v>
      </c>
      <c r="V104" t="s">
        <v>447</v>
      </c>
    </row>
    <row r="105" spans="1:22" x14ac:dyDescent="0.25">
      <c r="A105">
        <v>51</v>
      </c>
      <c r="C105" t="s">
        <v>878</v>
      </c>
      <c r="D105" t="s">
        <v>376</v>
      </c>
      <c r="E105" t="s">
        <v>938</v>
      </c>
      <c r="F105" t="s">
        <v>383</v>
      </c>
      <c r="G105" t="s">
        <v>946</v>
      </c>
      <c r="H105" t="s">
        <v>950</v>
      </c>
      <c r="I105" t="s">
        <v>949</v>
      </c>
      <c r="N105" t="s">
        <v>173</v>
      </c>
      <c r="O105" t="s">
        <v>895</v>
      </c>
      <c r="P105" t="s">
        <v>710</v>
      </c>
      <c r="Q105">
        <v>96.343350000000001</v>
      </c>
      <c r="R105">
        <v>25.6447</v>
      </c>
      <c r="S105" t="s">
        <v>703</v>
      </c>
      <c r="T105" t="s">
        <v>703</v>
      </c>
      <c r="U105" t="e">
        <v>#VALUE!</v>
      </c>
      <c r="V105" t="s">
        <v>703</v>
      </c>
    </row>
    <row r="106" spans="1:22" x14ac:dyDescent="0.25">
      <c r="A106">
        <v>52</v>
      </c>
      <c r="C106" t="s">
        <v>878</v>
      </c>
      <c r="D106" t="s">
        <v>376</v>
      </c>
      <c r="E106" t="s">
        <v>938</v>
      </c>
      <c r="F106" t="s">
        <v>383</v>
      </c>
      <c r="G106" t="s">
        <v>946</v>
      </c>
      <c r="H106" t="s">
        <v>950</v>
      </c>
      <c r="I106" t="s">
        <v>949</v>
      </c>
      <c r="N106" t="s">
        <v>174</v>
      </c>
      <c r="O106" t="s">
        <v>896</v>
      </c>
      <c r="P106" t="s">
        <v>710</v>
      </c>
      <c r="S106" t="s">
        <v>703</v>
      </c>
      <c r="T106" t="s">
        <v>703</v>
      </c>
      <c r="U106" t="e">
        <v>#VALUE!</v>
      </c>
      <c r="V106" t="s">
        <v>703</v>
      </c>
    </row>
    <row r="107" spans="1:22" x14ac:dyDescent="0.25">
      <c r="A107">
        <v>53</v>
      </c>
      <c r="C107" t="s">
        <v>878</v>
      </c>
      <c r="D107" t="s">
        <v>376</v>
      </c>
      <c r="E107" t="s">
        <v>938</v>
      </c>
      <c r="F107" t="s">
        <v>383</v>
      </c>
      <c r="G107" t="s">
        <v>946</v>
      </c>
      <c r="H107" t="s">
        <v>950</v>
      </c>
      <c r="I107" t="s">
        <v>949</v>
      </c>
      <c r="N107" t="s">
        <v>175</v>
      </c>
      <c r="O107" t="s">
        <v>897</v>
      </c>
      <c r="P107" t="s">
        <v>710</v>
      </c>
      <c r="Q107">
        <v>96.316210999999996</v>
      </c>
      <c r="R107">
        <v>25.619221</v>
      </c>
      <c r="S107">
        <v>70</v>
      </c>
      <c r="T107">
        <v>324</v>
      </c>
      <c r="U107">
        <v>4.628571428571429</v>
      </c>
      <c r="V107" t="s">
        <v>703</v>
      </c>
    </row>
    <row r="108" spans="1:22" x14ac:dyDescent="0.25">
      <c r="A108">
        <v>54</v>
      </c>
      <c r="C108" t="s">
        <v>878</v>
      </c>
      <c r="D108" t="s">
        <v>376</v>
      </c>
      <c r="E108" t="s">
        <v>938</v>
      </c>
      <c r="F108" t="s">
        <v>383</v>
      </c>
      <c r="G108" t="s">
        <v>946</v>
      </c>
      <c r="H108" t="s">
        <v>950</v>
      </c>
      <c r="I108" t="s">
        <v>949</v>
      </c>
      <c r="N108" t="s">
        <v>176</v>
      </c>
      <c r="O108" t="s">
        <v>898</v>
      </c>
      <c r="P108" t="s">
        <v>710</v>
      </c>
      <c r="S108" t="s">
        <v>703</v>
      </c>
      <c r="T108" t="s">
        <v>703</v>
      </c>
      <c r="U108" t="e">
        <v>#VALUE!</v>
      </c>
      <c r="V108" t="s">
        <v>703</v>
      </c>
    </row>
    <row r="109" spans="1:22" x14ac:dyDescent="0.25">
      <c r="A109">
        <v>55</v>
      </c>
      <c r="C109" t="s">
        <v>928</v>
      </c>
      <c r="D109" t="s">
        <v>376</v>
      </c>
      <c r="E109" t="s">
        <v>938</v>
      </c>
      <c r="F109" t="s">
        <v>383</v>
      </c>
      <c r="G109" t="s">
        <v>946</v>
      </c>
      <c r="H109" t="s">
        <v>950</v>
      </c>
      <c r="I109" t="s">
        <v>949</v>
      </c>
      <c r="N109" t="s">
        <v>177</v>
      </c>
      <c r="O109" t="s">
        <v>743</v>
      </c>
      <c r="P109" t="s">
        <v>710</v>
      </c>
      <c r="Q109">
        <v>96.319687999999999</v>
      </c>
      <c r="R109">
        <v>25.615202</v>
      </c>
      <c r="S109">
        <v>28</v>
      </c>
      <c r="T109">
        <v>82</v>
      </c>
      <c r="U109">
        <v>2.9285714285714284</v>
      </c>
      <c r="V109" t="s">
        <v>703</v>
      </c>
    </row>
    <row r="110" spans="1:22" x14ac:dyDescent="0.25">
      <c r="A110">
        <v>56</v>
      </c>
      <c r="C110" t="s">
        <v>878</v>
      </c>
      <c r="D110" t="s">
        <v>376</v>
      </c>
      <c r="E110" t="s">
        <v>938</v>
      </c>
      <c r="F110" t="s">
        <v>383</v>
      </c>
      <c r="G110" t="s">
        <v>946</v>
      </c>
      <c r="H110" t="s">
        <v>950</v>
      </c>
      <c r="I110" t="s">
        <v>949</v>
      </c>
      <c r="N110" t="s">
        <v>178</v>
      </c>
      <c r="O110" t="s">
        <v>899</v>
      </c>
      <c r="P110" t="s">
        <v>710</v>
      </c>
      <c r="S110" t="s">
        <v>703</v>
      </c>
      <c r="T110" t="s">
        <v>703</v>
      </c>
      <c r="U110" t="e">
        <v>#VALUE!</v>
      </c>
      <c r="V110" t="s">
        <v>703</v>
      </c>
    </row>
    <row r="111" spans="1:22" x14ac:dyDescent="0.25">
      <c r="A111">
        <v>57</v>
      </c>
      <c r="C111" t="s">
        <v>878</v>
      </c>
      <c r="D111" t="s">
        <v>376</v>
      </c>
      <c r="E111" t="s">
        <v>938</v>
      </c>
      <c r="F111" t="s">
        <v>383</v>
      </c>
      <c r="G111" t="s">
        <v>946</v>
      </c>
      <c r="H111" t="s">
        <v>950</v>
      </c>
      <c r="I111" t="s">
        <v>949</v>
      </c>
      <c r="N111" t="s">
        <v>179</v>
      </c>
      <c r="O111" t="s">
        <v>900</v>
      </c>
      <c r="P111" t="s">
        <v>710</v>
      </c>
      <c r="Q111">
        <v>96.359309999999994</v>
      </c>
      <c r="R111">
        <v>25.651440000000001</v>
      </c>
      <c r="S111" t="s">
        <v>703</v>
      </c>
      <c r="T111" t="s">
        <v>703</v>
      </c>
      <c r="U111" t="e">
        <v>#VALUE!</v>
      </c>
      <c r="V111" t="s">
        <v>703</v>
      </c>
    </row>
    <row r="112" spans="1:22" x14ac:dyDescent="0.25">
      <c r="A112">
        <v>78</v>
      </c>
      <c r="C112" t="s">
        <v>928</v>
      </c>
      <c r="D112" t="s">
        <v>395</v>
      </c>
      <c r="E112" t="s">
        <v>1014</v>
      </c>
      <c r="F112" t="s">
        <v>404</v>
      </c>
      <c r="G112" t="s">
        <v>964</v>
      </c>
      <c r="H112" t="s">
        <v>406</v>
      </c>
      <c r="I112" t="s">
        <v>1026</v>
      </c>
      <c r="N112" t="s">
        <v>200</v>
      </c>
      <c r="O112" t="s">
        <v>757</v>
      </c>
      <c r="P112" t="s">
        <v>710</v>
      </c>
      <c r="Q112">
        <v>97.474305999999999</v>
      </c>
      <c r="R112">
        <v>23.352518</v>
      </c>
      <c r="S112" t="s">
        <v>703</v>
      </c>
      <c r="T112" t="s">
        <v>703</v>
      </c>
      <c r="U112" t="e">
        <v>#VALUE!</v>
      </c>
      <c r="V112" t="s">
        <v>703</v>
      </c>
    </row>
    <row r="113" spans="1:22" x14ac:dyDescent="0.25">
      <c r="A113">
        <v>169</v>
      </c>
      <c r="C113" t="s">
        <v>878</v>
      </c>
      <c r="D113" t="s">
        <v>376</v>
      </c>
      <c r="E113" t="s">
        <v>938</v>
      </c>
      <c r="F113" t="s">
        <v>377</v>
      </c>
      <c r="G113" t="s">
        <v>939</v>
      </c>
      <c r="H113" t="s">
        <v>378</v>
      </c>
      <c r="I113" t="s">
        <v>941</v>
      </c>
      <c r="N113" t="s">
        <v>286</v>
      </c>
      <c r="O113" t="s">
        <v>910</v>
      </c>
      <c r="Q113">
        <v>97.421104</v>
      </c>
      <c r="R113">
        <v>25.328987000000001</v>
      </c>
      <c r="S113" t="s">
        <v>703</v>
      </c>
      <c r="T113" t="s">
        <v>703</v>
      </c>
      <c r="U113" t="e">
        <v>#VALUE!</v>
      </c>
      <c r="V113" t="s">
        <v>703</v>
      </c>
    </row>
    <row r="114" spans="1:22" x14ac:dyDescent="0.25">
      <c r="A114">
        <v>119</v>
      </c>
      <c r="C114" t="s">
        <v>928</v>
      </c>
      <c r="D114" t="s">
        <v>376</v>
      </c>
      <c r="E114" t="s">
        <v>938</v>
      </c>
      <c r="F114" t="s">
        <v>386</v>
      </c>
      <c r="G114" t="s">
        <v>951</v>
      </c>
      <c r="H114" t="s">
        <v>388</v>
      </c>
      <c r="I114" t="s">
        <v>954</v>
      </c>
      <c r="N114" t="s">
        <v>236</v>
      </c>
      <c r="O114" t="s">
        <v>799</v>
      </c>
      <c r="P114" t="s">
        <v>710</v>
      </c>
      <c r="Q114">
        <v>97.344359999999995</v>
      </c>
      <c r="R114">
        <v>24.250689999999999</v>
      </c>
      <c r="S114">
        <v>384</v>
      </c>
      <c r="T114">
        <v>1502</v>
      </c>
      <c r="U114">
        <v>3.9114583333333335</v>
      </c>
      <c r="V114" t="s">
        <v>26</v>
      </c>
    </row>
    <row r="115" spans="1:22" x14ac:dyDescent="0.25">
      <c r="A115">
        <v>120</v>
      </c>
      <c r="C115" t="s">
        <v>928</v>
      </c>
      <c r="D115" t="s">
        <v>376</v>
      </c>
      <c r="E115" t="s">
        <v>938</v>
      </c>
      <c r="F115" t="s">
        <v>386</v>
      </c>
      <c r="G115" t="s">
        <v>951</v>
      </c>
      <c r="H115" t="s">
        <v>388</v>
      </c>
      <c r="I115" t="s">
        <v>954</v>
      </c>
      <c r="N115" t="s">
        <v>237</v>
      </c>
      <c r="O115" t="s">
        <v>800</v>
      </c>
      <c r="P115" t="s">
        <v>710</v>
      </c>
      <c r="Q115">
        <v>97.346950000000007</v>
      </c>
      <c r="R115">
        <v>24.25177</v>
      </c>
      <c r="S115">
        <v>285</v>
      </c>
      <c r="T115">
        <v>1036</v>
      </c>
      <c r="U115">
        <v>3.6350877192982458</v>
      </c>
      <c r="V115" t="s">
        <v>929</v>
      </c>
    </row>
    <row r="116" spans="1:22" x14ac:dyDescent="0.25">
      <c r="A116">
        <v>128</v>
      </c>
      <c r="C116" t="s">
        <v>928</v>
      </c>
      <c r="D116" t="s">
        <v>395</v>
      </c>
      <c r="E116" t="s">
        <v>1014</v>
      </c>
      <c r="F116" t="s">
        <v>404</v>
      </c>
      <c r="G116" t="s">
        <v>964</v>
      </c>
      <c r="H116" t="s">
        <v>404</v>
      </c>
      <c r="I116" t="s">
        <v>965</v>
      </c>
      <c r="N116" t="s">
        <v>245</v>
      </c>
      <c r="O116" t="s">
        <v>811</v>
      </c>
      <c r="P116" t="s">
        <v>759</v>
      </c>
      <c r="S116">
        <v>53</v>
      </c>
      <c r="T116">
        <v>192</v>
      </c>
      <c r="U116">
        <v>3.6226415094339623</v>
      </c>
      <c r="V116" t="s">
        <v>23</v>
      </c>
    </row>
    <row r="117" spans="1:22" x14ac:dyDescent="0.25">
      <c r="A117">
        <v>130</v>
      </c>
      <c r="C117" t="s">
        <v>928</v>
      </c>
      <c r="D117" t="s">
        <v>395</v>
      </c>
      <c r="E117" t="s">
        <v>1014</v>
      </c>
      <c r="F117" t="s">
        <v>404</v>
      </c>
      <c r="G117" t="s">
        <v>964</v>
      </c>
      <c r="H117" t="s">
        <v>404</v>
      </c>
      <c r="I117" t="s">
        <v>965</v>
      </c>
      <c r="N117" t="s">
        <v>247</v>
      </c>
      <c r="O117" t="s">
        <v>812</v>
      </c>
      <c r="P117" t="s">
        <v>759</v>
      </c>
      <c r="S117">
        <v>123</v>
      </c>
      <c r="T117">
        <v>503</v>
      </c>
      <c r="U117">
        <v>4.0894308943089435</v>
      </c>
      <c r="V117" t="s">
        <v>23</v>
      </c>
    </row>
    <row r="118" spans="1:22" x14ac:dyDescent="0.25">
      <c r="A118">
        <v>156</v>
      </c>
      <c r="C118" t="s">
        <v>928</v>
      </c>
      <c r="D118" t="s">
        <v>395</v>
      </c>
      <c r="E118" t="s">
        <v>1014</v>
      </c>
      <c r="F118" t="s">
        <v>404</v>
      </c>
      <c r="G118" t="s">
        <v>964</v>
      </c>
      <c r="H118" t="s">
        <v>405</v>
      </c>
      <c r="I118" t="s">
        <v>966</v>
      </c>
      <c r="N118" t="s">
        <v>274</v>
      </c>
      <c r="O118" t="s">
        <v>838</v>
      </c>
      <c r="P118" t="s">
        <v>759</v>
      </c>
      <c r="S118" t="s">
        <v>703</v>
      </c>
      <c r="T118">
        <v>149</v>
      </c>
      <c r="U118" t="e">
        <v>#VALUE!</v>
      </c>
      <c r="V118" t="s">
        <v>703</v>
      </c>
    </row>
    <row r="119" spans="1:22" x14ac:dyDescent="0.25">
      <c r="A119">
        <v>92</v>
      </c>
      <c r="C119" t="s">
        <v>928</v>
      </c>
      <c r="D119" t="s">
        <v>376</v>
      </c>
      <c r="E119" t="s">
        <v>938</v>
      </c>
      <c r="F119" t="s">
        <v>386</v>
      </c>
      <c r="G119" t="s">
        <v>951</v>
      </c>
      <c r="H119" t="s">
        <v>389</v>
      </c>
      <c r="I119" t="s">
        <v>955</v>
      </c>
      <c r="N119" t="s">
        <v>770</v>
      </c>
      <c r="O119" t="s">
        <v>769</v>
      </c>
      <c r="P119" t="s">
        <v>759</v>
      </c>
      <c r="S119">
        <v>29.8</v>
      </c>
      <c r="T119">
        <v>149</v>
      </c>
      <c r="U119">
        <v>5</v>
      </c>
      <c r="V119" t="s">
        <v>703</v>
      </c>
    </row>
    <row r="120" spans="1:22" x14ac:dyDescent="0.25">
      <c r="A120">
        <v>79</v>
      </c>
      <c r="C120" t="s">
        <v>928</v>
      </c>
      <c r="D120" t="s">
        <v>395</v>
      </c>
      <c r="E120" t="s">
        <v>1014</v>
      </c>
      <c r="F120" t="s">
        <v>404</v>
      </c>
      <c r="G120" t="s">
        <v>964</v>
      </c>
      <c r="H120" t="s">
        <v>406</v>
      </c>
      <c r="I120" t="s">
        <v>1026</v>
      </c>
      <c r="N120" t="s">
        <v>201</v>
      </c>
      <c r="O120" t="s">
        <v>758</v>
      </c>
      <c r="P120" t="s">
        <v>759</v>
      </c>
      <c r="Q120">
        <v>98.220614999999995</v>
      </c>
      <c r="R120">
        <v>23.400155999999999</v>
      </c>
      <c r="S120">
        <v>67</v>
      </c>
      <c r="T120">
        <v>296</v>
      </c>
      <c r="U120">
        <v>4.4179104477611943</v>
      </c>
      <c r="V120" t="s">
        <v>23</v>
      </c>
    </row>
    <row r="121" spans="1:22" x14ac:dyDescent="0.25">
      <c r="A121">
        <v>80</v>
      </c>
      <c r="C121" t="s">
        <v>928</v>
      </c>
      <c r="D121" t="s">
        <v>395</v>
      </c>
      <c r="E121" t="s">
        <v>1014</v>
      </c>
      <c r="F121" t="s">
        <v>404</v>
      </c>
      <c r="G121" t="s">
        <v>964</v>
      </c>
      <c r="H121" t="s">
        <v>406</v>
      </c>
      <c r="I121" t="s">
        <v>1026</v>
      </c>
      <c r="N121" t="s">
        <v>202</v>
      </c>
      <c r="O121" t="s">
        <v>760</v>
      </c>
      <c r="P121" t="s">
        <v>710</v>
      </c>
      <c r="Q121">
        <v>98.213958000000005</v>
      </c>
      <c r="R121">
        <v>23.391741</v>
      </c>
      <c r="S121" t="s">
        <v>703</v>
      </c>
      <c r="T121" t="s">
        <v>703</v>
      </c>
      <c r="U121" t="e">
        <v>#VALUE!</v>
      </c>
      <c r="V121" t="s">
        <v>703</v>
      </c>
    </row>
    <row r="122" spans="1:22" x14ac:dyDescent="0.25">
      <c r="A122">
        <v>58</v>
      </c>
      <c r="C122" t="s">
        <v>928</v>
      </c>
      <c r="D122" t="s">
        <v>376</v>
      </c>
      <c r="E122" t="s">
        <v>938</v>
      </c>
      <c r="F122" t="s">
        <v>383</v>
      </c>
      <c r="G122" t="s">
        <v>946</v>
      </c>
      <c r="H122" t="s">
        <v>950</v>
      </c>
      <c r="I122" t="s">
        <v>949</v>
      </c>
      <c r="N122" t="s">
        <v>180</v>
      </c>
      <c r="O122" t="s">
        <v>744</v>
      </c>
      <c r="P122" t="s">
        <v>710</v>
      </c>
      <c r="Q122">
        <v>96.354159999999993</v>
      </c>
      <c r="R122">
        <v>25.658670000000001</v>
      </c>
      <c r="S122">
        <v>26</v>
      </c>
      <c r="T122">
        <v>55</v>
      </c>
      <c r="U122">
        <v>2.1153846153846154</v>
      </c>
      <c r="V122" t="s">
        <v>703</v>
      </c>
    </row>
    <row r="123" spans="1:22" x14ac:dyDescent="0.25">
      <c r="A123">
        <v>8</v>
      </c>
      <c r="C123" t="s">
        <v>928</v>
      </c>
      <c r="D123" t="s">
        <v>376</v>
      </c>
      <c r="E123" t="s">
        <v>938</v>
      </c>
      <c r="F123" t="s">
        <v>386</v>
      </c>
      <c r="G123" t="s">
        <v>951</v>
      </c>
      <c r="H123" t="s">
        <v>386</v>
      </c>
      <c r="I123" t="s">
        <v>952</v>
      </c>
      <c r="N123" t="s">
        <v>130</v>
      </c>
      <c r="O123" t="s">
        <v>717</v>
      </c>
      <c r="P123" t="s">
        <v>710</v>
      </c>
      <c r="Q123">
        <v>97.234200000000001</v>
      </c>
      <c r="R123">
        <v>24.253067000000001</v>
      </c>
      <c r="S123">
        <v>4</v>
      </c>
      <c r="T123">
        <v>12</v>
      </c>
      <c r="U123">
        <v>3</v>
      </c>
      <c r="V123" t="s">
        <v>26</v>
      </c>
    </row>
    <row r="124" spans="1:22" x14ac:dyDescent="0.25">
      <c r="A124">
        <v>143</v>
      </c>
      <c r="C124" t="s">
        <v>928</v>
      </c>
      <c r="D124" t="s">
        <v>376</v>
      </c>
      <c r="E124" t="s">
        <v>938</v>
      </c>
      <c r="F124" t="s">
        <v>377</v>
      </c>
      <c r="G124" t="s">
        <v>939</v>
      </c>
      <c r="H124" t="s">
        <v>377</v>
      </c>
      <c r="I124" t="s">
        <v>940</v>
      </c>
      <c r="N124" t="s">
        <v>260</v>
      </c>
      <c r="O124" t="s">
        <v>825</v>
      </c>
      <c r="P124" t="s">
        <v>710</v>
      </c>
      <c r="Q124">
        <v>97.376671999999999</v>
      </c>
      <c r="R124">
        <v>25.387862999999999</v>
      </c>
      <c r="S124">
        <v>12</v>
      </c>
      <c r="T124">
        <v>53</v>
      </c>
      <c r="U124">
        <v>4.416666666666667</v>
      </c>
      <c r="V124" t="s">
        <v>447</v>
      </c>
    </row>
    <row r="125" spans="1:22" x14ac:dyDescent="0.25">
      <c r="A125">
        <v>121</v>
      </c>
      <c r="C125" t="s">
        <v>928</v>
      </c>
      <c r="D125" t="s">
        <v>376</v>
      </c>
      <c r="E125" t="s">
        <v>938</v>
      </c>
      <c r="F125" t="s">
        <v>386</v>
      </c>
      <c r="G125" t="s">
        <v>951</v>
      </c>
      <c r="H125" t="s">
        <v>388</v>
      </c>
      <c r="I125" t="s">
        <v>954</v>
      </c>
      <c r="N125" t="s">
        <v>238</v>
      </c>
      <c r="O125" t="s">
        <v>801</v>
      </c>
      <c r="P125" t="s">
        <v>710</v>
      </c>
      <c r="S125">
        <v>13</v>
      </c>
      <c r="T125">
        <v>53</v>
      </c>
      <c r="U125">
        <v>4.0769230769230766</v>
      </c>
      <c r="V125" t="s">
        <v>703</v>
      </c>
    </row>
    <row r="126" spans="1:22" x14ac:dyDescent="0.25">
      <c r="A126">
        <v>89</v>
      </c>
      <c r="C126" t="s">
        <v>928</v>
      </c>
      <c r="D126" t="s">
        <v>376</v>
      </c>
      <c r="E126" t="s">
        <v>938</v>
      </c>
      <c r="F126" t="s">
        <v>386</v>
      </c>
      <c r="G126" t="s">
        <v>951</v>
      </c>
      <c r="H126" t="s">
        <v>389</v>
      </c>
      <c r="I126" t="s">
        <v>955</v>
      </c>
      <c r="N126" t="s">
        <v>210</v>
      </c>
      <c r="O126" t="s">
        <v>771</v>
      </c>
      <c r="P126" t="s">
        <v>759</v>
      </c>
      <c r="S126">
        <v>73</v>
      </c>
      <c r="T126">
        <v>637</v>
      </c>
      <c r="U126">
        <v>8.7260273972602747</v>
      </c>
      <c r="V126" t="s">
        <v>703</v>
      </c>
    </row>
    <row r="127" spans="1:22" x14ac:dyDescent="0.25">
      <c r="A127">
        <v>158</v>
      </c>
      <c r="C127" t="s">
        <v>928</v>
      </c>
      <c r="D127" t="s">
        <v>395</v>
      </c>
      <c r="E127" t="s">
        <v>1014</v>
      </c>
      <c r="F127" t="s">
        <v>404</v>
      </c>
      <c r="G127" t="s">
        <v>964</v>
      </c>
      <c r="H127" t="s">
        <v>405</v>
      </c>
      <c r="I127" t="s">
        <v>966</v>
      </c>
      <c r="N127" t="s">
        <v>276</v>
      </c>
      <c r="O127" t="s">
        <v>839</v>
      </c>
      <c r="P127" t="s">
        <v>759</v>
      </c>
      <c r="S127">
        <v>93</v>
      </c>
      <c r="T127">
        <v>375</v>
      </c>
      <c r="U127">
        <v>4.032258064516129</v>
      </c>
      <c r="V127" t="s">
        <v>23</v>
      </c>
    </row>
    <row r="128" spans="1:22" x14ac:dyDescent="0.25">
      <c r="A128">
        <v>159</v>
      </c>
      <c r="C128" t="s">
        <v>928</v>
      </c>
      <c r="D128" t="s">
        <v>395</v>
      </c>
      <c r="E128" t="s">
        <v>1014</v>
      </c>
      <c r="F128" t="s">
        <v>404</v>
      </c>
      <c r="G128" t="s">
        <v>964</v>
      </c>
      <c r="H128" t="s">
        <v>405</v>
      </c>
      <c r="I128" t="s">
        <v>966</v>
      </c>
      <c r="N128" t="s">
        <v>277</v>
      </c>
      <c r="O128" t="s">
        <v>840</v>
      </c>
      <c r="P128" t="s">
        <v>759</v>
      </c>
      <c r="S128">
        <v>98</v>
      </c>
      <c r="T128">
        <v>444</v>
      </c>
      <c r="U128">
        <v>4.5306122448979593</v>
      </c>
      <c r="V128" t="s">
        <v>23</v>
      </c>
    </row>
    <row r="129" spans="1:22" x14ac:dyDescent="0.25">
      <c r="A129">
        <v>160</v>
      </c>
      <c r="C129" t="s">
        <v>928</v>
      </c>
      <c r="D129" t="s">
        <v>395</v>
      </c>
      <c r="E129" t="s">
        <v>1014</v>
      </c>
      <c r="F129" t="s">
        <v>404</v>
      </c>
      <c r="G129" t="s">
        <v>964</v>
      </c>
      <c r="H129" t="s">
        <v>405</v>
      </c>
      <c r="I129" t="s">
        <v>966</v>
      </c>
      <c r="N129" t="s">
        <v>278</v>
      </c>
      <c r="O129" t="s">
        <v>841</v>
      </c>
      <c r="P129" t="s">
        <v>759</v>
      </c>
      <c r="S129">
        <v>47</v>
      </c>
      <c r="T129">
        <v>192</v>
      </c>
      <c r="U129">
        <v>4.0851063829787231</v>
      </c>
      <c r="V129" t="s">
        <v>929</v>
      </c>
    </row>
    <row r="130" spans="1:22" x14ac:dyDescent="0.25">
      <c r="A130">
        <v>161</v>
      </c>
      <c r="C130" t="s">
        <v>928</v>
      </c>
      <c r="D130" t="s">
        <v>395</v>
      </c>
      <c r="E130" t="s">
        <v>1014</v>
      </c>
      <c r="F130" t="s">
        <v>404</v>
      </c>
      <c r="G130" t="s">
        <v>964</v>
      </c>
      <c r="H130" t="s">
        <v>405</v>
      </c>
      <c r="I130" t="s">
        <v>966</v>
      </c>
      <c r="N130" t="s">
        <v>279</v>
      </c>
      <c r="O130" t="s">
        <v>842</v>
      </c>
      <c r="P130" t="s">
        <v>759</v>
      </c>
      <c r="S130" t="s">
        <v>703</v>
      </c>
      <c r="T130" t="s">
        <v>703</v>
      </c>
      <c r="U130" t="e">
        <v>#VALUE!</v>
      </c>
      <c r="V130" t="s">
        <v>703</v>
      </c>
    </row>
    <row r="131" spans="1:22" x14ac:dyDescent="0.25">
      <c r="A131">
        <v>157</v>
      </c>
      <c r="C131" t="s">
        <v>928</v>
      </c>
      <c r="D131" t="s">
        <v>395</v>
      </c>
      <c r="E131" t="s">
        <v>1014</v>
      </c>
      <c r="F131" t="s">
        <v>404</v>
      </c>
      <c r="G131" t="s">
        <v>964</v>
      </c>
      <c r="H131" t="s">
        <v>405</v>
      </c>
      <c r="I131" t="s">
        <v>966</v>
      </c>
      <c r="N131" t="s">
        <v>275</v>
      </c>
      <c r="O131" t="s">
        <v>843</v>
      </c>
      <c r="P131" t="s">
        <v>759</v>
      </c>
      <c r="S131">
        <v>46</v>
      </c>
      <c r="T131">
        <v>207</v>
      </c>
      <c r="U131">
        <v>4.5</v>
      </c>
      <c r="V131" t="s">
        <v>703</v>
      </c>
    </row>
    <row r="132" spans="1:22" x14ac:dyDescent="0.25">
      <c r="A132">
        <v>162</v>
      </c>
      <c r="C132" t="s">
        <v>928</v>
      </c>
      <c r="D132" t="s">
        <v>395</v>
      </c>
      <c r="E132" t="s">
        <v>1014</v>
      </c>
      <c r="F132" t="s">
        <v>404</v>
      </c>
      <c r="G132" t="s">
        <v>964</v>
      </c>
      <c r="H132" t="s">
        <v>405</v>
      </c>
      <c r="I132" t="s">
        <v>966</v>
      </c>
      <c r="N132" t="s">
        <v>280</v>
      </c>
      <c r="O132" t="s">
        <v>844</v>
      </c>
      <c r="P132" t="s">
        <v>759</v>
      </c>
      <c r="S132" t="s">
        <v>703</v>
      </c>
      <c r="T132" t="s">
        <v>703</v>
      </c>
      <c r="U132" t="e">
        <v>#VALUE!</v>
      </c>
      <c r="V132" t="s">
        <v>23</v>
      </c>
    </row>
    <row r="133" spans="1:22" x14ac:dyDescent="0.25">
      <c r="A133">
        <v>96</v>
      </c>
      <c r="C133" t="s">
        <v>928</v>
      </c>
      <c r="D133" t="s">
        <v>395</v>
      </c>
      <c r="E133" t="s">
        <v>1014</v>
      </c>
      <c r="F133" t="s">
        <v>407</v>
      </c>
      <c r="G133" t="s">
        <v>1027</v>
      </c>
      <c r="H133" t="s">
        <v>414</v>
      </c>
      <c r="I133" t="s">
        <v>1035</v>
      </c>
      <c r="N133" t="s">
        <v>214</v>
      </c>
      <c r="O133" t="s">
        <v>777</v>
      </c>
      <c r="P133" t="s">
        <v>710</v>
      </c>
      <c r="S133" t="s">
        <v>703</v>
      </c>
      <c r="T133" t="s">
        <v>703</v>
      </c>
      <c r="U133" t="e">
        <v>#VALUE!</v>
      </c>
      <c r="V133" t="s">
        <v>929</v>
      </c>
    </row>
    <row r="134" spans="1:22" x14ac:dyDescent="0.25">
      <c r="A134">
        <v>81</v>
      </c>
      <c r="C134" t="s">
        <v>928</v>
      </c>
      <c r="D134" t="s">
        <v>395</v>
      </c>
      <c r="E134" t="s">
        <v>1014</v>
      </c>
      <c r="F134" t="s">
        <v>404</v>
      </c>
      <c r="G134" t="s">
        <v>964</v>
      </c>
      <c r="H134" t="s">
        <v>406</v>
      </c>
      <c r="I134" t="s">
        <v>1026</v>
      </c>
      <c r="N134" t="s">
        <v>203</v>
      </c>
      <c r="O134" t="s">
        <v>761</v>
      </c>
      <c r="P134" t="s">
        <v>759</v>
      </c>
      <c r="Q134">
        <v>97.490750000000006</v>
      </c>
      <c r="R134">
        <v>23.413948999999999</v>
      </c>
      <c r="S134">
        <v>81</v>
      </c>
      <c r="T134">
        <v>275</v>
      </c>
      <c r="U134">
        <v>3.3950617283950617</v>
      </c>
      <c r="V134" t="s">
        <v>23</v>
      </c>
    </row>
    <row r="135" spans="1:22" x14ac:dyDescent="0.25">
      <c r="A135">
        <v>93</v>
      </c>
      <c r="C135" t="s">
        <v>928</v>
      </c>
      <c r="D135" t="s">
        <v>376</v>
      </c>
      <c r="E135" t="s">
        <v>938</v>
      </c>
      <c r="F135" t="s">
        <v>386</v>
      </c>
      <c r="G135" t="s">
        <v>951</v>
      </c>
      <c r="H135" t="s">
        <v>389</v>
      </c>
      <c r="I135" t="s">
        <v>955</v>
      </c>
      <c r="N135" t="s">
        <v>773</v>
      </c>
      <c r="O135" t="s">
        <v>772</v>
      </c>
      <c r="P135" t="s">
        <v>759</v>
      </c>
      <c r="S135">
        <v>35.4</v>
      </c>
      <c r="T135">
        <v>177</v>
      </c>
      <c r="U135">
        <v>5</v>
      </c>
      <c r="V135" t="s">
        <v>703</v>
      </c>
    </row>
    <row r="136" spans="1:22" x14ac:dyDescent="0.25">
      <c r="A136">
        <v>90</v>
      </c>
      <c r="C136" t="s">
        <v>928</v>
      </c>
      <c r="D136" t="s">
        <v>376</v>
      </c>
      <c r="E136" t="s">
        <v>938</v>
      </c>
      <c r="F136" t="s">
        <v>386</v>
      </c>
      <c r="G136" t="s">
        <v>951</v>
      </c>
      <c r="H136" t="s">
        <v>389</v>
      </c>
      <c r="I136" t="s">
        <v>955</v>
      </c>
      <c r="N136" t="s">
        <v>211</v>
      </c>
      <c r="O136" t="s">
        <v>774</v>
      </c>
      <c r="P136" t="s">
        <v>759</v>
      </c>
      <c r="S136">
        <v>193</v>
      </c>
      <c r="T136">
        <v>911</v>
      </c>
      <c r="U136">
        <v>4.7202072538860103</v>
      </c>
      <c r="V136" t="s">
        <v>929</v>
      </c>
    </row>
    <row r="137" spans="1:22" x14ac:dyDescent="0.25">
      <c r="A137">
        <v>163</v>
      </c>
      <c r="C137" t="s">
        <v>928</v>
      </c>
      <c r="D137" t="s">
        <v>395</v>
      </c>
      <c r="E137" t="s">
        <v>1014</v>
      </c>
      <c r="F137" t="s">
        <v>407</v>
      </c>
      <c r="G137" t="s">
        <v>1027</v>
      </c>
      <c r="H137" t="s">
        <v>410</v>
      </c>
      <c r="I137" t="s">
        <v>1031</v>
      </c>
      <c r="N137" t="s">
        <v>281</v>
      </c>
      <c r="O137" t="s">
        <v>845</v>
      </c>
      <c r="P137" t="s">
        <v>759</v>
      </c>
      <c r="S137">
        <v>18</v>
      </c>
      <c r="T137">
        <v>74</v>
      </c>
      <c r="U137">
        <v>4.1111111111111107</v>
      </c>
      <c r="V137" t="s">
        <v>23</v>
      </c>
    </row>
    <row r="138" spans="1:22" x14ac:dyDescent="0.25">
      <c r="A138">
        <v>144</v>
      </c>
      <c r="C138" t="s">
        <v>928</v>
      </c>
      <c r="D138" t="s">
        <v>376</v>
      </c>
      <c r="E138" t="s">
        <v>938</v>
      </c>
      <c r="F138" t="s">
        <v>377</v>
      </c>
      <c r="G138" t="s">
        <v>939</v>
      </c>
      <c r="H138" t="s">
        <v>377</v>
      </c>
      <c r="I138" t="s">
        <v>940</v>
      </c>
      <c r="N138" t="s">
        <v>261</v>
      </c>
      <c r="O138" t="s">
        <v>826</v>
      </c>
      <c r="P138" t="s">
        <v>710</v>
      </c>
      <c r="Q138">
        <v>97.359380000000002</v>
      </c>
      <c r="R138">
        <v>25.411770000000001</v>
      </c>
      <c r="S138">
        <v>73</v>
      </c>
      <c r="T138">
        <v>318</v>
      </c>
      <c r="U138">
        <v>4.3561643835616435</v>
      </c>
      <c r="V138" t="s">
        <v>703</v>
      </c>
    </row>
    <row r="139" spans="1:22" x14ac:dyDescent="0.25">
      <c r="A139">
        <v>9</v>
      </c>
      <c r="C139" t="s">
        <v>928</v>
      </c>
      <c r="D139" t="s">
        <v>376</v>
      </c>
      <c r="E139" t="s">
        <v>938</v>
      </c>
      <c r="F139" t="s">
        <v>386</v>
      </c>
      <c r="G139" t="s">
        <v>951</v>
      </c>
      <c r="H139" t="s">
        <v>386</v>
      </c>
      <c r="I139" t="s">
        <v>952</v>
      </c>
      <c r="N139" t="s">
        <v>131</v>
      </c>
      <c r="O139" t="s">
        <v>718</v>
      </c>
      <c r="P139" t="s">
        <v>710</v>
      </c>
      <c r="Q139">
        <v>97.315860000000001</v>
      </c>
      <c r="R139">
        <v>24.32638</v>
      </c>
      <c r="S139">
        <v>21</v>
      </c>
      <c r="T139">
        <v>101</v>
      </c>
      <c r="U139">
        <v>4.8095238095238093</v>
      </c>
      <c r="V139" t="s">
        <v>929</v>
      </c>
    </row>
    <row r="140" spans="1:22" x14ac:dyDescent="0.25">
      <c r="A140">
        <v>59</v>
      </c>
      <c r="C140" t="s">
        <v>928</v>
      </c>
      <c r="D140" t="s">
        <v>376</v>
      </c>
      <c r="E140" t="s">
        <v>938</v>
      </c>
      <c r="F140" t="s">
        <v>383</v>
      </c>
      <c r="G140" t="s">
        <v>946</v>
      </c>
      <c r="H140" t="s">
        <v>950</v>
      </c>
      <c r="I140" t="s">
        <v>949</v>
      </c>
      <c r="N140" t="s">
        <v>181</v>
      </c>
      <c r="O140" t="s">
        <v>745</v>
      </c>
      <c r="P140" t="s">
        <v>710</v>
      </c>
      <c r="Q140">
        <v>96.341352999999998</v>
      </c>
      <c r="R140">
        <v>25.613894999999999</v>
      </c>
      <c r="S140">
        <v>96</v>
      </c>
      <c r="T140">
        <v>332</v>
      </c>
      <c r="U140">
        <v>3.4583333333333335</v>
      </c>
      <c r="V140" t="s">
        <v>703</v>
      </c>
    </row>
    <row r="141" spans="1:22" x14ac:dyDescent="0.25">
      <c r="A141">
        <v>100</v>
      </c>
      <c r="C141" t="s">
        <v>928</v>
      </c>
      <c r="D141" t="s">
        <v>376</v>
      </c>
      <c r="E141" t="s">
        <v>938</v>
      </c>
      <c r="F141" t="s">
        <v>383</v>
      </c>
      <c r="G141" t="s">
        <v>946</v>
      </c>
      <c r="H141" t="s">
        <v>383</v>
      </c>
      <c r="I141" t="s">
        <v>947</v>
      </c>
      <c r="N141" t="s">
        <v>218</v>
      </c>
      <c r="O141" t="s">
        <v>781</v>
      </c>
      <c r="P141" t="s">
        <v>710</v>
      </c>
      <c r="Q141">
        <v>96.364949999999993</v>
      </c>
      <c r="R141">
        <v>24.998349999999999</v>
      </c>
      <c r="S141">
        <v>22</v>
      </c>
      <c r="T141">
        <v>101</v>
      </c>
      <c r="U141">
        <v>4.5909090909090908</v>
      </c>
      <c r="V141" t="s">
        <v>703</v>
      </c>
    </row>
    <row r="142" spans="1:22" x14ac:dyDescent="0.25">
      <c r="A142">
        <v>99</v>
      </c>
      <c r="C142" t="s">
        <v>928</v>
      </c>
      <c r="D142" t="s">
        <v>376</v>
      </c>
      <c r="E142" t="s">
        <v>938</v>
      </c>
      <c r="F142" t="s">
        <v>383</v>
      </c>
      <c r="G142" t="s">
        <v>946</v>
      </c>
      <c r="H142" t="s">
        <v>384</v>
      </c>
      <c r="I142" t="s">
        <v>948</v>
      </c>
      <c r="N142" t="s">
        <v>217</v>
      </c>
      <c r="O142" t="s">
        <v>780</v>
      </c>
      <c r="P142" t="s">
        <v>710</v>
      </c>
      <c r="Q142">
        <v>96.948740000000001</v>
      </c>
      <c r="R142">
        <v>25.30442</v>
      </c>
      <c r="S142">
        <v>14</v>
      </c>
      <c r="T142">
        <v>50</v>
      </c>
      <c r="U142">
        <v>3.5714285714285716</v>
      </c>
      <c r="V142" t="s">
        <v>23</v>
      </c>
    </row>
    <row r="143" spans="1:22" x14ac:dyDescent="0.25">
      <c r="A143">
        <v>184</v>
      </c>
      <c r="C143" t="s">
        <v>928</v>
      </c>
      <c r="D143" t="s">
        <v>376</v>
      </c>
      <c r="E143" t="s">
        <v>938</v>
      </c>
      <c r="F143" t="s">
        <v>377</v>
      </c>
      <c r="G143" t="s">
        <v>939</v>
      </c>
      <c r="H143" t="s">
        <v>378</v>
      </c>
      <c r="I143" t="s">
        <v>941</v>
      </c>
      <c r="N143" t="s">
        <v>301</v>
      </c>
      <c r="O143" t="s">
        <v>863</v>
      </c>
      <c r="P143" t="s">
        <v>710</v>
      </c>
      <c r="Q143">
        <v>97.345039</v>
      </c>
      <c r="R143">
        <v>25.351965</v>
      </c>
      <c r="S143">
        <v>18</v>
      </c>
      <c r="T143">
        <v>72</v>
      </c>
      <c r="U143">
        <v>4</v>
      </c>
      <c r="V143" t="s">
        <v>703</v>
      </c>
    </row>
    <row r="144" spans="1:22" x14ac:dyDescent="0.25">
      <c r="A144">
        <v>101</v>
      </c>
      <c r="C144" t="s">
        <v>928</v>
      </c>
      <c r="D144" t="s">
        <v>376</v>
      </c>
      <c r="E144" t="s">
        <v>938</v>
      </c>
      <c r="F144" t="s">
        <v>383</v>
      </c>
      <c r="G144" t="s">
        <v>946</v>
      </c>
      <c r="H144" t="s">
        <v>383</v>
      </c>
      <c r="I144" t="s">
        <v>947</v>
      </c>
      <c r="N144" t="s">
        <v>219</v>
      </c>
      <c r="O144" t="s">
        <v>782</v>
      </c>
      <c r="P144" t="s">
        <v>710</v>
      </c>
      <c r="S144" t="s">
        <v>703</v>
      </c>
      <c r="T144" t="s">
        <v>703</v>
      </c>
      <c r="U144" t="e">
        <v>#VALUE!</v>
      </c>
      <c r="V144" t="s">
        <v>23</v>
      </c>
    </row>
    <row r="145" spans="1:22" x14ac:dyDescent="0.25">
      <c r="A145">
        <v>170</v>
      </c>
      <c r="C145" t="s">
        <v>878</v>
      </c>
      <c r="D145" t="s">
        <v>376</v>
      </c>
      <c r="E145" t="s">
        <v>938</v>
      </c>
      <c r="F145" t="s">
        <v>377</v>
      </c>
      <c r="G145" t="s">
        <v>939</v>
      </c>
      <c r="H145" t="s">
        <v>378</v>
      </c>
      <c r="I145" t="s">
        <v>941</v>
      </c>
      <c r="N145" t="s">
        <v>287</v>
      </c>
      <c r="O145" t="s">
        <v>911</v>
      </c>
      <c r="S145" t="s">
        <v>703</v>
      </c>
      <c r="T145" t="s">
        <v>703</v>
      </c>
      <c r="U145" t="e">
        <v>#VALUE!</v>
      </c>
      <c r="V145" t="s">
        <v>703</v>
      </c>
    </row>
    <row r="146" spans="1:22" x14ac:dyDescent="0.25">
      <c r="A146">
        <v>60</v>
      </c>
      <c r="C146" t="s">
        <v>928</v>
      </c>
      <c r="D146" t="s">
        <v>376</v>
      </c>
      <c r="E146" t="s">
        <v>938</v>
      </c>
      <c r="F146" t="s">
        <v>383</v>
      </c>
      <c r="G146" t="s">
        <v>946</v>
      </c>
      <c r="H146" t="s">
        <v>950</v>
      </c>
      <c r="I146" t="s">
        <v>949</v>
      </c>
      <c r="N146" t="s">
        <v>182</v>
      </c>
      <c r="O146" t="s">
        <v>746</v>
      </c>
      <c r="P146" t="s">
        <v>710</v>
      </c>
      <c r="Q146">
        <v>96.312790000000007</v>
      </c>
      <c r="R146">
        <v>25.611160000000002</v>
      </c>
      <c r="S146">
        <v>143</v>
      </c>
      <c r="T146">
        <v>543</v>
      </c>
      <c r="U146">
        <v>3.7972027972027971</v>
      </c>
      <c r="V146" t="s">
        <v>23</v>
      </c>
    </row>
    <row r="147" spans="1:22" x14ac:dyDescent="0.25">
      <c r="A147">
        <v>61</v>
      </c>
      <c r="C147" t="s">
        <v>878</v>
      </c>
      <c r="D147" t="s">
        <v>376</v>
      </c>
      <c r="E147" t="s">
        <v>938</v>
      </c>
      <c r="F147" t="s">
        <v>383</v>
      </c>
      <c r="G147" t="s">
        <v>946</v>
      </c>
      <c r="H147" t="s">
        <v>950</v>
      </c>
      <c r="I147" t="s">
        <v>949</v>
      </c>
      <c r="N147" t="s">
        <v>183</v>
      </c>
      <c r="O147" t="s">
        <v>901</v>
      </c>
      <c r="P147" t="s">
        <v>710</v>
      </c>
      <c r="Q147">
        <v>96.31326</v>
      </c>
      <c r="R147">
        <v>25.611899999999999</v>
      </c>
      <c r="S147" t="s">
        <v>703</v>
      </c>
      <c r="T147" t="s">
        <v>703</v>
      </c>
      <c r="U147" t="e">
        <v>#VALUE!</v>
      </c>
      <c r="V147" t="s">
        <v>703</v>
      </c>
    </row>
    <row r="148" spans="1:22" x14ac:dyDescent="0.25">
      <c r="A148">
        <v>108</v>
      </c>
      <c r="C148" t="s">
        <v>928</v>
      </c>
      <c r="D148" t="s">
        <v>376</v>
      </c>
      <c r="E148" t="s">
        <v>938</v>
      </c>
      <c r="F148" t="s">
        <v>386</v>
      </c>
      <c r="G148" t="s">
        <v>951</v>
      </c>
      <c r="H148" t="s">
        <v>388</v>
      </c>
      <c r="I148" t="s">
        <v>954</v>
      </c>
      <c r="N148" t="s">
        <v>226</v>
      </c>
      <c r="O148" t="s">
        <v>802</v>
      </c>
      <c r="P148" t="s">
        <v>759</v>
      </c>
      <c r="Q148">
        <v>97.669366999999994</v>
      </c>
      <c r="R148">
        <v>24.378167000000001</v>
      </c>
      <c r="S148">
        <v>380</v>
      </c>
      <c r="T148">
        <v>1701</v>
      </c>
      <c r="U148">
        <v>4.4763157894736842</v>
      </c>
      <c r="V148" t="s">
        <v>931</v>
      </c>
    </row>
    <row r="149" spans="1:22" x14ac:dyDescent="0.25">
      <c r="A149">
        <v>122</v>
      </c>
      <c r="C149" t="s">
        <v>928</v>
      </c>
      <c r="D149" t="s">
        <v>376</v>
      </c>
      <c r="E149" t="s">
        <v>938</v>
      </c>
      <c r="F149" t="s">
        <v>386</v>
      </c>
      <c r="G149" t="s">
        <v>951</v>
      </c>
      <c r="H149" t="s">
        <v>388</v>
      </c>
      <c r="I149" t="s">
        <v>954</v>
      </c>
      <c r="N149" t="s">
        <v>239</v>
      </c>
      <c r="O149" t="s">
        <v>803</v>
      </c>
      <c r="P149" t="s">
        <v>710</v>
      </c>
      <c r="Q149">
        <v>97.347740000000002</v>
      </c>
      <c r="R149">
        <v>24.253769999999999</v>
      </c>
      <c r="S149">
        <v>26</v>
      </c>
      <c r="T149">
        <v>101</v>
      </c>
      <c r="U149">
        <v>3.8846153846153846</v>
      </c>
      <c r="V149" t="s">
        <v>26</v>
      </c>
    </row>
    <row r="150" spans="1:22" x14ac:dyDescent="0.25">
      <c r="A150">
        <v>145</v>
      </c>
      <c r="C150" t="s">
        <v>928</v>
      </c>
      <c r="D150" t="s">
        <v>376</v>
      </c>
      <c r="E150" t="s">
        <v>938</v>
      </c>
      <c r="F150" t="s">
        <v>377</v>
      </c>
      <c r="G150" t="s">
        <v>939</v>
      </c>
      <c r="H150" t="s">
        <v>377</v>
      </c>
      <c r="I150" t="s">
        <v>940</v>
      </c>
      <c r="N150" t="s">
        <v>262</v>
      </c>
      <c r="O150" t="s">
        <v>827</v>
      </c>
      <c r="P150" t="s">
        <v>710</v>
      </c>
      <c r="Q150">
        <v>97.394547000000003</v>
      </c>
      <c r="R150">
        <v>25.422194000000001</v>
      </c>
      <c r="S150">
        <v>58</v>
      </c>
      <c r="T150">
        <v>238</v>
      </c>
      <c r="U150">
        <v>4.1034482758620694</v>
      </c>
      <c r="V150" t="s">
        <v>23</v>
      </c>
    </row>
    <row r="151" spans="1:22" x14ac:dyDescent="0.25">
      <c r="A151">
        <v>123</v>
      </c>
      <c r="C151" t="s">
        <v>928</v>
      </c>
      <c r="D151" t="s">
        <v>376</v>
      </c>
      <c r="E151" t="s">
        <v>938</v>
      </c>
      <c r="F151" t="s">
        <v>386</v>
      </c>
      <c r="G151" t="s">
        <v>951</v>
      </c>
      <c r="H151" t="s">
        <v>388</v>
      </c>
      <c r="I151" t="s">
        <v>954</v>
      </c>
      <c r="N151" t="s">
        <v>240</v>
      </c>
      <c r="O151" t="s">
        <v>804</v>
      </c>
      <c r="P151" t="s">
        <v>710</v>
      </c>
      <c r="Q151">
        <v>97.724483000000006</v>
      </c>
      <c r="R151">
        <v>24.205417000000001</v>
      </c>
      <c r="S151">
        <v>47</v>
      </c>
      <c r="T151">
        <v>258</v>
      </c>
      <c r="U151">
        <v>5.4893617021276597</v>
      </c>
      <c r="V151" t="s">
        <v>26</v>
      </c>
    </row>
    <row r="152" spans="1:22" x14ac:dyDescent="0.25">
      <c r="A152">
        <v>146</v>
      </c>
      <c r="C152" t="s">
        <v>928</v>
      </c>
      <c r="D152" t="s">
        <v>376</v>
      </c>
      <c r="E152" t="s">
        <v>938</v>
      </c>
      <c r="F152" t="s">
        <v>377</v>
      </c>
      <c r="G152" t="s">
        <v>939</v>
      </c>
      <c r="H152" t="s">
        <v>377</v>
      </c>
      <c r="I152" t="s">
        <v>940</v>
      </c>
      <c r="N152" t="s">
        <v>264</v>
      </c>
      <c r="O152" t="s">
        <v>828</v>
      </c>
      <c r="P152" t="s">
        <v>710</v>
      </c>
      <c r="Q152">
        <v>97.4345</v>
      </c>
      <c r="R152">
        <v>25.493819999999999</v>
      </c>
      <c r="S152">
        <v>31</v>
      </c>
      <c r="T152">
        <v>163</v>
      </c>
      <c r="U152">
        <v>5.258064516129032</v>
      </c>
      <c r="V152" t="s">
        <v>703</v>
      </c>
    </row>
    <row r="153" spans="1:22" x14ac:dyDescent="0.25">
      <c r="A153">
        <v>109</v>
      </c>
      <c r="C153" t="s">
        <v>928</v>
      </c>
      <c r="D153" t="s">
        <v>376</v>
      </c>
      <c r="E153" t="s">
        <v>938</v>
      </c>
      <c r="F153" t="s">
        <v>386</v>
      </c>
      <c r="G153" t="s">
        <v>951</v>
      </c>
      <c r="H153" t="s">
        <v>388</v>
      </c>
      <c r="I153" t="s">
        <v>954</v>
      </c>
      <c r="N153" t="s">
        <v>227</v>
      </c>
      <c r="O153" t="s">
        <v>805</v>
      </c>
      <c r="P153" t="s">
        <v>759</v>
      </c>
      <c r="Q153">
        <v>97.752667000000002</v>
      </c>
      <c r="R153">
        <v>24.2744</v>
      </c>
      <c r="S153">
        <v>486</v>
      </c>
      <c r="T153">
        <v>2699</v>
      </c>
      <c r="U153">
        <v>5.5534979423868309</v>
      </c>
      <c r="V153" t="s">
        <v>931</v>
      </c>
    </row>
    <row r="154" spans="1:22" x14ac:dyDescent="0.25">
      <c r="A154">
        <v>185</v>
      </c>
      <c r="C154" t="s">
        <v>928</v>
      </c>
      <c r="D154" t="s">
        <v>376</v>
      </c>
      <c r="E154" t="s">
        <v>938</v>
      </c>
      <c r="F154" t="s">
        <v>377</v>
      </c>
      <c r="G154" t="s">
        <v>939</v>
      </c>
      <c r="H154" t="s">
        <v>378</v>
      </c>
      <c r="I154" t="s">
        <v>941</v>
      </c>
      <c r="N154" t="s">
        <v>302</v>
      </c>
      <c r="O154" t="s">
        <v>864</v>
      </c>
      <c r="P154" t="s">
        <v>759</v>
      </c>
      <c r="Q154">
        <v>97.751389000000003</v>
      </c>
      <c r="R154">
        <v>24.831944</v>
      </c>
      <c r="S154">
        <v>172</v>
      </c>
      <c r="T154">
        <v>708</v>
      </c>
      <c r="U154">
        <v>4.1162790697674421</v>
      </c>
      <c r="V154" t="s">
        <v>936</v>
      </c>
    </row>
    <row r="155" spans="1:22" x14ac:dyDescent="0.25">
      <c r="A155">
        <v>62</v>
      </c>
      <c r="C155" t="s">
        <v>878</v>
      </c>
      <c r="D155" t="s">
        <v>376</v>
      </c>
      <c r="E155" t="s">
        <v>938</v>
      </c>
      <c r="F155" t="s">
        <v>383</v>
      </c>
      <c r="G155" t="s">
        <v>946</v>
      </c>
      <c r="H155" t="s">
        <v>950</v>
      </c>
      <c r="I155" t="s">
        <v>949</v>
      </c>
      <c r="N155" t="s">
        <v>184</v>
      </c>
      <c r="O155" t="s">
        <v>902</v>
      </c>
      <c r="P155" t="s">
        <v>710</v>
      </c>
      <c r="S155" t="s">
        <v>703</v>
      </c>
      <c r="T155" t="s">
        <v>703</v>
      </c>
      <c r="U155" t="e">
        <v>#VALUE!</v>
      </c>
      <c r="V155" t="s">
        <v>703</v>
      </c>
    </row>
    <row r="156" spans="1:22" x14ac:dyDescent="0.25">
      <c r="A156">
        <v>10</v>
      </c>
      <c r="C156" t="s">
        <v>928</v>
      </c>
      <c r="D156" t="s">
        <v>376</v>
      </c>
      <c r="E156" t="s">
        <v>938</v>
      </c>
      <c r="F156" t="s">
        <v>386</v>
      </c>
      <c r="G156" t="s">
        <v>951</v>
      </c>
      <c r="H156" t="s">
        <v>386</v>
      </c>
      <c r="I156" t="s">
        <v>952</v>
      </c>
      <c r="N156" t="s">
        <v>132</v>
      </c>
      <c r="O156" t="s">
        <v>719</v>
      </c>
      <c r="P156" t="s">
        <v>710</v>
      </c>
      <c r="Q156">
        <v>97.252650000000003</v>
      </c>
      <c r="R156">
        <v>24.222349999999999</v>
      </c>
      <c r="S156">
        <v>17</v>
      </c>
      <c r="T156">
        <v>70</v>
      </c>
      <c r="U156">
        <v>4.117647058823529</v>
      </c>
      <c r="V156" t="s">
        <v>26</v>
      </c>
    </row>
    <row r="157" spans="1:22" x14ac:dyDescent="0.25">
      <c r="A157">
        <v>124</v>
      </c>
      <c r="C157" t="s">
        <v>928</v>
      </c>
      <c r="D157" t="s">
        <v>376</v>
      </c>
      <c r="E157" t="s">
        <v>938</v>
      </c>
      <c r="F157" t="s">
        <v>386</v>
      </c>
      <c r="G157" t="s">
        <v>951</v>
      </c>
      <c r="H157" t="s">
        <v>388</v>
      </c>
      <c r="I157" t="s">
        <v>954</v>
      </c>
      <c r="N157" t="s">
        <v>241</v>
      </c>
      <c r="O157" t="s">
        <v>806</v>
      </c>
      <c r="P157" t="s">
        <v>710</v>
      </c>
      <c r="Q157">
        <v>97.429860000000005</v>
      </c>
      <c r="R157">
        <v>24.630859999999998</v>
      </c>
      <c r="S157">
        <v>31</v>
      </c>
      <c r="T157">
        <v>147</v>
      </c>
      <c r="U157">
        <v>4.741935483870968</v>
      </c>
      <c r="V157" t="s">
        <v>703</v>
      </c>
    </row>
    <row r="158" spans="1:22" x14ac:dyDescent="0.25">
      <c r="A158">
        <v>186</v>
      </c>
      <c r="C158" t="s">
        <v>928</v>
      </c>
      <c r="D158" t="s">
        <v>376</v>
      </c>
      <c r="E158" t="s">
        <v>938</v>
      </c>
      <c r="F158" t="s">
        <v>377</v>
      </c>
      <c r="G158" t="s">
        <v>939</v>
      </c>
      <c r="H158" t="s">
        <v>378</v>
      </c>
      <c r="I158" t="s">
        <v>941</v>
      </c>
      <c r="N158" t="s">
        <v>303</v>
      </c>
      <c r="O158" t="s">
        <v>865</v>
      </c>
      <c r="P158" t="s">
        <v>759</v>
      </c>
      <c r="Q158">
        <v>97.990555999999998</v>
      </c>
      <c r="R158">
        <v>25.265277999999999</v>
      </c>
      <c r="S158">
        <v>109</v>
      </c>
      <c r="T158">
        <v>540</v>
      </c>
      <c r="U158">
        <v>4.9541284403669721</v>
      </c>
      <c r="V158" t="s">
        <v>932</v>
      </c>
    </row>
    <row r="159" spans="1:22" x14ac:dyDescent="0.25">
      <c r="A159">
        <v>187</v>
      </c>
      <c r="C159" t="s">
        <v>928</v>
      </c>
      <c r="D159" t="s">
        <v>376</v>
      </c>
      <c r="E159" t="s">
        <v>938</v>
      </c>
      <c r="F159" t="s">
        <v>377</v>
      </c>
      <c r="G159" t="s">
        <v>939</v>
      </c>
      <c r="H159" t="s">
        <v>378</v>
      </c>
      <c r="I159" t="s">
        <v>941</v>
      </c>
      <c r="N159" t="s">
        <v>304</v>
      </c>
      <c r="O159" t="s">
        <v>866</v>
      </c>
      <c r="P159" t="s">
        <v>710</v>
      </c>
      <c r="Q159">
        <v>97.441483000000005</v>
      </c>
      <c r="R159">
        <v>25.354883999999998</v>
      </c>
      <c r="S159">
        <v>118</v>
      </c>
      <c r="T159">
        <v>332</v>
      </c>
      <c r="U159">
        <v>2.8135593220338984</v>
      </c>
      <c r="V159" t="s">
        <v>447</v>
      </c>
    </row>
    <row r="160" spans="1:22" x14ac:dyDescent="0.25">
      <c r="A160">
        <v>188</v>
      </c>
      <c r="C160" t="s">
        <v>928</v>
      </c>
      <c r="D160" t="s">
        <v>376</v>
      </c>
      <c r="E160" t="s">
        <v>938</v>
      </c>
      <c r="F160" t="s">
        <v>377</v>
      </c>
      <c r="G160" t="s">
        <v>939</v>
      </c>
      <c r="H160" t="s">
        <v>378</v>
      </c>
      <c r="I160" t="s">
        <v>941</v>
      </c>
      <c r="N160" t="s">
        <v>305</v>
      </c>
      <c r="O160" t="s">
        <v>867</v>
      </c>
      <c r="P160" t="s">
        <v>710</v>
      </c>
      <c r="Q160">
        <v>97.438271</v>
      </c>
      <c r="R160">
        <v>25.351655000000001</v>
      </c>
      <c r="S160">
        <v>81</v>
      </c>
      <c r="T160">
        <v>364</v>
      </c>
      <c r="U160">
        <v>4.4938271604938276</v>
      </c>
      <c r="V160" t="s">
        <v>23</v>
      </c>
    </row>
    <row r="161" spans="1:22" x14ac:dyDescent="0.25">
      <c r="A161">
        <v>189</v>
      </c>
      <c r="C161" t="s">
        <v>928</v>
      </c>
      <c r="D161" t="s">
        <v>376</v>
      </c>
      <c r="E161" t="s">
        <v>938</v>
      </c>
      <c r="F161" t="s">
        <v>377</v>
      </c>
      <c r="G161" t="s">
        <v>939</v>
      </c>
      <c r="H161" t="s">
        <v>378</v>
      </c>
      <c r="I161" t="s">
        <v>941</v>
      </c>
      <c r="N161" t="s">
        <v>306</v>
      </c>
      <c r="O161" t="s">
        <v>868</v>
      </c>
      <c r="P161" t="s">
        <v>710</v>
      </c>
      <c r="Q161">
        <v>97.437568999999996</v>
      </c>
      <c r="R161">
        <v>25.346004000000001</v>
      </c>
      <c r="S161">
        <v>28</v>
      </c>
      <c r="T161">
        <v>131</v>
      </c>
      <c r="U161">
        <v>4.6785714285714288</v>
      </c>
      <c r="V161" t="s">
        <v>447</v>
      </c>
    </row>
    <row r="162" spans="1:22" x14ac:dyDescent="0.25">
      <c r="A162">
        <v>190</v>
      </c>
      <c r="C162" t="s">
        <v>928</v>
      </c>
      <c r="D162" t="s">
        <v>376</v>
      </c>
      <c r="E162" t="s">
        <v>938</v>
      </c>
      <c r="F162" t="s">
        <v>377</v>
      </c>
      <c r="G162" t="s">
        <v>939</v>
      </c>
      <c r="H162" t="s">
        <v>378</v>
      </c>
      <c r="I162" t="s">
        <v>941</v>
      </c>
      <c r="N162" t="s">
        <v>307</v>
      </c>
      <c r="O162" t="s">
        <v>869</v>
      </c>
      <c r="P162" t="s">
        <v>710</v>
      </c>
      <c r="Q162">
        <v>97.432495000000003</v>
      </c>
      <c r="R162">
        <v>25.350809000000002</v>
      </c>
      <c r="S162">
        <v>101</v>
      </c>
      <c r="T162">
        <v>524</v>
      </c>
      <c r="U162">
        <v>5.1881188118811883</v>
      </c>
      <c r="V162" t="s">
        <v>447</v>
      </c>
    </row>
    <row r="163" spans="1:22" x14ac:dyDescent="0.25">
      <c r="A163">
        <v>63</v>
      </c>
      <c r="C163" t="s">
        <v>928</v>
      </c>
      <c r="D163" t="s">
        <v>376</v>
      </c>
      <c r="E163" t="s">
        <v>938</v>
      </c>
      <c r="F163" t="s">
        <v>383</v>
      </c>
      <c r="G163" t="s">
        <v>946</v>
      </c>
      <c r="H163" t="s">
        <v>950</v>
      </c>
      <c r="I163" t="s">
        <v>949</v>
      </c>
      <c r="N163" t="s">
        <v>185</v>
      </c>
      <c r="O163" t="s">
        <v>747</v>
      </c>
      <c r="P163" t="s">
        <v>710</v>
      </c>
      <c r="Q163">
        <v>96.279200000000003</v>
      </c>
      <c r="R163">
        <v>25.56551</v>
      </c>
      <c r="S163">
        <v>7</v>
      </c>
      <c r="T163">
        <v>30</v>
      </c>
      <c r="U163">
        <v>4.2857142857142856</v>
      </c>
      <c r="V163" t="s">
        <v>703</v>
      </c>
    </row>
    <row r="164" spans="1:22" x14ac:dyDescent="0.25">
      <c r="A164">
        <v>11</v>
      </c>
      <c r="C164" t="s">
        <v>928</v>
      </c>
      <c r="D164" t="s">
        <v>376</v>
      </c>
      <c r="E164" t="s">
        <v>938</v>
      </c>
      <c r="F164" t="s">
        <v>386</v>
      </c>
      <c r="G164" t="s">
        <v>951</v>
      </c>
      <c r="H164" t="s">
        <v>386</v>
      </c>
      <c r="I164" t="s">
        <v>952</v>
      </c>
      <c r="N164" t="s">
        <v>133</v>
      </c>
      <c r="O164" t="s">
        <v>720</v>
      </c>
      <c r="P164" t="s">
        <v>710</v>
      </c>
      <c r="Q164">
        <v>97.228769999999997</v>
      </c>
      <c r="R164">
        <v>24.26502</v>
      </c>
      <c r="S164">
        <v>514</v>
      </c>
      <c r="T164">
        <v>2487</v>
      </c>
      <c r="U164">
        <v>4.8385214007782098</v>
      </c>
      <c r="V164" t="s">
        <v>26</v>
      </c>
    </row>
    <row r="165" spans="1:22" x14ac:dyDescent="0.25">
      <c r="A165">
        <v>64</v>
      </c>
      <c r="C165" t="s">
        <v>878</v>
      </c>
      <c r="D165" t="s">
        <v>376</v>
      </c>
      <c r="E165" t="s">
        <v>938</v>
      </c>
      <c r="F165" t="s">
        <v>383</v>
      </c>
      <c r="G165" t="s">
        <v>946</v>
      </c>
      <c r="H165" t="s">
        <v>950</v>
      </c>
      <c r="I165" t="s">
        <v>949</v>
      </c>
      <c r="N165" t="s">
        <v>186</v>
      </c>
      <c r="O165" t="s">
        <v>903</v>
      </c>
      <c r="P165" t="s">
        <v>710</v>
      </c>
      <c r="S165" t="s">
        <v>703</v>
      </c>
      <c r="T165" t="s">
        <v>703</v>
      </c>
      <c r="U165" t="e">
        <v>#VALUE!</v>
      </c>
      <c r="V165" t="s">
        <v>703</v>
      </c>
    </row>
    <row r="166" spans="1:22" x14ac:dyDescent="0.25">
      <c r="A166">
        <v>65</v>
      </c>
      <c r="C166" t="s">
        <v>928</v>
      </c>
      <c r="D166" t="s">
        <v>376</v>
      </c>
      <c r="E166" t="s">
        <v>938</v>
      </c>
      <c r="F166" t="s">
        <v>383</v>
      </c>
      <c r="G166" t="s">
        <v>946</v>
      </c>
      <c r="H166" t="s">
        <v>950</v>
      </c>
      <c r="I166" t="s">
        <v>949</v>
      </c>
      <c r="N166" t="s">
        <v>187</v>
      </c>
      <c r="O166" t="s">
        <v>748</v>
      </c>
      <c r="P166" t="s">
        <v>710</v>
      </c>
      <c r="Q166">
        <v>96.353030000000004</v>
      </c>
      <c r="R166">
        <v>25.668399999999998</v>
      </c>
      <c r="S166">
        <v>60</v>
      </c>
      <c r="T166">
        <v>198</v>
      </c>
      <c r="U166">
        <v>3.3</v>
      </c>
      <c r="V166" t="s">
        <v>23</v>
      </c>
    </row>
    <row r="167" spans="1:22" x14ac:dyDescent="0.25">
      <c r="A167">
        <v>66</v>
      </c>
      <c r="C167" t="s">
        <v>878</v>
      </c>
      <c r="D167" t="s">
        <v>376</v>
      </c>
      <c r="E167" t="s">
        <v>938</v>
      </c>
      <c r="F167" t="s">
        <v>383</v>
      </c>
      <c r="G167" t="s">
        <v>946</v>
      </c>
      <c r="H167" t="s">
        <v>950</v>
      </c>
      <c r="I167" t="s">
        <v>949</v>
      </c>
      <c r="N167" t="s">
        <v>188</v>
      </c>
      <c r="O167" t="s">
        <v>904</v>
      </c>
      <c r="P167" t="s">
        <v>710</v>
      </c>
      <c r="S167" t="s">
        <v>703</v>
      </c>
      <c r="T167" t="s">
        <v>703</v>
      </c>
      <c r="U167" t="e">
        <v>#VALUE!</v>
      </c>
      <c r="V167" t="s">
        <v>703</v>
      </c>
    </row>
    <row r="168" spans="1:22" x14ac:dyDescent="0.25">
      <c r="A168">
        <v>125</v>
      </c>
      <c r="C168" t="s">
        <v>928</v>
      </c>
      <c r="D168" t="s">
        <v>376</v>
      </c>
      <c r="E168" t="s">
        <v>938</v>
      </c>
      <c r="F168" t="s">
        <v>386</v>
      </c>
      <c r="G168" t="s">
        <v>951</v>
      </c>
      <c r="H168" t="s">
        <v>388</v>
      </c>
      <c r="I168" t="s">
        <v>954</v>
      </c>
      <c r="N168" t="s">
        <v>242</v>
      </c>
      <c r="O168" t="s">
        <v>807</v>
      </c>
      <c r="P168" t="s">
        <v>710</v>
      </c>
      <c r="Q168">
        <v>24.207332999999998</v>
      </c>
      <c r="R168">
        <v>97.710864000000001</v>
      </c>
      <c r="S168">
        <v>32</v>
      </c>
      <c r="T168">
        <v>173</v>
      </c>
      <c r="U168">
        <v>5.40625</v>
      </c>
      <c r="V168" t="s">
        <v>933</v>
      </c>
    </row>
    <row r="169" spans="1:22" x14ac:dyDescent="0.25">
      <c r="A169">
        <v>147</v>
      </c>
      <c r="C169" t="s">
        <v>928</v>
      </c>
      <c r="D169" t="s">
        <v>376</v>
      </c>
      <c r="E169" t="s">
        <v>938</v>
      </c>
      <c r="F169" t="s">
        <v>377</v>
      </c>
      <c r="G169" t="s">
        <v>939</v>
      </c>
      <c r="H169" t="s">
        <v>377</v>
      </c>
      <c r="I169" t="s">
        <v>940</v>
      </c>
      <c r="N169" t="s">
        <v>265</v>
      </c>
      <c r="O169" t="s">
        <v>829</v>
      </c>
      <c r="P169" t="s">
        <v>710</v>
      </c>
      <c r="Q169">
        <v>97.399628000000007</v>
      </c>
      <c r="R169">
        <v>25.412313000000001</v>
      </c>
      <c r="S169">
        <v>96</v>
      </c>
      <c r="T169">
        <v>396</v>
      </c>
      <c r="U169">
        <v>4.125</v>
      </c>
      <c r="V169" t="s">
        <v>703</v>
      </c>
    </row>
    <row r="170" spans="1:22" x14ac:dyDescent="0.25">
      <c r="A170">
        <v>148</v>
      </c>
      <c r="C170" t="s">
        <v>928</v>
      </c>
      <c r="D170" t="s">
        <v>376</v>
      </c>
      <c r="E170" t="s">
        <v>938</v>
      </c>
      <c r="F170" t="s">
        <v>377</v>
      </c>
      <c r="G170" t="s">
        <v>939</v>
      </c>
      <c r="H170" t="s">
        <v>377</v>
      </c>
      <c r="I170" t="s">
        <v>940</v>
      </c>
      <c r="N170" t="s">
        <v>266</v>
      </c>
      <c r="O170" t="s">
        <v>830</v>
      </c>
      <c r="P170" t="s">
        <v>710</v>
      </c>
      <c r="Q170">
        <v>97.418004999999994</v>
      </c>
      <c r="R170">
        <v>25.423817</v>
      </c>
      <c r="S170">
        <v>16</v>
      </c>
      <c r="T170">
        <v>73</v>
      </c>
      <c r="U170">
        <v>4.5625</v>
      </c>
      <c r="V170" t="s">
        <v>935</v>
      </c>
    </row>
    <row r="171" spans="1:22" x14ac:dyDescent="0.25">
      <c r="A171">
        <v>191</v>
      </c>
      <c r="C171" t="s">
        <v>928</v>
      </c>
      <c r="D171" t="s">
        <v>376</v>
      </c>
      <c r="E171" t="s">
        <v>938</v>
      </c>
      <c r="F171" t="s">
        <v>377</v>
      </c>
      <c r="G171" t="s">
        <v>939</v>
      </c>
      <c r="H171" t="s">
        <v>378</v>
      </c>
      <c r="I171" t="s">
        <v>941</v>
      </c>
      <c r="N171" t="s">
        <v>308</v>
      </c>
      <c r="O171" t="s">
        <v>870</v>
      </c>
      <c r="P171" t="s">
        <v>710</v>
      </c>
      <c r="Q171">
        <v>98.025662999999994</v>
      </c>
      <c r="R171">
        <v>25.418084</v>
      </c>
      <c r="S171">
        <v>182</v>
      </c>
      <c r="T171">
        <v>948</v>
      </c>
      <c r="U171">
        <v>5.2087912087912089</v>
      </c>
      <c r="V171" t="s">
        <v>703</v>
      </c>
    </row>
    <row r="172" spans="1:22" x14ac:dyDescent="0.25">
      <c r="A172">
        <v>167</v>
      </c>
      <c r="C172" t="s">
        <v>928</v>
      </c>
      <c r="D172" t="s">
        <v>376</v>
      </c>
      <c r="E172" t="s">
        <v>938</v>
      </c>
      <c r="F172" t="s">
        <v>386</v>
      </c>
      <c r="G172" t="s">
        <v>951</v>
      </c>
      <c r="H172" t="s">
        <v>387</v>
      </c>
      <c r="I172" t="s">
        <v>953</v>
      </c>
      <c r="N172" t="s">
        <v>284</v>
      </c>
      <c r="O172" t="s">
        <v>849</v>
      </c>
      <c r="P172" t="s">
        <v>710</v>
      </c>
      <c r="Q172">
        <v>96.807353000000006</v>
      </c>
      <c r="R172">
        <v>24.200361000000001</v>
      </c>
      <c r="S172">
        <v>106</v>
      </c>
      <c r="T172">
        <v>263</v>
      </c>
      <c r="U172">
        <v>2.4811320754716979</v>
      </c>
      <c r="V172" t="s">
        <v>26</v>
      </c>
    </row>
    <row r="173" spans="1:22" x14ac:dyDescent="0.25">
      <c r="A173">
        <v>168</v>
      </c>
      <c r="C173" t="s">
        <v>928</v>
      </c>
      <c r="D173" t="s">
        <v>376</v>
      </c>
      <c r="E173" t="s">
        <v>938</v>
      </c>
      <c r="F173" t="s">
        <v>386</v>
      </c>
      <c r="G173" t="s">
        <v>951</v>
      </c>
      <c r="H173" t="s">
        <v>387</v>
      </c>
      <c r="I173" t="s">
        <v>953</v>
      </c>
      <c r="N173" t="s">
        <v>285</v>
      </c>
      <c r="O173" t="s">
        <v>850</v>
      </c>
      <c r="P173" t="s">
        <v>710</v>
      </c>
      <c r="S173">
        <v>45</v>
      </c>
      <c r="T173">
        <v>174</v>
      </c>
      <c r="U173">
        <v>3.8666666666666667</v>
      </c>
      <c r="V173" t="s">
        <v>929</v>
      </c>
    </row>
    <row r="174" spans="1:22" x14ac:dyDescent="0.25">
      <c r="A174">
        <v>149</v>
      </c>
      <c r="C174" t="s">
        <v>928</v>
      </c>
      <c r="D174" t="s">
        <v>376</v>
      </c>
      <c r="E174" t="s">
        <v>938</v>
      </c>
      <c r="F174" t="s">
        <v>377</v>
      </c>
      <c r="G174" t="s">
        <v>939</v>
      </c>
      <c r="H174" t="s">
        <v>377</v>
      </c>
      <c r="I174" t="s">
        <v>940</v>
      </c>
      <c r="N174" t="s">
        <v>267</v>
      </c>
      <c r="O174" t="s">
        <v>831</v>
      </c>
      <c r="P174" t="s">
        <v>710</v>
      </c>
      <c r="Q174">
        <v>97.419403000000003</v>
      </c>
      <c r="R174">
        <v>25.440928</v>
      </c>
      <c r="S174">
        <v>74</v>
      </c>
      <c r="T174">
        <v>364</v>
      </c>
      <c r="U174">
        <v>4.9189189189189193</v>
      </c>
      <c r="V174" t="s">
        <v>23</v>
      </c>
    </row>
    <row r="175" spans="1:22" x14ac:dyDescent="0.25">
      <c r="A175">
        <v>102</v>
      </c>
      <c r="C175" t="s">
        <v>928</v>
      </c>
      <c r="D175" t="s">
        <v>376</v>
      </c>
      <c r="E175" t="s">
        <v>938</v>
      </c>
      <c r="F175" t="s">
        <v>383</v>
      </c>
      <c r="G175" t="s">
        <v>946</v>
      </c>
      <c r="H175" t="s">
        <v>383</v>
      </c>
      <c r="I175" t="s">
        <v>947</v>
      </c>
      <c r="N175" t="s">
        <v>220</v>
      </c>
      <c r="O175" t="s">
        <v>783</v>
      </c>
      <c r="P175" t="s">
        <v>710</v>
      </c>
      <c r="Q175">
        <v>96.367059999999995</v>
      </c>
      <c r="R175">
        <v>24.764800000000001</v>
      </c>
      <c r="S175">
        <v>12</v>
      </c>
      <c r="T175">
        <v>42</v>
      </c>
      <c r="U175">
        <v>3.5</v>
      </c>
      <c r="V175" t="s">
        <v>703</v>
      </c>
    </row>
    <row r="176" spans="1:22" x14ac:dyDescent="0.25">
      <c r="A176">
        <v>12</v>
      </c>
      <c r="C176" t="s">
        <v>928</v>
      </c>
      <c r="D176" t="s">
        <v>376</v>
      </c>
      <c r="E176" t="s">
        <v>938</v>
      </c>
      <c r="F176" t="s">
        <v>386</v>
      </c>
      <c r="G176" t="s">
        <v>951</v>
      </c>
      <c r="H176" t="s">
        <v>386</v>
      </c>
      <c r="I176" t="s">
        <v>952</v>
      </c>
      <c r="N176" t="s">
        <v>134</v>
      </c>
      <c r="O176" t="s">
        <v>721</v>
      </c>
      <c r="P176" t="s">
        <v>710</v>
      </c>
      <c r="Q176">
        <v>97.227789999999999</v>
      </c>
      <c r="R176">
        <v>24.29138</v>
      </c>
      <c r="S176">
        <v>74</v>
      </c>
      <c r="T176">
        <v>318</v>
      </c>
      <c r="U176">
        <v>4.2972972972972974</v>
      </c>
      <c r="V176" t="s">
        <v>26</v>
      </c>
    </row>
    <row r="177" spans="1:22" x14ac:dyDescent="0.25">
      <c r="A177">
        <v>67</v>
      </c>
      <c r="C177" t="s">
        <v>878</v>
      </c>
      <c r="D177" t="s">
        <v>376</v>
      </c>
      <c r="E177" t="s">
        <v>938</v>
      </c>
      <c r="F177" t="s">
        <v>383</v>
      </c>
      <c r="G177" t="s">
        <v>946</v>
      </c>
      <c r="H177" t="s">
        <v>950</v>
      </c>
      <c r="I177" t="s">
        <v>949</v>
      </c>
      <c r="N177" t="s">
        <v>189</v>
      </c>
      <c r="O177" t="s">
        <v>905</v>
      </c>
      <c r="P177" t="s">
        <v>710</v>
      </c>
      <c r="S177" t="s">
        <v>703</v>
      </c>
      <c r="T177" t="s">
        <v>703</v>
      </c>
      <c r="U177" t="e">
        <v>#VALUE!</v>
      </c>
      <c r="V177" t="s">
        <v>703</v>
      </c>
    </row>
    <row r="178" spans="1:22" x14ac:dyDescent="0.25">
      <c r="A178">
        <v>126</v>
      </c>
      <c r="C178" t="s">
        <v>928</v>
      </c>
      <c r="D178" t="s">
        <v>376</v>
      </c>
      <c r="E178" t="s">
        <v>938</v>
      </c>
      <c r="F178" t="s">
        <v>386</v>
      </c>
      <c r="G178" t="s">
        <v>951</v>
      </c>
      <c r="H178" t="s">
        <v>388</v>
      </c>
      <c r="I178" t="s">
        <v>954</v>
      </c>
      <c r="N178" t="s">
        <v>243</v>
      </c>
      <c r="O178" t="s">
        <v>808</v>
      </c>
      <c r="P178" t="s">
        <v>710</v>
      </c>
      <c r="S178">
        <v>10</v>
      </c>
      <c r="T178">
        <v>38</v>
      </c>
      <c r="U178">
        <v>3.8</v>
      </c>
      <c r="V178" t="s">
        <v>703</v>
      </c>
    </row>
    <row r="179" spans="1:22" x14ac:dyDescent="0.25">
      <c r="A179">
        <v>150</v>
      </c>
      <c r="C179" t="s">
        <v>928</v>
      </c>
      <c r="D179" t="s">
        <v>376</v>
      </c>
      <c r="E179" t="s">
        <v>938</v>
      </c>
      <c r="F179" t="s">
        <v>377</v>
      </c>
      <c r="G179" t="s">
        <v>939</v>
      </c>
      <c r="H179" t="s">
        <v>377</v>
      </c>
      <c r="I179" t="s">
        <v>940</v>
      </c>
      <c r="N179" t="s">
        <v>268</v>
      </c>
      <c r="O179" t="s">
        <v>832</v>
      </c>
      <c r="P179" t="s">
        <v>710</v>
      </c>
      <c r="Q179">
        <v>97.386718999999999</v>
      </c>
      <c r="R179">
        <v>25.415482000000001</v>
      </c>
      <c r="S179">
        <v>62</v>
      </c>
      <c r="T179">
        <v>260</v>
      </c>
      <c r="U179">
        <v>4.193548387096774</v>
      </c>
      <c r="V179" t="s">
        <v>23</v>
      </c>
    </row>
    <row r="180" spans="1:22" x14ac:dyDescent="0.25">
      <c r="A180">
        <v>151</v>
      </c>
      <c r="C180" t="s">
        <v>928</v>
      </c>
      <c r="D180" t="s">
        <v>376</v>
      </c>
      <c r="E180" t="s">
        <v>938</v>
      </c>
      <c r="F180" t="s">
        <v>377</v>
      </c>
      <c r="G180" t="s">
        <v>939</v>
      </c>
      <c r="H180" t="s">
        <v>377</v>
      </c>
      <c r="I180" t="s">
        <v>940</v>
      </c>
      <c r="N180" t="s">
        <v>269</v>
      </c>
      <c r="O180" t="s">
        <v>833</v>
      </c>
      <c r="P180" t="s">
        <v>710</v>
      </c>
      <c r="Q180">
        <v>97.388400000000004</v>
      </c>
      <c r="R180">
        <v>25.40982</v>
      </c>
      <c r="S180">
        <v>69</v>
      </c>
      <c r="T180">
        <v>322</v>
      </c>
      <c r="U180">
        <v>4.666666666666667</v>
      </c>
      <c r="V180" t="s">
        <v>447</v>
      </c>
    </row>
    <row r="181" spans="1:22" x14ac:dyDescent="0.25">
      <c r="A181">
        <v>152</v>
      </c>
      <c r="C181" t="s">
        <v>928</v>
      </c>
      <c r="D181" t="s">
        <v>376</v>
      </c>
      <c r="E181" t="s">
        <v>938</v>
      </c>
      <c r="F181" t="s">
        <v>377</v>
      </c>
      <c r="G181" t="s">
        <v>939</v>
      </c>
      <c r="H181" t="s">
        <v>377</v>
      </c>
      <c r="I181" t="s">
        <v>940</v>
      </c>
      <c r="N181" t="s">
        <v>270</v>
      </c>
      <c r="O181" t="s">
        <v>834</v>
      </c>
      <c r="P181" t="s">
        <v>710</v>
      </c>
      <c r="Q181">
        <v>97.379272</v>
      </c>
      <c r="R181">
        <v>25.401074999999999</v>
      </c>
      <c r="S181">
        <v>14</v>
      </c>
      <c r="T181">
        <v>61</v>
      </c>
      <c r="U181">
        <v>4.3571428571428568</v>
      </c>
      <c r="V181" t="s">
        <v>447</v>
      </c>
    </row>
    <row r="182" spans="1:22" x14ac:dyDescent="0.25">
      <c r="A182">
        <v>153</v>
      </c>
      <c r="C182" t="s">
        <v>928</v>
      </c>
      <c r="D182" t="s">
        <v>376</v>
      </c>
      <c r="E182" t="s">
        <v>938</v>
      </c>
      <c r="F182" t="s">
        <v>377</v>
      </c>
      <c r="G182" t="s">
        <v>939</v>
      </c>
      <c r="H182" t="s">
        <v>377</v>
      </c>
      <c r="I182" t="s">
        <v>940</v>
      </c>
      <c r="N182" t="s">
        <v>271</v>
      </c>
      <c r="O182" t="s">
        <v>835</v>
      </c>
      <c r="P182" t="s">
        <v>710</v>
      </c>
      <c r="Q182">
        <v>97.377662999999998</v>
      </c>
      <c r="R182">
        <v>25.404752999999999</v>
      </c>
      <c r="S182">
        <v>30</v>
      </c>
      <c r="T182">
        <v>139</v>
      </c>
      <c r="U182">
        <v>4.6333333333333337</v>
      </c>
      <c r="V182" t="s">
        <v>23</v>
      </c>
    </row>
    <row r="183" spans="1:22" x14ac:dyDescent="0.25">
      <c r="A183">
        <v>154</v>
      </c>
      <c r="C183" t="s">
        <v>928</v>
      </c>
      <c r="D183" t="s">
        <v>376</v>
      </c>
      <c r="E183" t="s">
        <v>938</v>
      </c>
      <c r="F183" t="s">
        <v>377</v>
      </c>
      <c r="G183" t="s">
        <v>939</v>
      </c>
      <c r="H183" t="s">
        <v>377</v>
      </c>
      <c r="I183" t="s">
        <v>940</v>
      </c>
      <c r="N183" t="s">
        <v>272</v>
      </c>
      <c r="O183" t="s">
        <v>836</v>
      </c>
      <c r="P183" t="s">
        <v>710</v>
      </c>
      <c r="Q183">
        <v>97.382192000000003</v>
      </c>
      <c r="R183">
        <v>25.404015000000001</v>
      </c>
      <c r="S183">
        <v>43</v>
      </c>
      <c r="T183">
        <v>185</v>
      </c>
      <c r="U183">
        <v>4.3023255813953485</v>
      </c>
      <c r="V183" t="s">
        <v>23</v>
      </c>
    </row>
    <row r="184" spans="1:22" x14ac:dyDescent="0.25">
      <c r="A184">
        <v>192</v>
      </c>
      <c r="C184" t="s">
        <v>928</v>
      </c>
      <c r="D184" t="s">
        <v>376</v>
      </c>
      <c r="E184" t="s">
        <v>938</v>
      </c>
      <c r="F184" t="s">
        <v>377</v>
      </c>
      <c r="G184" t="s">
        <v>939</v>
      </c>
      <c r="H184" t="s">
        <v>378</v>
      </c>
      <c r="I184" t="s">
        <v>941</v>
      </c>
      <c r="N184" t="s">
        <v>309</v>
      </c>
      <c r="O184" t="s">
        <v>871</v>
      </c>
      <c r="P184" t="s">
        <v>710</v>
      </c>
      <c r="Q184">
        <v>97.427959999999999</v>
      </c>
      <c r="R184">
        <v>25.33351</v>
      </c>
      <c r="S184">
        <v>74</v>
      </c>
      <c r="T184">
        <v>323</v>
      </c>
      <c r="U184">
        <v>4.3648648648648649</v>
      </c>
      <c r="V184" t="s">
        <v>447</v>
      </c>
    </row>
    <row r="185" spans="1:22" x14ac:dyDescent="0.25">
      <c r="A185">
        <v>68</v>
      </c>
      <c r="C185" t="s">
        <v>878</v>
      </c>
      <c r="D185" t="s">
        <v>376</v>
      </c>
      <c r="E185" t="s">
        <v>938</v>
      </c>
      <c r="F185" t="s">
        <v>383</v>
      </c>
      <c r="G185" t="s">
        <v>946</v>
      </c>
      <c r="H185" t="s">
        <v>950</v>
      </c>
      <c r="I185" t="s">
        <v>949</v>
      </c>
      <c r="N185" t="s">
        <v>190</v>
      </c>
      <c r="O185" t="s">
        <v>906</v>
      </c>
      <c r="P185" t="s">
        <v>710</v>
      </c>
      <c r="S185" t="s">
        <v>703</v>
      </c>
      <c r="T185" t="s">
        <v>703</v>
      </c>
      <c r="U185" t="e">
        <v>#VALUE!</v>
      </c>
      <c r="V185" t="s">
        <v>703</v>
      </c>
    </row>
    <row r="186" spans="1:22" x14ac:dyDescent="0.25">
      <c r="A186">
        <v>164</v>
      </c>
      <c r="C186" t="s">
        <v>928</v>
      </c>
      <c r="D186" t="s">
        <v>376</v>
      </c>
      <c r="E186" t="s">
        <v>938</v>
      </c>
      <c r="F186" t="s">
        <v>390</v>
      </c>
      <c r="G186" t="s">
        <v>956</v>
      </c>
      <c r="H186" t="s">
        <v>390</v>
      </c>
      <c r="I186" t="s">
        <v>957</v>
      </c>
      <c r="N186" t="s">
        <v>282</v>
      </c>
      <c r="O186" t="s">
        <v>846</v>
      </c>
      <c r="P186" t="s">
        <v>710</v>
      </c>
      <c r="S186" t="s">
        <v>703</v>
      </c>
      <c r="T186" t="s">
        <v>703</v>
      </c>
      <c r="U186" t="e">
        <v>#VALUE!</v>
      </c>
      <c r="V186" t="s">
        <v>703</v>
      </c>
    </row>
    <row r="187" spans="1:22" x14ac:dyDescent="0.25">
      <c r="A187">
        <v>193</v>
      </c>
      <c r="C187" t="s">
        <v>928</v>
      </c>
      <c r="D187" t="s">
        <v>376</v>
      </c>
      <c r="E187" t="s">
        <v>938</v>
      </c>
      <c r="F187" t="s">
        <v>377</v>
      </c>
      <c r="G187" t="s">
        <v>939</v>
      </c>
      <c r="H187" t="s">
        <v>378</v>
      </c>
      <c r="I187" t="s">
        <v>941</v>
      </c>
      <c r="N187" t="s">
        <v>310</v>
      </c>
      <c r="O187" t="s">
        <v>872</v>
      </c>
      <c r="P187" t="s">
        <v>710</v>
      </c>
      <c r="Q187">
        <v>97.443702000000002</v>
      </c>
      <c r="R187">
        <v>25.351241999999999</v>
      </c>
      <c r="S187">
        <v>77</v>
      </c>
      <c r="T187">
        <v>372</v>
      </c>
      <c r="U187">
        <v>4.8311688311688314</v>
      </c>
      <c r="V187" t="s">
        <v>447</v>
      </c>
    </row>
    <row r="188" spans="1:22" x14ac:dyDescent="0.25">
      <c r="A188">
        <v>194</v>
      </c>
      <c r="C188" t="s">
        <v>928</v>
      </c>
      <c r="D188" t="s">
        <v>376</v>
      </c>
      <c r="E188" t="s">
        <v>938</v>
      </c>
      <c r="F188" t="s">
        <v>377</v>
      </c>
      <c r="G188" t="s">
        <v>939</v>
      </c>
      <c r="H188" t="s">
        <v>378</v>
      </c>
      <c r="I188" t="s">
        <v>941</v>
      </c>
      <c r="N188" t="s">
        <v>311</v>
      </c>
      <c r="O188" t="s">
        <v>873</v>
      </c>
      <c r="P188" t="s">
        <v>710</v>
      </c>
      <c r="Q188">
        <v>97.438259000000002</v>
      </c>
      <c r="R188">
        <v>25.355841999999999</v>
      </c>
      <c r="S188">
        <v>132</v>
      </c>
      <c r="T188">
        <v>132</v>
      </c>
      <c r="U188">
        <v>1</v>
      </c>
      <c r="V188" t="s">
        <v>23</v>
      </c>
    </row>
    <row r="189" spans="1:22" x14ac:dyDescent="0.25">
      <c r="A189">
        <v>69</v>
      </c>
      <c r="C189" t="s">
        <v>928</v>
      </c>
      <c r="D189" t="s">
        <v>376</v>
      </c>
      <c r="E189" t="s">
        <v>938</v>
      </c>
      <c r="F189" t="s">
        <v>383</v>
      </c>
      <c r="G189" t="s">
        <v>946</v>
      </c>
      <c r="H189" t="s">
        <v>950</v>
      </c>
      <c r="I189" t="s">
        <v>949</v>
      </c>
      <c r="N189" t="s">
        <v>191</v>
      </c>
      <c r="O189" t="s">
        <v>749</v>
      </c>
      <c r="P189" t="s">
        <v>710</v>
      </c>
      <c r="Q189">
        <v>96.288250000000005</v>
      </c>
      <c r="R189">
        <v>25.57921</v>
      </c>
      <c r="S189">
        <v>75</v>
      </c>
      <c r="T189">
        <v>288</v>
      </c>
      <c r="U189">
        <v>3.84</v>
      </c>
      <c r="V189" t="s">
        <v>703</v>
      </c>
    </row>
    <row r="190" spans="1:22" x14ac:dyDescent="0.25">
      <c r="A190">
        <v>70</v>
      </c>
      <c r="C190" t="s">
        <v>928</v>
      </c>
      <c r="D190" t="s">
        <v>376</v>
      </c>
      <c r="E190" t="s">
        <v>938</v>
      </c>
      <c r="F190" t="s">
        <v>383</v>
      </c>
      <c r="G190" t="s">
        <v>946</v>
      </c>
      <c r="H190" t="s">
        <v>950</v>
      </c>
      <c r="I190" t="s">
        <v>949</v>
      </c>
      <c r="N190" t="s">
        <v>192</v>
      </c>
      <c r="O190" t="s">
        <v>750</v>
      </c>
      <c r="P190" t="s">
        <v>710</v>
      </c>
      <c r="Q190">
        <v>96.286680000000004</v>
      </c>
      <c r="R190">
        <v>25.577559999999998</v>
      </c>
      <c r="S190">
        <v>134</v>
      </c>
      <c r="T190">
        <v>503</v>
      </c>
      <c r="U190">
        <v>3.7537313432835822</v>
      </c>
      <c r="V190" t="s">
        <v>703</v>
      </c>
    </row>
    <row r="191" spans="1:22" x14ac:dyDescent="0.25">
      <c r="A191">
        <v>195</v>
      </c>
      <c r="C191" t="s">
        <v>928</v>
      </c>
      <c r="D191" t="s">
        <v>376</v>
      </c>
      <c r="E191" t="s">
        <v>938</v>
      </c>
      <c r="F191" t="s">
        <v>377</v>
      </c>
      <c r="G191" t="s">
        <v>939</v>
      </c>
      <c r="H191" t="s">
        <v>378</v>
      </c>
      <c r="I191" t="s">
        <v>941</v>
      </c>
      <c r="N191" t="s">
        <v>312</v>
      </c>
      <c r="O191" t="s">
        <v>874</v>
      </c>
      <c r="P191" t="s">
        <v>759</v>
      </c>
      <c r="Q191">
        <v>97.567116999999996</v>
      </c>
      <c r="R191">
        <v>24.768383</v>
      </c>
      <c r="S191">
        <v>840</v>
      </c>
      <c r="T191">
        <v>4296</v>
      </c>
      <c r="U191">
        <v>5.1142857142857139</v>
      </c>
      <c r="V191" t="s">
        <v>930</v>
      </c>
    </row>
    <row r="192" spans="1:22" x14ac:dyDescent="0.25">
      <c r="A192">
        <v>19</v>
      </c>
      <c r="C192" t="s">
        <v>928</v>
      </c>
      <c r="D192" t="s">
        <v>376</v>
      </c>
      <c r="E192" t="s">
        <v>938</v>
      </c>
      <c r="F192" t="s">
        <v>377</v>
      </c>
      <c r="G192" t="s">
        <v>939</v>
      </c>
      <c r="H192" t="s">
        <v>381</v>
      </c>
      <c r="I192" t="s">
        <v>944</v>
      </c>
      <c r="N192" t="s">
        <v>141</v>
      </c>
      <c r="O192" t="s">
        <v>728</v>
      </c>
      <c r="P192" t="s">
        <v>710</v>
      </c>
      <c r="S192" t="s">
        <v>703</v>
      </c>
      <c r="T192" t="s">
        <v>703</v>
      </c>
      <c r="U192" t="e">
        <v>#VALUE!</v>
      </c>
      <c r="V192" t="s">
        <v>703</v>
      </c>
    </row>
    <row r="193" spans="1:22" x14ac:dyDescent="0.25">
      <c r="A193">
        <v>71</v>
      </c>
      <c r="C193" t="s">
        <v>878</v>
      </c>
      <c r="D193" t="s">
        <v>376</v>
      </c>
      <c r="E193" t="s">
        <v>938</v>
      </c>
      <c r="F193" t="s">
        <v>383</v>
      </c>
      <c r="G193" t="s">
        <v>946</v>
      </c>
      <c r="H193" t="s">
        <v>950</v>
      </c>
      <c r="I193" t="s">
        <v>949</v>
      </c>
      <c r="N193" t="s">
        <v>193</v>
      </c>
      <c r="O193" t="s">
        <v>907</v>
      </c>
      <c r="P193" t="s">
        <v>710</v>
      </c>
      <c r="S193">
        <v>15</v>
      </c>
      <c r="T193">
        <v>93</v>
      </c>
      <c r="U193">
        <v>6.2</v>
      </c>
      <c r="V193" t="s">
        <v>703</v>
      </c>
    </row>
    <row r="194" spans="1:22" x14ac:dyDescent="0.25">
      <c r="A194">
        <v>155</v>
      </c>
      <c r="C194" t="s">
        <v>928</v>
      </c>
      <c r="D194" t="s">
        <v>376</v>
      </c>
      <c r="E194" t="s">
        <v>938</v>
      </c>
      <c r="F194" t="s">
        <v>377</v>
      </c>
      <c r="G194" t="s">
        <v>939</v>
      </c>
      <c r="H194" t="s">
        <v>377</v>
      </c>
      <c r="I194" t="s">
        <v>940</v>
      </c>
      <c r="N194" t="s">
        <v>273</v>
      </c>
      <c r="O194" t="s">
        <v>837</v>
      </c>
      <c r="P194" t="s">
        <v>710</v>
      </c>
      <c r="Q194">
        <v>97.403407999999999</v>
      </c>
      <c r="R194">
        <v>25.377545999999999</v>
      </c>
      <c r="S194">
        <v>24</v>
      </c>
      <c r="T194">
        <v>104</v>
      </c>
      <c r="U194">
        <v>4.333333333333333</v>
      </c>
      <c r="V194" t="s">
        <v>447</v>
      </c>
    </row>
    <row r="195" spans="1:22" x14ac:dyDescent="0.25">
      <c r="A195">
        <v>13</v>
      </c>
      <c r="C195" t="s">
        <v>928</v>
      </c>
      <c r="D195" t="s">
        <v>376</v>
      </c>
      <c r="E195" t="s">
        <v>938</v>
      </c>
      <c r="F195" t="s">
        <v>386</v>
      </c>
      <c r="G195" t="s">
        <v>951</v>
      </c>
      <c r="H195" t="s">
        <v>386</v>
      </c>
      <c r="I195" t="s">
        <v>952</v>
      </c>
      <c r="N195" t="s">
        <v>135</v>
      </c>
      <c r="O195" t="s">
        <v>722</v>
      </c>
      <c r="P195" t="s">
        <v>710</v>
      </c>
      <c r="Q195">
        <v>97.240639999999999</v>
      </c>
      <c r="R195">
        <v>24.24953</v>
      </c>
      <c r="S195">
        <v>31</v>
      </c>
      <c r="T195">
        <v>108</v>
      </c>
      <c r="U195">
        <v>3.4838709677419355</v>
      </c>
      <c r="V195" t="s">
        <v>26</v>
      </c>
    </row>
    <row r="196" spans="1:22" x14ac:dyDescent="0.25">
      <c r="A196">
        <v>72</v>
      </c>
      <c r="C196" t="s">
        <v>928</v>
      </c>
      <c r="D196" t="s">
        <v>376</v>
      </c>
      <c r="E196" t="s">
        <v>938</v>
      </c>
      <c r="F196" t="s">
        <v>383</v>
      </c>
      <c r="G196" t="s">
        <v>946</v>
      </c>
      <c r="H196" t="s">
        <v>950</v>
      </c>
      <c r="I196" t="s">
        <v>949</v>
      </c>
      <c r="N196" t="s">
        <v>194</v>
      </c>
      <c r="O196" t="s">
        <v>751</v>
      </c>
      <c r="P196" t="s">
        <v>710</v>
      </c>
      <c r="Q196">
        <v>96.306910999999999</v>
      </c>
      <c r="R196">
        <v>25.599250000000001</v>
      </c>
      <c r="S196">
        <v>49</v>
      </c>
      <c r="T196">
        <v>245</v>
      </c>
      <c r="U196">
        <v>5</v>
      </c>
      <c r="V196" t="s">
        <v>23</v>
      </c>
    </row>
    <row r="197" spans="1:22" x14ac:dyDescent="0.25">
      <c r="A197">
        <v>196</v>
      </c>
      <c r="C197" t="s">
        <v>928</v>
      </c>
      <c r="D197" t="s">
        <v>376</v>
      </c>
      <c r="E197" t="s">
        <v>938</v>
      </c>
      <c r="F197" t="s">
        <v>377</v>
      </c>
      <c r="G197" t="s">
        <v>939</v>
      </c>
      <c r="H197" t="s">
        <v>378</v>
      </c>
      <c r="I197" t="s">
        <v>941</v>
      </c>
      <c r="N197" t="s">
        <v>313</v>
      </c>
      <c r="O197" t="s">
        <v>875</v>
      </c>
      <c r="P197" t="s">
        <v>759</v>
      </c>
      <c r="Q197">
        <v>97.756789999999995</v>
      </c>
      <c r="R197">
        <v>25.106670000000001</v>
      </c>
      <c r="S197">
        <v>627</v>
      </c>
      <c r="T197">
        <v>2643</v>
      </c>
      <c r="U197">
        <v>4.2153110047846889</v>
      </c>
      <c r="V197" t="s">
        <v>936</v>
      </c>
    </row>
    <row r="198" spans="1:22" x14ac:dyDescent="0.25">
      <c r="A198">
        <v>198</v>
      </c>
      <c r="C198" t="s">
        <v>878</v>
      </c>
      <c r="D198" t="s">
        <v>376</v>
      </c>
      <c r="E198" t="s">
        <v>938</v>
      </c>
      <c r="F198" t="s">
        <v>383</v>
      </c>
      <c r="G198" t="s">
        <v>946</v>
      </c>
      <c r="H198" t="s">
        <v>950</v>
      </c>
      <c r="I198" t="s">
        <v>949</v>
      </c>
      <c r="N198" t="s">
        <v>315</v>
      </c>
      <c r="O198" t="s">
        <v>908</v>
      </c>
      <c r="P198" t="s">
        <v>710</v>
      </c>
      <c r="Q198">
        <v>96.315601999999998</v>
      </c>
      <c r="R198">
        <v>25.615006000000001</v>
      </c>
      <c r="S198">
        <v>6</v>
      </c>
      <c r="T198">
        <v>27</v>
      </c>
      <c r="U198">
        <v>4.5</v>
      </c>
      <c r="V198" t="s">
        <v>703</v>
      </c>
    </row>
    <row r="199" spans="1:22" x14ac:dyDescent="0.25">
      <c r="A199">
        <v>82</v>
      </c>
      <c r="C199" t="s">
        <v>928</v>
      </c>
      <c r="D199" t="s">
        <v>395</v>
      </c>
      <c r="E199" t="s">
        <v>1014</v>
      </c>
      <c r="F199" t="s">
        <v>404</v>
      </c>
      <c r="G199" t="s">
        <v>964</v>
      </c>
      <c r="H199" t="s">
        <v>406</v>
      </c>
      <c r="I199" t="s">
        <v>1026</v>
      </c>
      <c r="N199" t="s">
        <v>204</v>
      </c>
      <c r="O199" t="s">
        <v>762</v>
      </c>
      <c r="P199" t="s">
        <v>710</v>
      </c>
      <c r="S199" t="s">
        <v>703</v>
      </c>
      <c r="T199" t="s">
        <v>703</v>
      </c>
      <c r="U199" t="e">
        <v>#VALUE!</v>
      </c>
      <c r="V199" t="s">
        <v>703</v>
      </c>
    </row>
  </sheetData>
  <sortState ref="A2:Y199">
    <sortCondition ref="N10"/>
  </sortState>
  <customSheetViews>
    <customSheetView guid="{F9AE0662-BB60-43F5-BA83-416C8E6DAA9F}">
      <selection activeCell="O2" sqref="O2"/>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216</vt:i4>
      </vt:variant>
    </vt:vector>
  </HeadingPairs>
  <TitlesOfParts>
    <vt:vector size="238" baseType="lpstr">
      <vt:lpstr>Main</vt:lpstr>
      <vt:lpstr>Data</vt:lpstr>
      <vt:lpstr>Lookup</vt:lpstr>
      <vt:lpstr>Infographics</vt:lpstr>
      <vt:lpstr>InfoGraph data</vt:lpstr>
      <vt:lpstr>Analysis Charts</vt:lpstr>
      <vt:lpstr>Analysis Tables</vt:lpstr>
      <vt:lpstr>Questionnaire</vt:lpstr>
      <vt:lpstr>Camp List</vt:lpstr>
      <vt:lpstr>Mimu_Township</vt:lpstr>
      <vt:lpstr>Stat_01</vt:lpstr>
      <vt:lpstr>NFI_3Ws</vt:lpstr>
      <vt:lpstr>HEALTH</vt:lpstr>
      <vt:lpstr>SHELTER &amp; NFIs</vt:lpstr>
      <vt:lpstr>WASH</vt:lpstr>
      <vt:lpstr>FOOD</vt:lpstr>
      <vt:lpstr>LIVELIHOOD</vt:lpstr>
      <vt:lpstr>EDUCATION</vt:lpstr>
      <vt:lpstr>PROTECTION</vt:lpstr>
      <vt:lpstr>MOVEMENT</vt:lpstr>
      <vt:lpstr>Priority Needs</vt:lpstr>
      <vt:lpstr>CCCMShelter</vt:lpstr>
      <vt:lpstr>_C1_01</vt:lpstr>
      <vt:lpstr>_C1_02</vt:lpstr>
      <vt:lpstr>_C2_01</vt:lpstr>
      <vt:lpstr>_C2_02</vt:lpstr>
      <vt:lpstr>_C2_03</vt:lpstr>
      <vt:lpstr>_C2_04</vt:lpstr>
      <vt:lpstr>_C2_11</vt:lpstr>
      <vt:lpstr>_C2_12</vt:lpstr>
      <vt:lpstr>_C2_13</vt:lpstr>
      <vt:lpstr>_C2_14</vt:lpstr>
      <vt:lpstr>_C3_01</vt:lpstr>
      <vt:lpstr>_C4_01</vt:lpstr>
      <vt:lpstr>_C4_02</vt:lpstr>
      <vt:lpstr>_C5_01</vt:lpstr>
      <vt:lpstr>_C6_01</vt:lpstr>
      <vt:lpstr>_C7_01</vt:lpstr>
      <vt:lpstr>_C7_02</vt:lpstr>
      <vt:lpstr>A1_01</vt:lpstr>
      <vt:lpstr>A1_02</vt:lpstr>
      <vt:lpstr>A2_01</vt:lpstr>
      <vt:lpstr>A2_02</vt:lpstr>
      <vt:lpstr>A5_01</vt:lpstr>
      <vt:lpstr>A5_02</vt:lpstr>
      <vt:lpstr>A5_03</vt:lpstr>
      <vt:lpstr>A5_04</vt:lpstr>
      <vt:lpstr>A5_11</vt:lpstr>
      <vt:lpstr>A5_12</vt:lpstr>
      <vt:lpstr>B1_01</vt:lpstr>
      <vt:lpstr>B2_01</vt:lpstr>
      <vt:lpstr>B3_01</vt:lpstr>
      <vt:lpstr>B4_01</vt:lpstr>
      <vt:lpstr>B5_01</vt:lpstr>
      <vt:lpstr>B6_01</vt:lpstr>
      <vt:lpstr>B7_01</vt:lpstr>
      <vt:lpstr>B7_02</vt:lpstr>
      <vt:lpstr>B9_01</vt:lpstr>
      <vt:lpstr>Camp</vt:lpstr>
      <vt:lpstr>Camp_NB</vt:lpstr>
      <vt:lpstr>CCCMcommittees</vt:lpstr>
      <vt:lpstr>D1_01</vt:lpstr>
      <vt:lpstr>D10_01</vt:lpstr>
      <vt:lpstr>D10_02</vt:lpstr>
      <vt:lpstr>D10_03</vt:lpstr>
      <vt:lpstr>D11_01</vt:lpstr>
      <vt:lpstr>D11_02</vt:lpstr>
      <vt:lpstr>D11_03</vt:lpstr>
      <vt:lpstr>D12_01</vt:lpstr>
      <vt:lpstr>D12_02</vt:lpstr>
      <vt:lpstr>D12_03</vt:lpstr>
      <vt:lpstr>D13_01</vt:lpstr>
      <vt:lpstr>D13_02</vt:lpstr>
      <vt:lpstr>D13_03</vt:lpstr>
      <vt:lpstr>D14_01</vt:lpstr>
      <vt:lpstr>D14_02</vt:lpstr>
      <vt:lpstr>D14_03</vt:lpstr>
      <vt:lpstr>D15_01</vt:lpstr>
      <vt:lpstr>D15_02</vt:lpstr>
      <vt:lpstr>D15_03</vt:lpstr>
      <vt:lpstr>D16_01</vt:lpstr>
      <vt:lpstr>D16_02</vt:lpstr>
      <vt:lpstr>D16_03</vt:lpstr>
      <vt:lpstr>D17_01</vt:lpstr>
      <vt:lpstr>D17_02</vt:lpstr>
      <vt:lpstr>D17_03</vt:lpstr>
      <vt:lpstr>D18_01</vt:lpstr>
      <vt:lpstr>D18_02</vt:lpstr>
      <vt:lpstr>D18_03</vt:lpstr>
      <vt:lpstr>D19_01</vt:lpstr>
      <vt:lpstr>D19_02</vt:lpstr>
      <vt:lpstr>D19_03</vt:lpstr>
      <vt:lpstr>D2_01</vt:lpstr>
      <vt:lpstr>D2_02</vt:lpstr>
      <vt:lpstr>D2_03</vt:lpstr>
      <vt:lpstr>D2_04</vt:lpstr>
      <vt:lpstr>D2_05</vt:lpstr>
      <vt:lpstr>D20_01</vt:lpstr>
      <vt:lpstr>D20_02</vt:lpstr>
      <vt:lpstr>D20_03</vt:lpstr>
      <vt:lpstr>D21_01</vt:lpstr>
      <vt:lpstr>D22_01</vt:lpstr>
      <vt:lpstr>D23_01</vt:lpstr>
      <vt:lpstr>D23_02</vt:lpstr>
      <vt:lpstr>D23_03</vt:lpstr>
      <vt:lpstr>D24_01</vt:lpstr>
      <vt:lpstr>D24_02</vt:lpstr>
      <vt:lpstr>D24_03</vt:lpstr>
      <vt:lpstr>D25_01</vt:lpstr>
      <vt:lpstr>D25_02</vt:lpstr>
      <vt:lpstr>D26_01</vt:lpstr>
      <vt:lpstr>D26_02</vt:lpstr>
      <vt:lpstr>D28_01</vt:lpstr>
      <vt:lpstr>D28_02</vt:lpstr>
      <vt:lpstr>D3_01</vt:lpstr>
      <vt:lpstr>D3_02</vt:lpstr>
      <vt:lpstr>D3_03</vt:lpstr>
      <vt:lpstr>D4_01</vt:lpstr>
      <vt:lpstr>D4_02</vt:lpstr>
      <vt:lpstr>D4_03</vt:lpstr>
      <vt:lpstr>D5_01</vt:lpstr>
      <vt:lpstr>D5_02</vt:lpstr>
      <vt:lpstr>D5_03</vt:lpstr>
      <vt:lpstr>D6_01</vt:lpstr>
      <vt:lpstr>D6_02</vt:lpstr>
      <vt:lpstr>D6_03</vt:lpstr>
      <vt:lpstr>D7_01</vt:lpstr>
      <vt:lpstr>D7_02</vt:lpstr>
      <vt:lpstr>D7_03</vt:lpstr>
      <vt:lpstr>D8_01</vt:lpstr>
      <vt:lpstr>D8_02</vt:lpstr>
      <vt:lpstr>D8_03</vt:lpstr>
      <vt:lpstr>D9_01</vt:lpstr>
      <vt:lpstr>D9_02</vt:lpstr>
      <vt:lpstr>D9_03</vt:lpstr>
      <vt:lpstr>Data_CPP</vt:lpstr>
      <vt:lpstr>Date</vt:lpstr>
      <vt:lpstr>E2_01</vt:lpstr>
      <vt:lpstr>E3_01</vt:lpstr>
      <vt:lpstr>E4_01</vt:lpstr>
      <vt:lpstr>E4_02</vt:lpstr>
      <vt:lpstr>E4_03</vt:lpstr>
      <vt:lpstr>E4_04</vt:lpstr>
      <vt:lpstr>E4_05</vt:lpstr>
      <vt:lpstr>E4_06</vt:lpstr>
      <vt:lpstr>E5_01</vt:lpstr>
      <vt:lpstr>E6_01</vt:lpstr>
      <vt:lpstr>E6_02</vt:lpstr>
      <vt:lpstr>E6_03</vt:lpstr>
      <vt:lpstr>E6_04</vt:lpstr>
      <vt:lpstr>E6_05</vt:lpstr>
      <vt:lpstr>E6_06</vt:lpstr>
      <vt:lpstr>F1_02</vt:lpstr>
      <vt:lpstr>F10_01</vt:lpstr>
      <vt:lpstr>F11_01</vt:lpstr>
      <vt:lpstr>F12_01</vt:lpstr>
      <vt:lpstr>F13_01</vt:lpstr>
      <vt:lpstr>F14_01</vt:lpstr>
      <vt:lpstr>F15_01</vt:lpstr>
      <vt:lpstr>F16_01</vt:lpstr>
      <vt:lpstr>F16_02</vt:lpstr>
      <vt:lpstr>F16_03</vt:lpstr>
      <vt:lpstr>F18_01</vt:lpstr>
      <vt:lpstr>F19_01</vt:lpstr>
      <vt:lpstr>F2_02</vt:lpstr>
      <vt:lpstr>F20_01</vt:lpstr>
      <vt:lpstr>F20_02</vt:lpstr>
      <vt:lpstr>F21_01</vt:lpstr>
      <vt:lpstr>F21_02</vt:lpstr>
      <vt:lpstr>F21_03</vt:lpstr>
      <vt:lpstr>F21_04</vt:lpstr>
      <vt:lpstr>F21_05</vt:lpstr>
      <vt:lpstr>F21_06</vt:lpstr>
      <vt:lpstr>F21_07</vt:lpstr>
      <vt:lpstr>F21_08</vt:lpstr>
      <vt:lpstr>F21_09</vt:lpstr>
      <vt:lpstr>F21_10</vt:lpstr>
      <vt:lpstr>F22_01</vt:lpstr>
      <vt:lpstr>F23_01</vt:lpstr>
      <vt:lpstr>F3_02</vt:lpstr>
      <vt:lpstr>F4_02</vt:lpstr>
      <vt:lpstr>F5_02</vt:lpstr>
      <vt:lpstr>F8_01</vt:lpstr>
      <vt:lpstr>F9_01</vt:lpstr>
      <vt:lpstr>FunctioningHealth</vt:lpstr>
      <vt:lpstr>G1_01</vt:lpstr>
      <vt:lpstr>G1_03</vt:lpstr>
      <vt:lpstr>G2_01</vt:lpstr>
      <vt:lpstr>G2_03</vt:lpstr>
      <vt:lpstr>G3_01</vt:lpstr>
      <vt:lpstr>G3_03</vt:lpstr>
      <vt:lpstr>G4_01</vt:lpstr>
      <vt:lpstr>G4_03</vt:lpstr>
      <vt:lpstr>Gaps</vt:lpstr>
      <vt:lpstr>H1_01</vt:lpstr>
      <vt:lpstr>H1_03</vt:lpstr>
      <vt:lpstr>H1_11</vt:lpstr>
      <vt:lpstr>H1_13</vt:lpstr>
      <vt:lpstr>H1_21</vt:lpstr>
      <vt:lpstr>H1_23</vt:lpstr>
      <vt:lpstr>I_02</vt:lpstr>
      <vt:lpstr>I1_01</vt:lpstr>
      <vt:lpstr>I1_02</vt:lpstr>
      <vt:lpstr>Informant</vt:lpstr>
      <vt:lpstr>Interviwer</vt:lpstr>
      <vt:lpstr>kitchenType</vt:lpstr>
      <vt:lpstr>livelihood</vt:lpstr>
      <vt:lpstr>livelihoods</vt:lpstr>
      <vt:lpstr>Lookup!Month</vt:lpstr>
      <vt:lpstr>occupation</vt:lpstr>
      <vt:lpstr>OrgName</vt:lpstr>
      <vt:lpstr>Percentage</vt:lpstr>
      <vt:lpstr>'Analysis Tables'!Print_Area</vt:lpstr>
      <vt:lpstr>HEALTH!Print_Area</vt:lpstr>
      <vt:lpstr>MOVEMENT!Print_Area</vt:lpstr>
      <vt:lpstr>PROTECTION!Print_Area</vt:lpstr>
      <vt:lpstr>Questionnaire!Print_Area</vt:lpstr>
      <vt:lpstr>'SHELTER &amp; NFIs'!Print_Area</vt:lpstr>
      <vt:lpstr>WASH!Print_Area</vt:lpstr>
      <vt:lpstr>'Analysis Charts'!Print_Titles</vt:lpstr>
      <vt:lpstr>'Analysis Tables'!Print_Titles</vt:lpstr>
      <vt:lpstr>'SHELTER &amp; NFIs'!Print_Titles</vt:lpstr>
      <vt:lpstr>Q_Camp_Select</vt:lpstr>
      <vt:lpstr>REC</vt:lpstr>
      <vt:lpstr>Region</vt:lpstr>
      <vt:lpstr>RN</vt:lpstr>
      <vt:lpstr>RS</vt:lpstr>
      <vt:lpstr>Sex</vt:lpstr>
      <vt:lpstr>ShelterType</vt:lpstr>
      <vt:lpstr>SourceOfWater</vt:lpstr>
      <vt:lpstr>StaffHealth</vt:lpstr>
      <vt:lpstr>Lookup!State</vt:lpstr>
      <vt:lpstr>testinput</vt:lpstr>
      <vt:lpstr>Lookup!Township</vt:lpstr>
      <vt:lpstr>TypeOfLocation</vt:lpstr>
      <vt:lpstr>WasteLocation</vt:lpstr>
      <vt:lpstr>Year</vt:lpstr>
      <vt:lpstr>YesNo</vt:lpstr>
    </vt:vector>
  </TitlesOfParts>
  <Company>UNHCR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Cardona</dc:creator>
  <cp:lastModifiedBy>mina</cp:lastModifiedBy>
  <cp:lastPrinted>2013-10-29T10:29:15Z</cp:lastPrinted>
  <dcterms:created xsi:type="dcterms:W3CDTF">2013-05-06T08:30:18Z</dcterms:created>
  <dcterms:modified xsi:type="dcterms:W3CDTF">2013-11-03T05:00:16Z</dcterms:modified>
</cp:coreProperties>
</file>

<file path=userCustomization/customUI.xml><?xml version="1.0" encoding="utf-8"?>
<mso:customUI xmlns:mso="http://schemas.microsoft.com/office/2006/01/customui">
  <mso:ribbon>
    <mso:qat>
      <mso:documentControls>
        <mso:control idQ="mso:DataFormExcel" visible="true"/>
      </mso:documentControls>
    </mso:qat>
  </mso:ribbon>
</mso:customUI>
</file>