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taha\Desktop\Logframes\"/>
    </mc:Choice>
  </mc:AlternateContent>
  <bookViews>
    <workbookView xWindow="0" yWindow="0" windowWidth="10800" windowHeight="6360" activeTab="3"/>
  </bookViews>
  <sheets>
    <sheet name="Readme" sheetId="29" r:id="rId1"/>
    <sheet name="Summary" sheetId="22" r:id="rId2"/>
    <sheet name="Outcome 1" sheetId="37" r:id="rId3"/>
    <sheet name="Outcome 2" sheetId="39" r:id="rId4"/>
    <sheet name="Outcome 3" sheetId="40" r:id="rId5"/>
    <sheet name="Budgetting SoSt" sheetId="38" r:id="rId6"/>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Z34" i="39" l="1"/>
  <c r="AW34" i="39"/>
  <c r="I34" i="22"/>
  <c r="F34" i="22"/>
  <c r="C34" i="22"/>
  <c r="E47" i="37"/>
  <c r="D47" i="37"/>
  <c r="C47" i="37"/>
  <c r="M20" i="38"/>
  <c r="N20" i="38"/>
  <c r="O20" i="38"/>
  <c r="K19" i="38"/>
  <c r="M19" i="38"/>
  <c r="BQ19" i="37"/>
  <c r="BP19" i="37"/>
  <c r="BO19" i="37"/>
  <c r="BN19" i="37"/>
  <c r="BM19" i="37"/>
  <c r="BL19" i="37"/>
  <c r="BK19" i="37"/>
  <c r="BJ19" i="37"/>
  <c r="BI19" i="37"/>
  <c r="BH19" i="37"/>
  <c r="BG19" i="37"/>
  <c r="BF19" i="37"/>
  <c r="BE19" i="37"/>
  <c r="BD19" i="37"/>
  <c r="BC19" i="37"/>
  <c r="BB19" i="37"/>
  <c r="BA19" i="37"/>
  <c r="AZ19" i="37"/>
  <c r="AY19" i="37"/>
  <c r="AX19" i="37"/>
  <c r="AW19" i="37"/>
  <c r="AV19" i="37"/>
  <c r="AU19" i="37"/>
  <c r="AT19" i="37"/>
  <c r="AS19" i="37"/>
  <c r="AR19" i="37"/>
  <c r="AQ19" i="37"/>
  <c r="AP19" i="37"/>
  <c r="AO19" i="37"/>
  <c r="AN19" i="37"/>
  <c r="AM19" i="37"/>
  <c r="AL19" i="37"/>
  <c r="AK19" i="37"/>
  <c r="AJ19" i="37"/>
  <c r="AI19" i="37"/>
  <c r="AH19" i="37"/>
  <c r="AG19" i="37"/>
  <c r="AF19" i="37"/>
  <c r="AE19" i="37"/>
  <c r="AD19" i="37"/>
  <c r="BQ5" i="37"/>
  <c r="BP5" i="37"/>
  <c r="BO5" i="37"/>
  <c r="BN5" i="37"/>
  <c r="BM5" i="37"/>
  <c r="BL5" i="37"/>
  <c r="BK5" i="37"/>
  <c r="BJ5" i="37"/>
  <c r="BI5" i="37"/>
  <c r="BH5" i="37"/>
  <c r="BG5" i="37"/>
  <c r="BF5" i="37"/>
  <c r="BE5" i="37"/>
  <c r="BD5" i="37"/>
  <c r="BC5" i="37"/>
  <c r="BB5" i="37"/>
  <c r="BA5" i="37"/>
  <c r="AZ5" i="37"/>
  <c r="AY5" i="37"/>
  <c r="AX5" i="37"/>
  <c r="AW5" i="37"/>
  <c r="AV5" i="37"/>
  <c r="AU5" i="37"/>
  <c r="AT5" i="37"/>
  <c r="AS5" i="37"/>
  <c r="AR5" i="37"/>
  <c r="AQ5" i="37"/>
  <c r="AP5" i="37"/>
  <c r="AO5" i="37"/>
  <c r="AN5" i="37"/>
  <c r="AM5" i="37"/>
  <c r="AL5" i="37"/>
  <c r="AK5" i="37"/>
  <c r="AJ5" i="37"/>
  <c r="AI5" i="37"/>
  <c r="AH5" i="37"/>
  <c r="AG5" i="37"/>
  <c r="AF5" i="37"/>
  <c r="AE5" i="37"/>
  <c r="AD5" i="37"/>
  <c r="I31" i="22"/>
  <c r="E30" i="37"/>
  <c r="I32" i="22"/>
  <c r="I33" i="22"/>
  <c r="I36" i="22"/>
  <c r="D27" i="39"/>
  <c r="E27" i="39"/>
  <c r="I37" i="22"/>
  <c r="I38" i="22"/>
  <c r="J35" i="22"/>
  <c r="I40" i="22"/>
  <c r="I39" i="22"/>
  <c r="K39" i="22"/>
  <c r="F31" i="22"/>
  <c r="D30" i="37"/>
  <c r="F32" i="22"/>
  <c r="F33" i="22"/>
  <c r="G31" i="22"/>
  <c r="G33" i="22"/>
  <c r="G30" i="22"/>
  <c r="F36" i="22"/>
  <c r="F38" i="22"/>
  <c r="G36" i="22"/>
  <c r="F37" i="22"/>
  <c r="G35" i="22"/>
  <c r="F40" i="22"/>
  <c r="F39" i="22"/>
  <c r="C31" i="22"/>
  <c r="C32" i="22"/>
  <c r="C33" i="22"/>
  <c r="D31" i="22"/>
  <c r="D30" i="22"/>
  <c r="C36" i="22"/>
  <c r="C37" i="22"/>
  <c r="C38" i="22"/>
  <c r="D36" i="22"/>
  <c r="D35" i="22"/>
  <c r="C40" i="22"/>
  <c r="C39" i="22"/>
  <c r="N19" i="38"/>
  <c r="O19" i="38"/>
  <c r="O7" i="38"/>
  <c r="O8" i="38"/>
  <c r="O9" i="38"/>
  <c r="O10" i="38"/>
  <c r="O11" i="38"/>
  <c r="O12" i="38"/>
  <c r="O13" i="38"/>
  <c r="O18" i="38"/>
  <c r="O21" i="38"/>
  <c r="O22" i="38"/>
  <c r="O23" i="38"/>
  <c r="O24" i="38"/>
  <c r="O25" i="38"/>
  <c r="O26" i="38"/>
  <c r="O27" i="38"/>
  <c r="O28" i="38"/>
  <c r="O5" i="38"/>
  <c r="N21" i="38"/>
  <c r="M21" i="38"/>
  <c r="K18" i="38"/>
  <c r="N18" i="38"/>
  <c r="M18" i="38"/>
  <c r="N12" i="38"/>
  <c r="M12" i="38"/>
  <c r="N22" i="38"/>
  <c r="M22" i="38"/>
  <c r="N23" i="38"/>
  <c r="M23" i="38"/>
  <c r="N24" i="38"/>
  <c r="N8" i="38"/>
  <c r="N9" i="38"/>
  <c r="N10" i="38"/>
  <c r="N11" i="38"/>
  <c r="N13" i="38"/>
  <c r="N25" i="38"/>
  <c r="N26" i="38"/>
  <c r="N27" i="38"/>
  <c r="N28" i="38"/>
  <c r="N7" i="38"/>
  <c r="N5" i="38"/>
  <c r="M8" i="38"/>
  <c r="M9" i="38"/>
  <c r="M10" i="38"/>
  <c r="M11" i="38"/>
  <c r="M13" i="38"/>
  <c r="M24" i="38"/>
  <c r="M25" i="38"/>
  <c r="M26" i="38"/>
  <c r="M27" i="38"/>
  <c r="M28" i="38"/>
  <c r="M7" i="38"/>
  <c r="L11" i="38"/>
  <c r="K5" i="38"/>
  <c r="M5" i="38"/>
  <c r="P7" i="38"/>
  <c r="D13" i="22"/>
  <c r="C13" i="22"/>
  <c r="H36" i="22"/>
  <c r="H33" i="22"/>
  <c r="H31" i="22"/>
  <c r="P28" i="38"/>
  <c r="P27" i="38"/>
  <c r="L27" i="38"/>
  <c r="P26" i="38"/>
  <c r="P25" i="38"/>
  <c r="P24" i="38"/>
  <c r="P23" i="38"/>
  <c r="L23" i="38"/>
  <c r="E22" i="38"/>
  <c r="P22" i="38"/>
  <c r="P21" i="38"/>
  <c r="P19" i="38"/>
  <c r="P18" i="38"/>
  <c r="P17" i="38"/>
  <c r="P16" i="38"/>
  <c r="P15" i="38"/>
  <c r="P14" i="38"/>
  <c r="P11" i="38"/>
  <c r="P10" i="38"/>
  <c r="L10" i="38"/>
  <c r="P9" i="38"/>
  <c r="L9" i="38"/>
  <c r="P8" i="38"/>
  <c r="L8" i="38"/>
  <c r="L24" i="38"/>
  <c r="L25" i="38"/>
  <c r="L26" i="38"/>
  <c r="L28" i="38"/>
  <c r="P13" i="38"/>
  <c r="L13" i="38"/>
  <c r="L7" i="38"/>
  <c r="L5" i="38"/>
  <c r="C30" i="22"/>
  <c r="F30" i="22"/>
  <c r="J30" i="22"/>
  <c r="I30" i="22"/>
  <c r="K30" i="22"/>
  <c r="G39" i="22"/>
  <c r="H39" i="22"/>
  <c r="E39" i="22"/>
  <c r="D39" i="22"/>
  <c r="J39" i="22"/>
  <c r="F35" i="22"/>
  <c r="C35" i="22"/>
  <c r="I35" i="22"/>
  <c r="E30" i="22"/>
  <c r="E35" i="22"/>
  <c r="D8" i="22"/>
  <c r="D9" i="22"/>
  <c r="K35" i="22"/>
  <c r="H35" i="22"/>
  <c r="E8" i="22"/>
  <c r="E9" i="22"/>
  <c r="C8" i="22"/>
  <c r="C9" i="22"/>
  <c r="H30" i="22"/>
  <c r="D10" i="22"/>
  <c r="E10" i="22"/>
  <c r="C10" i="22"/>
</calcChain>
</file>

<file path=xl/comments1.xml><?xml version="1.0" encoding="utf-8"?>
<comments xmlns="http://schemas.openxmlformats.org/spreadsheetml/2006/main">
  <authors>
    <author>Anita</author>
  </authors>
  <commentList>
    <comment ref="A1" authorId="0" shapeId="0">
      <text>
        <r>
          <rPr>
            <b/>
            <sz val="9"/>
            <color indexed="81"/>
            <rFont val="Tahoma"/>
            <family val="2"/>
          </rPr>
          <t>Anita:</t>
        </r>
        <r>
          <rPr>
            <sz val="9"/>
            <color indexed="81"/>
            <rFont val="Tahoma"/>
            <family val="2"/>
          </rPr>
          <t xml:space="preserve">
Suggest simplifying and reformulating as an outcome: Social stability is maintained by national and local instructions and communities through conflict prevention and mitigation measures.  </t>
        </r>
      </text>
    </comment>
    <comment ref="A9" authorId="0" shapeId="0">
      <text>
        <r>
          <rPr>
            <b/>
            <sz val="9"/>
            <color indexed="81"/>
            <rFont val="Tahoma"/>
            <family val="2"/>
          </rPr>
          <t>Anita:</t>
        </r>
        <r>
          <rPr>
            <sz val="9"/>
            <color indexed="81"/>
            <rFont val="Tahoma"/>
            <family val="2"/>
          </rPr>
          <t xml:space="preserve">
The mitigation of tension is an outcome and covered in the outcome statement. Suggest reformulating: Municipalities deliver local services through participatory projects </t>
        </r>
      </text>
    </comment>
  </commentList>
</comments>
</file>

<file path=xl/comments2.xml><?xml version="1.0" encoding="utf-8"?>
<comments xmlns="http://schemas.openxmlformats.org/spreadsheetml/2006/main">
  <authors>
    <author>Anita</author>
  </authors>
  <commentList>
    <comment ref="A1" authorId="0" shapeId="0">
      <text>
        <r>
          <rPr>
            <b/>
            <sz val="9"/>
            <color indexed="81"/>
            <rFont val="Tahoma"/>
            <family val="2"/>
          </rPr>
          <t>Anita:</t>
        </r>
        <r>
          <rPr>
            <sz val="9"/>
            <color indexed="81"/>
            <rFont val="Tahoma"/>
            <family val="2"/>
          </rPr>
          <t xml:space="preserve">
Suggest simplifying and reformulating as an outcome: Social stability is maintained by national and local instructions and communities through conflict prevention and mitigation measures.  </t>
        </r>
      </text>
    </comment>
  </commentList>
</comments>
</file>

<file path=xl/comments3.xml><?xml version="1.0" encoding="utf-8"?>
<comments xmlns="http://schemas.openxmlformats.org/spreadsheetml/2006/main">
  <authors>
    <author>Bastien Revel</author>
  </authors>
  <commentList>
    <comment ref="I8" authorId="0" shapeId="0">
      <text>
        <r>
          <rPr>
            <b/>
            <sz val="9"/>
            <color indexed="81"/>
            <rFont val="Tahoma"/>
            <family val="2"/>
          </rPr>
          <t>Bastien Revel:</t>
        </r>
        <r>
          <rPr>
            <sz val="9"/>
            <color indexed="81"/>
            <rFont val="Tahoma"/>
            <family val="2"/>
          </rPr>
          <t xml:space="preserve">
Mercy Corps</t>
        </r>
      </text>
    </comment>
    <comment ref="I9" authorId="0" shapeId="0">
      <text>
        <r>
          <rPr>
            <b/>
            <sz val="9"/>
            <color indexed="81"/>
            <rFont val="Tahoma"/>
            <family val="2"/>
          </rPr>
          <t>Bastien Revel:</t>
        </r>
        <r>
          <rPr>
            <sz val="9"/>
            <color indexed="81"/>
            <rFont val="Tahoma"/>
            <family val="2"/>
          </rPr>
          <t xml:space="preserve">
ACTED, UNDP</t>
        </r>
      </text>
    </comment>
    <comment ref="L10" authorId="0" shapeId="0">
      <text>
        <r>
          <rPr>
            <b/>
            <sz val="9"/>
            <color indexed="81"/>
            <rFont val="Tahoma"/>
            <family val="2"/>
          </rPr>
          <t>Bastien Revel:</t>
        </r>
        <r>
          <rPr>
            <sz val="9"/>
            <color indexed="81"/>
            <rFont val="Tahoma"/>
            <family val="2"/>
          </rPr>
          <t xml:space="preserve">
reduced by 15% not to double count solid waste - same for CSPs. </t>
        </r>
      </text>
    </comment>
    <comment ref="F12" authorId="0" shapeId="0">
      <text>
        <r>
          <rPr>
            <b/>
            <sz val="9"/>
            <color indexed="81"/>
            <rFont val="Tahoma"/>
            <family val="2"/>
          </rPr>
          <t>Bastien Revel:</t>
        </r>
        <r>
          <rPr>
            <sz val="9"/>
            <color indexed="81"/>
            <rFont val="Tahoma"/>
            <family val="2"/>
          </rPr>
          <t xml:space="preserve">
500k per muni + 1mUSD for each 10 muni for large scale treatment facility </t>
        </r>
      </text>
    </comment>
    <comment ref="K12" authorId="0" shapeId="0">
      <text>
        <r>
          <rPr>
            <b/>
            <sz val="9"/>
            <color indexed="81"/>
            <rFont val="Tahoma"/>
            <family val="2"/>
          </rPr>
          <t>Bastien Revel:</t>
        </r>
        <r>
          <rPr>
            <sz val="9"/>
            <color indexed="81"/>
            <rFont val="Tahoma"/>
            <family val="2"/>
          </rPr>
          <t xml:space="preserve">
WASH 2016 SW budget</t>
        </r>
      </text>
    </comment>
    <comment ref="E18" authorId="0" shapeId="0">
      <text>
        <r>
          <rPr>
            <b/>
            <sz val="9"/>
            <color indexed="81"/>
            <rFont val="Tahoma"/>
            <family val="2"/>
          </rPr>
          <t>Bastien Revel:</t>
        </r>
        <r>
          <rPr>
            <sz val="9"/>
            <color indexed="81"/>
            <rFont val="Tahoma"/>
            <family val="2"/>
          </rPr>
          <t xml:space="preserve">
reports per year</t>
        </r>
      </text>
    </comment>
    <comment ref="I22" authorId="0" shapeId="0">
      <text>
        <r>
          <rPr>
            <b/>
            <sz val="9"/>
            <color indexed="81"/>
            <rFont val="Tahoma"/>
            <family val="2"/>
          </rPr>
          <t>Bastien Revel:</t>
        </r>
        <r>
          <rPr>
            <sz val="9"/>
            <color indexed="81"/>
            <rFont val="Tahoma"/>
            <family val="2"/>
          </rPr>
          <t xml:space="preserve">
SFCG, UNDP</t>
        </r>
      </text>
    </comment>
    <comment ref="I23" authorId="0" shapeId="0">
      <text>
        <r>
          <rPr>
            <b/>
            <sz val="9"/>
            <color indexed="81"/>
            <rFont val="Tahoma"/>
            <family val="2"/>
          </rPr>
          <t>Bastien Revel:</t>
        </r>
        <r>
          <rPr>
            <sz val="9"/>
            <color indexed="81"/>
            <rFont val="Tahoma"/>
            <family val="2"/>
          </rPr>
          <t xml:space="preserve">
ACTED</t>
        </r>
      </text>
    </comment>
    <comment ref="I25" authorId="0" shapeId="0">
      <text>
        <r>
          <rPr>
            <b/>
            <sz val="9"/>
            <color indexed="81"/>
            <rFont val="Tahoma"/>
            <family val="2"/>
          </rPr>
          <t>Bastien Revel:</t>
        </r>
        <r>
          <rPr>
            <sz val="9"/>
            <color indexed="81"/>
            <rFont val="Tahoma"/>
            <family val="2"/>
          </rPr>
          <t xml:space="preserve">
SFCG</t>
        </r>
      </text>
    </comment>
  </commentList>
</comments>
</file>

<file path=xl/sharedStrings.xml><?xml version="1.0" encoding="utf-8"?>
<sst xmlns="http://schemas.openxmlformats.org/spreadsheetml/2006/main" count="752" uniqueCount="275">
  <si>
    <t>Frequency</t>
  </si>
  <si>
    <t>Baseline</t>
  </si>
  <si>
    <t>List below indicators used to evaluate the impact of programmes under outcome 1 i.e. measure Outcome 1</t>
  </si>
  <si>
    <t>Definition / Description</t>
  </si>
  <si>
    <t>Indicator ID</t>
  </si>
  <si>
    <t>Outcome Indicators</t>
  </si>
  <si>
    <t>Output Indicator</t>
  </si>
  <si>
    <t>Budget</t>
  </si>
  <si>
    <t>Unit</t>
  </si>
  <si>
    <t>Akkar</t>
  </si>
  <si>
    <t>Baalbek-Hermel</t>
  </si>
  <si>
    <t>Beirut</t>
  </si>
  <si>
    <t>Bekaa</t>
  </si>
  <si>
    <t>Nabatiyeh</t>
  </si>
  <si>
    <t>North</t>
  </si>
  <si>
    <t>South</t>
  </si>
  <si>
    <t>A</t>
  </si>
  <si>
    <t>B</t>
  </si>
  <si>
    <t>C</t>
  </si>
  <si>
    <t>%</t>
  </si>
  <si>
    <t>SYR</t>
  </si>
  <si>
    <t>LEB</t>
  </si>
  <si>
    <t>Mount Lebanon</t>
  </si>
  <si>
    <t>% Humanitarian</t>
  </si>
  <si>
    <t>% Stabilization</t>
  </si>
  <si>
    <t>Output Budget (USD)</t>
  </si>
  <si>
    <t>All Population</t>
  </si>
  <si>
    <t>PRL</t>
  </si>
  <si>
    <t>PRS</t>
  </si>
  <si>
    <t>In Need (persons)</t>
  </si>
  <si>
    <t>Means of Verification ( how to measure and who is responsible )</t>
  </si>
  <si>
    <t>Outcome</t>
  </si>
  <si>
    <t>Output</t>
  </si>
  <si>
    <t>2020</t>
  </si>
  <si>
    <t>TBD in 2018</t>
  </si>
  <si>
    <t>Target 2018</t>
  </si>
  <si>
    <t>Targets per governorate (Mandatory at output level) - required for 2017 only</t>
  </si>
  <si>
    <t>INST</t>
  </si>
  <si>
    <t>year 2017</t>
  </si>
  <si>
    <t xml:space="preserve">Budget </t>
  </si>
  <si>
    <t>LCRP 2017/2020 Sector Logframe template</t>
  </si>
  <si>
    <t xml:space="preserve">1. Please place each Outcome on a separate Sheet within the same workbook. </t>
  </si>
  <si>
    <t>2. Please use excel formulas to sum up the budgets and % Humanitarian/Stabilization</t>
  </si>
  <si>
    <t xml:space="preserve">3. 2017/2018 budgets and targets are mandatory </t>
  </si>
  <si>
    <t>4. For institutions, you can modify the column headings and add as many columns as necessary; 1 colum per institution. Ex: School, Municipalities, SDCs , Water establishments, central ministries, etc…</t>
  </si>
  <si>
    <t>Lead Ministry</t>
  </si>
  <si>
    <t>Coordinating Agency</t>
  </si>
  <si>
    <t>Contact Information</t>
  </si>
  <si>
    <t>6. File Name should be "LCRP_2017_SECTOR_LOGFRAME_Version</t>
  </si>
  <si>
    <t>5. Please make sure to update the document version on the summary page, Cell B1</t>
  </si>
  <si>
    <t>Target 2020</t>
  </si>
  <si>
    <t>List below indicators used to measure Output 1.2</t>
  </si>
  <si>
    <t>Means of Verification ( how to measure and who is responsible, tools used )</t>
  </si>
  <si>
    <t>List Activities under this output 1.2</t>
  </si>
  <si>
    <t>List Activities under this output 1.1</t>
  </si>
  <si>
    <t>#</t>
  </si>
  <si>
    <t>Three times a year</t>
  </si>
  <si>
    <t>quarterly</t>
  </si>
  <si>
    <t>significant improvement</t>
  </si>
  <si>
    <t>stable at high level</t>
  </si>
  <si>
    <t>qualitative</t>
  </si>
  <si>
    <t>three times a year</t>
  </si>
  <si>
    <t>Municipalities</t>
  </si>
  <si>
    <t>Activity 1: Support municipalities/local governance institutions in conducting host community led conflict-sensitive participatory processes</t>
  </si>
  <si>
    <t>Activity 4: Support the delivery of municipal services (minimum 100k USD projects) identified through participatory processes to reduce tensions</t>
  </si>
  <si>
    <t>Activity 5: Implement Community Support Projects (maximum 100k USD projects) to address short term needs identified through participatory processes to reduce tensions</t>
  </si>
  <si>
    <t>Bi-yearly</t>
  </si>
  <si>
    <t>Activity 2: Support the Disaster and Crisis Management Capacity to mitigate the impact of crisis at decentralized level</t>
  </si>
  <si>
    <t>Activity 1:  Support MoSA and the MoI work with municipalities, SDCs and local governement institutions to decentralize social stability initiatives</t>
  </si>
  <si>
    <t>Activity 2: Strengthen local civil society role at community level</t>
  </si>
  <si>
    <t>Activity 3: Support National Lebanese civil society  to conduct joined initiatives to foster dialogue mitigate tensions at national level</t>
  </si>
  <si>
    <t>Activity 5: Support governors office in coordination and relations with municipality</t>
  </si>
  <si>
    <t>Activity 4: Support the setting up of MOIM security cells at the Qada level</t>
  </si>
  <si>
    <t>Activity 3: Support the piloting of municipal police code of conduct and guidelines at municipal level</t>
  </si>
  <si>
    <t>Social Stability</t>
  </si>
  <si>
    <t>MOSA, MOIM</t>
  </si>
  <si>
    <t>UNDP, UNHCR</t>
  </si>
  <si>
    <t>List Activities under this output 1.3</t>
  </si>
  <si>
    <t>List below indicators used to measure Output 1.3</t>
  </si>
  <si>
    <t># early warning/conflict analysis reports published</t>
  </si>
  <si>
    <t>Activity 1: Produce Conflict Analysis/Early Warning Reports</t>
  </si>
  <si>
    <t>Activity 3: Deliver Conflict Sensitivity Training to LCRP Partners</t>
  </si>
  <si>
    <t>LCRP 2016 - Results Framework</t>
  </si>
  <si>
    <t>Sector: Social Stability</t>
  </si>
  <si>
    <t>level of social stability in localities targeted by partners; 
# incidents in targeted communities
# communities maintaining social stability through improved service provision and conflict prevention efforts</t>
  </si>
  <si>
    <t>251 vulnerable localities + high localities</t>
  </si>
  <si>
    <t>Check</t>
  </si>
  <si>
    <t>Target</t>
  </si>
  <si>
    <t>Results Structure</t>
  </si>
  <si>
    <t>Appeal Indicator</t>
  </si>
  <si>
    <t>Units</t>
  </si>
  <si>
    <t>Unit cost</t>
  </si>
  <si>
    <t>Length of programmes to reach target (year)</t>
  </si>
  <si>
    <t>Baalbek</t>
  </si>
  <si>
    <t>T5</t>
  </si>
  <si>
    <t>Nabatieh</t>
  </si>
  <si>
    <t>OUTPUT Municipalities are able to mitigate tensions and alleviate resource pressure through the implementation of municipal/local services projects based on participatory processes and capacity-building. 
Name in AI: Support to municipalities for social stability</t>
  </si>
  <si>
    <t>Level of perceived capacity and responsiveness of the municipality
# of municipalities benefitting from comprehensive support to promote social stability</t>
  </si>
  <si>
    <t>Participatory process (Muni, Muni Cluster, Neighborhood)</t>
  </si>
  <si>
    <t>Capacity support to Muni (facing substantial pressure)</t>
  </si>
  <si>
    <t>Capacity Support to UoM (covering vulnerable cadastres)</t>
  </si>
  <si>
    <t>BS Project excl.solid waste</t>
  </si>
  <si>
    <t>CSP Project excl. solid waste</t>
  </si>
  <si>
    <t>Municipal Solid waste projects (including support in waste sorting, collection, recycling… construction of solid waste facilities and rehabilitation of dumsite</t>
  </si>
  <si>
    <t xml:space="preserve">OUTPUT Strengthen national government institutions capacity to support local crisis response </t>
  </si>
  <si>
    <t># government institutions adopting policies to contribute to social stability (policies related to defusing tensions, preventing violence, respecting human rights)
# local mechanisms promoting social stability established and linked to central level</t>
  </si>
  <si>
    <t xml:space="preserve"> MOSA staff trained (100 in Beirut, 5 per SDC) </t>
  </si>
  <si>
    <t>Governors office with staffing support</t>
  </si>
  <si>
    <t>MoE</t>
  </si>
  <si>
    <t>OUTPUT Local capacities for conflict prevention and dispute resolution strengthened
Name in AI: Local capacity for conflict prevention and dispute resolution &amp; local CSO support</t>
  </si>
  <si>
    <t># self-functionning initiatives 
# participants to initiatives at programme closure</t>
  </si>
  <si>
    <t xml:space="preserve">conflict prevention initiatives established/maintained, </t>
  </si>
  <si>
    <t>Local CSOs supported</t>
  </si>
  <si>
    <t>Media Institutions</t>
  </si>
  <si>
    <t>Youth participation and empowerment increased, enabling their positive engagement in their communities and preventing their marginalization.</t>
  </si>
  <si>
    <t># self-functionning youth initiatives 
# youth volunteers involved in initiatives at programme closure</t>
  </si>
  <si>
    <t xml:space="preserve">
youth initiatives in all 251 vulnerable cadastres</t>
  </si>
  <si>
    <t>OUTPUT Conflict-sensitivity mainstreamed by providing conflict analysis, and capacity building to the LCRP
Name in AI: Conflict sensitivity mainstreamed</t>
  </si>
  <si>
    <t xml:space="preserve"># early warning/conflict analysis reports published
proportion of LCRP partner informed on stability risks &amp; trends and able to integrate conflict senstivity in their programming </t>
  </si>
  <si>
    <t>Conflict Analysis/Early Warning Reports produced</t>
  </si>
  <si>
    <t>Early Warning &amp; Stabilization monitoring system set up</t>
  </si>
  <si>
    <t>Conflict Sentitivity mainstreamed</t>
  </si>
  <si>
    <t>Activity 6: Support to MoE and other concerned government institutions to strengthen the management and enforcement of measures that mitigate environmental impacts.</t>
  </si>
  <si>
    <t xml:space="preserve">MOIM </t>
  </si>
  <si>
    <t>DRM (2 pilot UoM)</t>
  </si>
  <si>
    <t>244 municipalities, 46 Unions</t>
  </si>
  <si>
    <t>6 Ministries</t>
  </si>
  <si>
    <t>7 Governors Offices</t>
  </si>
  <si>
    <t>26 Districts</t>
  </si>
  <si>
    <t>LAF &amp; ISF</t>
  </si>
  <si>
    <t>Cadastres*</t>
  </si>
  <si>
    <t>Institutions*</t>
  </si>
  <si>
    <t>* to be updated with new vulnerability map</t>
  </si>
  <si>
    <t>Persons Displaced from Syria*</t>
  </si>
  <si>
    <t>Vulnerable Lebanese*</t>
  </si>
  <si>
    <t>PRS*</t>
  </si>
  <si>
    <t>PRL*</t>
  </si>
  <si>
    <r>
      <t xml:space="preserve">Activity 1: Implement youth initiatives (summer camp, artistic activities, peacebuilding clubs, community campaigns, civil engagement for Lebanese only) to promote active involvement of youth in local communities) </t>
    </r>
    <r>
      <rPr>
        <b/>
        <sz val="11"/>
        <rFont val="Calibri"/>
        <family val="2"/>
        <scheme val="minor"/>
      </rPr>
      <t>in coordination with local municipalities/institutions.</t>
    </r>
    <r>
      <rPr>
        <sz val="11"/>
        <rFont val="Calibri"/>
        <family val="2"/>
        <scheme val="minor"/>
      </rPr>
      <t xml:space="preserve"> </t>
    </r>
  </si>
  <si>
    <r>
      <t xml:space="preserve">Activity 1: Implement dialogue and conflict prevention initiatives in </t>
    </r>
    <r>
      <rPr>
        <b/>
        <sz val="11"/>
        <rFont val="Calibri"/>
        <family val="2"/>
        <scheme val="minor"/>
      </rPr>
      <t>municipalities</t>
    </r>
    <r>
      <rPr>
        <sz val="11"/>
        <rFont val="Calibri"/>
        <family val="2"/>
        <scheme val="minor"/>
      </rPr>
      <t xml:space="preserve"> with economic and social tensions</t>
    </r>
  </si>
  <si>
    <t>Activity 3 Provide capacity support (training and staffing support including training for staff responsible for SWM and local Youth volunteers) to municipalities to deliver services aiming at alleviating resource pressure and reducing tensions</t>
  </si>
  <si>
    <t>Output 1.2</t>
  </si>
  <si>
    <t xml:space="preserve">Impact:  Social stability is strengthened in Lebanon </t>
  </si>
  <si>
    <t xml:space="preserve">OUTCOME: 
</t>
  </si>
  <si>
    <t>% of people reporting positive impact of municipalities on their lives</t>
  </si>
  <si>
    <t>This indicator measures the legitimacy and effectiveness of municipal institutions through the perceptions of affected communities</t>
  </si>
  <si>
    <t>List below indicators used to measure Output 1.1.</t>
  </si>
  <si>
    <t>Activityinfo</t>
  </si>
  <si>
    <t>activityinfo</t>
  </si>
  <si>
    <t>% of people able to identify conflict resolution mechanisms/actors in their community they would turn to</t>
  </si>
  <si>
    <t>% of people identifying factors that could improve inter-community relationships</t>
  </si>
  <si>
    <t xml:space="preserve">Stabilization Survey. Baseline: 54,2% (i.e. the percentage of people who did not say 'nothing helps to improve relations) </t>
  </si>
  <si>
    <t>The indicator measures the percentage of people who identify 'factors of peace' that could help to improve relationships between Syrians and Lebanese thereby evincing a mindset geared towards cooperation and dialogue</t>
  </si>
  <si>
    <t># of youth empowerment initiatives implemented</t>
  </si>
  <si>
    <t>Conflict mitigation mechanisms are locally customized mechanism tailored to address local conflict dynamics by involving community stakeholders from both the host and the refugee community</t>
  </si>
  <si>
    <t>Youth empowerment initiatives are a variety of activities and trainings (sports clubs, life skills trainings, peace camps etc) geared towards enabling their positive engagement in their communities and preventing their marginalization.</t>
  </si>
  <si>
    <t>Proportion of LCRP partner informed on stability risks &amp; trends and able to integrate conflict sensitivity in their programming</t>
  </si>
  <si>
    <t>Training attendance lists and training feedback surveys</t>
  </si>
  <si>
    <t>List below indicators used to measure Output 3.1.</t>
  </si>
  <si>
    <t>List Activities under this output 3.1</t>
  </si>
  <si>
    <t>Activity 2: Set up Early Warning &amp; Stabilization Monitoring System</t>
  </si>
  <si>
    <t>Target 2019</t>
  </si>
  <si>
    <t>Initial Budget</t>
  </si>
  <si>
    <t>% of people reporting competition for MUNICIPAL AND SOCIAL services and utilities as source of tension</t>
  </si>
  <si>
    <t>This indicator measures how prominently 'competition for municipal and social services and utlities' feature as a source of tensions</t>
  </si>
  <si>
    <t>% of people who feel that they can voice concern with  authorities in case of dissatisfaction</t>
  </si>
  <si>
    <t>the indicator measures accountability of local authorities</t>
  </si>
  <si>
    <t>% of people displaying propensity for violent conflict resolution</t>
  </si>
  <si>
    <t>Stabilization survey</t>
  </si>
  <si>
    <t xml:space="preserve">The indicators measure propensity for violence (but also for peaceful conflict resolution) using a combination of indicators. </t>
  </si>
  <si>
    <t># of LCRP sectors taking steps to include social stability consideration in their work</t>
  </si>
  <si>
    <t>Sectors strategies and documents published on the interagency protal</t>
  </si>
  <si>
    <t>yearly</t>
  </si>
  <si>
    <t xml:space="preserve">LCRP sectors (10 in total) that take steps/initiative to integrate social stability consideratin in their work - i.e. by including specific activities related to tensions in their strategy or in the approach (targetting, training, SoPs, M&amp;E framework etc…). </t>
  </si>
  <si>
    <r>
      <rPr>
        <b/>
        <sz val="18"/>
        <rFont val="Calibri"/>
        <family val="2"/>
        <scheme val="minor"/>
      </rPr>
      <t>OUTPUT 2.1:</t>
    </r>
    <r>
      <rPr>
        <b/>
        <sz val="18"/>
        <color theme="8"/>
        <rFont val="Calibri"/>
        <family val="2"/>
        <scheme val="minor"/>
      </rPr>
      <t xml:space="preserve"> Capacity development support provided to municipalities and local actors for dialogue and conflict prevention</t>
    </r>
  </si>
  <si>
    <t># media &amp; social media engaged in initiatives to defuse tensions</t>
  </si>
  <si>
    <t># journalists, media students and academic trained or engaged</t>
  </si>
  <si>
    <t>Includes newspapers, TV &amp; radio station as well as local social media engaged in positive and/or objective reporting</t>
  </si>
  <si>
    <t xml:space="preserve">Quarterly </t>
  </si>
  <si>
    <t>%Stabilization</t>
  </si>
  <si>
    <t>Social Stability: Total budget (USD)</t>
  </si>
  <si>
    <t xml:space="preserve">Hiba Douaihy- hibadou.mosa@gmail.com; Bastien Revel, bastien.revel@undp.org; Rasha Akil akil@unhcr.org </t>
  </si>
  <si>
    <t>District security cells (support in data collection, monitoring coaching and anlaysis support) (national institutions have the capacity to collect, analyz and disseminate data related to scurity, justice and human rights and inform policy making in these areas)</t>
  </si>
  <si>
    <t>Pilot community policing for ISF gendarmery and Municipal Level established in pilot municipalities and establish related management system</t>
  </si>
  <si>
    <t xml:space="preserve">Activity 2: Training of media personnel on fact-checking and transparent reporting 
</t>
  </si>
  <si>
    <t>List Activities under this output 2.3</t>
  </si>
  <si>
    <t>List below indicators used to measure Output 2.3</t>
  </si>
  <si>
    <t>List Activities under this output 2.2</t>
  </si>
  <si>
    <t>List below indicators used to measure Output 2.2</t>
  </si>
  <si>
    <t>50 municipalites</t>
  </si>
  <si>
    <t># policy document drafted by national government institution to support local crisis response</t>
  </si>
  <si>
    <t>project monitoring reports</t>
  </si>
  <si>
    <t># local mechanisms promoting social stability established and linked to central level</t>
  </si>
  <si>
    <t>local institutions (municipalities, SDCs, UoM, Districts, Governors offices piloting/functioning as per central level policy)</t>
  </si>
  <si>
    <t>project monitoring reports, activity info</t>
  </si>
  <si>
    <t>66 SDCs</t>
  </si>
  <si>
    <t>Stabilization Survey</t>
  </si>
  <si>
    <t xml:space="preserve">The indicator measures whether a conflict resolution infrastructure exists at the local level through formal and informal institutions that local communities feel comfortable to turn to for dispute resolution as per the perceptions of affected communities
</t>
  </si>
  <si>
    <t>Baseline (May 2017): 54%</t>
  </si>
  <si>
    <t>Baseline (May 2017): 50%</t>
  </si>
  <si>
    <t>quantitative</t>
  </si>
  <si>
    <r>
      <rPr>
        <b/>
        <sz val="18"/>
        <rFont val="Calibri"/>
        <family val="2"/>
        <scheme val="minor"/>
      </rPr>
      <t>OUTPUT 2.2.:</t>
    </r>
    <r>
      <rPr>
        <b/>
        <sz val="18"/>
        <color theme="8"/>
        <rFont val="Calibri"/>
        <family val="2"/>
        <scheme val="minor"/>
      </rPr>
      <t xml:space="preserve"> Youth enabled to positively engage and participate in their communities.</t>
    </r>
  </si>
  <si>
    <t>Quarterly</t>
  </si>
  <si>
    <t xml:space="preserve">% of partners reporting reading and using conflict analysis material </t>
  </si>
  <si>
    <t>OUTCOME 2: – Strengthen municipal and local community capacity to foster dialogue and address sources of tensions and conflicts</t>
  </si>
  <si>
    <r>
      <rPr>
        <b/>
        <sz val="18"/>
        <rFont val="Calibri"/>
        <family val="2"/>
        <scheme val="minor"/>
      </rPr>
      <t>OUTPUT 1.2:</t>
    </r>
    <r>
      <rPr>
        <b/>
        <sz val="18"/>
        <color theme="8"/>
        <rFont val="Calibri"/>
        <family val="2"/>
        <scheme val="minor"/>
      </rPr>
      <t xml:space="preserve"> Integrated solid waste management services provided</t>
    </r>
  </si>
  <si>
    <r>
      <rPr>
        <b/>
        <sz val="18"/>
        <rFont val="Calibri"/>
        <family val="2"/>
        <scheme val="minor"/>
      </rPr>
      <t>OUTPUT 1.3:</t>
    </r>
    <r>
      <rPr>
        <b/>
        <sz val="18"/>
        <color theme="8"/>
        <rFont val="Calibri"/>
        <family val="2"/>
        <scheme val="minor"/>
      </rPr>
      <t xml:space="preserve"> National government institutions' capacity to support local crisis response strengthened </t>
    </r>
  </si>
  <si>
    <r>
      <rPr>
        <b/>
        <sz val="18"/>
        <rFont val="Calibri"/>
        <family val="2"/>
        <scheme val="minor"/>
      </rPr>
      <t>OUTPUT 1.1:</t>
    </r>
    <r>
      <rPr>
        <b/>
        <sz val="18"/>
        <color theme="8"/>
        <rFont val="Calibri"/>
        <family val="2"/>
        <scheme val="minor"/>
      </rPr>
      <t xml:space="preserve"> Increased Municipal Services based on participatory processes delivered</t>
    </r>
  </si>
  <si>
    <r>
      <rPr>
        <b/>
        <sz val="18"/>
        <color theme="1"/>
        <rFont val="Calibri"/>
        <family val="2"/>
        <scheme val="minor"/>
      </rPr>
      <t>Output 2.3:</t>
    </r>
    <r>
      <rPr>
        <b/>
        <sz val="18"/>
        <color theme="8"/>
        <rFont val="Calibri"/>
        <family val="2"/>
        <scheme val="minor"/>
      </rPr>
      <t xml:space="preserve"> National, local, and social media engaged in defusing tensions </t>
    </r>
  </si>
  <si>
    <t>Activity 1: Training/sensitization of local authorities and civil society on how to meaningfully engage with the media to promote objective and positive reporting</t>
  </si>
  <si>
    <t>List below indicators used to measure Output 2.1.</t>
  </si>
  <si>
    <t># of municipalities receiving Community Support or Basic Service Projects</t>
  </si>
  <si>
    <t xml:space="preserve">OUTCOME 1: Strengthen municipalities, national and local institutions' ability to alleviate resource pressure </t>
  </si>
  <si>
    <t>This indicator measures the number of municipalities receiving projects which enhance the municipality's ability to provide services</t>
  </si>
  <si>
    <t>Activity 2: Provide capacity support (training and staffing support) to municipalities and SDCs to engage local community, manage tensions</t>
  </si>
  <si>
    <t>Baseline 2016</t>
  </si>
  <si>
    <t>Bsn</t>
  </si>
  <si>
    <t>Baseline: 58.8% (September 2017 data)</t>
  </si>
  <si>
    <t>Baseline: 34% (September 2017 data)</t>
  </si>
  <si>
    <t>Baseline: 71% (September 2017 data)</t>
  </si>
  <si>
    <t>Baseline (September 2017)</t>
  </si>
  <si>
    <t>Baseline 2017</t>
  </si>
  <si>
    <t># youth participating in social stability initiatives</t>
  </si>
  <si>
    <t>This includes youth participants in all activities implemented by the social stability sector</t>
  </si>
  <si>
    <t>Trainings will be conducted on conflict sensitivity, objective and balanced reporting</t>
  </si>
  <si>
    <t>National average</t>
  </si>
  <si>
    <t>Activityinfo (Number of municipalities benefitting from projects, including municipalities members of Unions that have been supported)</t>
  </si>
  <si>
    <t>Targets</t>
  </si>
  <si>
    <t>10 (maintained)</t>
  </si>
  <si>
    <t># of municipalities implementing/using integrated solid waste management systems &amp; approaches
sub indicators: # tons of solid waste managed/treated # of dumpsites rehabilitated</t>
  </si>
  <si>
    <t xml:space="preserve">Integrated solid waste management systems is not only collection but also treatment and recycling of solid waste in a sustainable and environmentally sound fashion.
Includes sorting, recycling, but also  land filling (licensed and environmentally sound - not dumpsite) </t>
  </si>
  <si>
    <t>Activity  Provide needed Solid Waste Management systems to municipalities - including solid waste collection, sorting recycling, transportation and storage (truck, bins, bags), construction on new SW facilities and rehabilitation of dump site</t>
  </si>
  <si>
    <t xml:space="preserve">Stabilization Survey. Baseline: People identify at least one community institution/actor they would turn to in case of dispute. Baseline (religious authorities + municipal authorities + municipal police + community elders): </t>
  </si>
  <si>
    <t># of municipalities with self-functionning conflict mitigation mechanisms established</t>
  </si>
  <si>
    <t xml:space="preserve">75%
</t>
  </si>
  <si>
    <t>Survey of Social Stability Partners
https://docs.google.com/forms/d/1xCS5JaSIpJ8WICQw7loYADwdvv-lQxP_rhiLQKTNnx0/edit#responses (Q5 part 3)</t>
  </si>
  <si>
    <t xml:space="preserve">1 (FSS) </t>
  </si>
  <si>
    <t>35 (11 new ones)</t>
  </si>
  <si>
    <t xml:space="preserve">50 (15 new ones) </t>
  </si>
  <si>
    <t>67 (17 new ones)</t>
  </si>
  <si>
    <t xml:space="preserve"># of partners stafftrained on conflict sensitivity
</t>
  </si>
  <si>
    <t>staff who attend conflict sensitivity trainings</t>
  </si>
  <si>
    <t>OUTCOME 3: – Enhcance LCRP capacities on early warning and conflict sensitivity</t>
  </si>
  <si>
    <r>
      <rPr>
        <b/>
        <sz val="18"/>
        <rFont val="Calibri"/>
        <family val="2"/>
        <scheme val="minor"/>
      </rPr>
      <t>OUTPUT 3.1:</t>
    </r>
    <r>
      <rPr>
        <b/>
        <sz val="18"/>
        <color theme="8"/>
        <rFont val="Calibri"/>
        <family val="2"/>
        <scheme val="minor"/>
      </rPr>
      <t xml:space="preserve"> LCRP partners provided with early warning analysis and trained on conflict sensitivity
</t>
    </r>
  </si>
  <si>
    <t>relevant reports published on the webportal and included in the conflict analysis map</t>
  </si>
  <si>
    <t>D</t>
  </si>
  <si>
    <t xml:space="preserve">% Waste Diversion rate </t>
  </si>
  <si>
    <t xml:space="preserve">Waste Diversion rate (%)  = Total Quantity of Waste diverted away from dumps  X  100 / Total Quantity of Waste generated
Waste is considered diverted if treated if falling in one of the following categories: 
• Quantity of recyclable materials collected  or separated for further processing and sale
• Quantity of organic material sent for composting or biogas production
• Quantity of material sent to thermal treatment facility
• Quantity of material sent to RDF for further processing in WTE facilities
• Quantity of material sent to a sanitary landfill for final disposal
</t>
  </si>
  <si>
    <t>Partners reporting and estimation of total solid waste generation in areas of interventions</t>
  </si>
  <si>
    <t xml:space="preserve">quarterly </t>
  </si>
  <si>
    <t xml:space="preserve">0-10% </t>
  </si>
  <si>
    <t>10-25%</t>
  </si>
  <si>
    <t># tons diverted</t>
  </si>
  <si>
    <t xml:space="preserve">total tons that partners interventions are diverting to one of the following categories: 
• Quantity of recyclable materials collected  or separated for further processing and sale
• Quantity of organic material sent for composting or biogas production
• Quantity of material sent to thermal treatment facility
• Quantity of material sent to RDF for further processing in WTE facilities
• Quantity of material sent to a sanitary landfill for final disposal
</t>
  </si>
  <si>
    <t>activity info</t>
  </si>
  <si>
    <r>
      <rPr>
        <b/>
        <sz val="18"/>
        <rFont val="Calibri"/>
        <family val="2"/>
        <scheme val="minor"/>
      </rPr>
      <t>OUTPUT 1.4:</t>
    </r>
    <r>
      <rPr>
        <b/>
        <sz val="18"/>
        <color theme="8"/>
        <rFont val="Calibri"/>
        <family val="2"/>
        <scheme val="minor"/>
      </rPr>
      <t xml:space="preserve"> Municipal police capacity to ensure community security strengthened</t>
    </r>
  </si>
  <si>
    <t>Output 1.4: Municipal police capacity to ensure community security strengthened</t>
  </si>
  <si>
    <t>#  community policing pilots municipalities and related management system set up</t>
  </si>
  <si>
    <t>Activity 1: Establish community policing pilots in selected municipalities</t>
  </si>
  <si>
    <t>Systems as well technical human and operational capacity to improve service delivery and governance of municipal police, ISF. Detention places, management and conditions improved and alternative places to prison used</t>
  </si>
  <si>
    <t xml:space="preserve">Security forces - centrally (ISF academy on training&amp;coaching of Municipal Police, oversight: reports of  torture prevention committee produced and used to improve prison management and condition of detention, condition of detention of women detainees improved) - </t>
  </si>
  <si>
    <t>guidelines, codes of conduct, SoPs adopted and maintained (on tensions analysis, tension management, conflict/dispute resolution, human rights, gender sensitive approaches, environment managemend drafted by ministries): 
 (oversight: reports of  torture prevention committee produced and used to improve prison management and condition of detention, condition of detention of women detainees improved) - Detention places, management and conditions improved and alternative places to prison used, 2 reports from security cells,  1 set of guidelines from MoE. 
District security cells (support in data collection, monitoring coaching and anlaysis support) (national institutions have the capacity to collect, analyz and disseminate data related to scurity, justice and human rights and inform policy making in these areas)</t>
  </si>
  <si>
    <t>894 - 2 Unions pilot DRM, 700 muni reporting to security cells, 7 Governors offices engaged in coordination and early warning, 85 SDCs trained on conflict management and 100 municipalities on environmental management)</t>
  </si>
  <si>
    <t>1009 - 2 Unions pilot DRM, 800 muni reporting to security cells, 7 Governors offices engaged in coordination and early warning, 100 SDCs trained on conflict management and 100 municipalities on environmental management)</t>
  </si>
  <si>
    <t>779 - 2 Unions pilot DRM, 600 muni reporting to security cells, 7 Governors offices engaged in coordination and early warning, 70 SDCs trained on conflict management and 100 municipalities on environmental management)</t>
  </si>
  <si>
    <t>Pilot community policing for ISF gendarmery and Municipal Level established in pilot municipalities and establish related management system
Systems as well technical human and operational capacity to improve service delivery and governance of municipal police, ISF</t>
  </si>
  <si>
    <t xml:space="preserve">Outcome 1 -  Strengthen municipalities, national and local institutions' ability to alleviate resource pressure </t>
  </si>
  <si>
    <t>OUTPUT 1.1: Increased Municipal Services based on participatory processes delivered</t>
  </si>
  <si>
    <t>Integrated solid waste management services provided</t>
  </si>
  <si>
    <t xml:space="preserve">Output 1.3: National government institutions' capacity to support local crisis response strengthened </t>
  </si>
  <si>
    <t>Outcome 2: Strengthen municipal and local community capacity to foster dialogue and address sources of tensions and conflicts</t>
  </si>
  <si>
    <t>Output 2.1: Capacity development support provided to municipalities and local actors for dialogue and conflict prevention</t>
  </si>
  <si>
    <t>Output 2.2 Youth enabled to positively engage and participate in their communities.</t>
  </si>
  <si>
    <t xml:space="preserve">Output 2.3: National, local, and social media engaged in defusing tensions </t>
  </si>
  <si>
    <t>Outcome 3: Enhcance LCRP capacities on early warning and conflict sensitivity</t>
  </si>
  <si>
    <t xml:space="preserve">Output 3.1: LCRP partners provided with early warning analysis and trained on conflict sensitivity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</si>
</sst>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_(* #,##0_);_(* \(#,##0\);_(* &quot;-&quot;??_);_(@_)"/>
    <numFmt numFmtId="167" formatCode="_(&quot;$&quot;* #,##0_);_(&quot;$&quot;* \(#,##0\);_(&quot;$&quot;* &quot;-&quot;??_);_(@_)"/>
  </numFmts>
  <fonts count="43"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8"/>
      <name val="Calibri"/>
      <family val="2"/>
      <scheme val="minor"/>
    </font>
    <font>
      <b/>
      <sz val="11"/>
      <name val="Calibri"/>
      <family val="2"/>
      <scheme val="minor"/>
    </font>
    <font>
      <sz val="18"/>
      <color theme="8"/>
      <name val="Calibri"/>
      <family val="2"/>
      <scheme val="minor"/>
    </font>
    <font>
      <sz val="11"/>
      <color theme="8"/>
      <name val="Calibri"/>
      <family val="2"/>
      <scheme val="minor"/>
    </font>
    <font>
      <b/>
      <sz val="18"/>
      <color theme="8"/>
      <name val="Calibri"/>
      <family val="2"/>
      <scheme val="minor"/>
    </font>
    <font>
      <b/>
      <sz val="18"/>
      <name val="Calibri"/>
      <family val="2"/>
      <scheme val="minor"/>
    </font>
    <font>
      <b/>
      <sz val="16"/>
      <name val="Calibri"/>
      <family val="2"/>
      <scheme val="minor"/>
    </font>
    <font>
      <b/>
      <sz val="20"/>
      <name val="Calibri"/>
      <family val="2"/>
      <scheme val="minor"/>
    </font>
    <font>
      <sz val="11"/>
      <name val="Calibri"/>
      <family val="2"/>
      <scheme val="minor"/>
    </font>
    <font>
      <b/>
      <sz val="22"/>
      <color theme="1"/>
      <name val="Calibri"/>
      <family val="2"/>
      <scheme val="minor"/>
    </font>
    <font>
      <b/>
      <sz val="11"/>
      <name val="Calibri Light"/>
      <family val="2"/>
      <scheme val="major"/>
    </font>
    <font>
      <b/>
      <sz val="14"/>
      <color theme="3"/>
      <name val="Calibri"/>
      <family val="2"/>
      <scheme val="minor"/>
    </font>
    <font>
      <b/>
      <sz val="14"/>
      <name val="Calibri"/>
      <family val="2"/>
      <scheme val="minor"/>
    </font>
    <font>
      <b/>
      <sz val="14"/>
      <color theme="1"/>
      <name val="Calibri"/>
      <family val="2"/>
      <scheme val="minor"/>
    </font>
    <font>
      <sz val="16"/>
      <name val="Calibri"/>
      <family val="2"/>
      <scheme val="minor"/>
    </font>
    <font>
      <sz val="14"/>
      <name val="Calibri"/>
      <family val="2"/>
      <scheme val="minor"/>
    </font>
    <font>
      <sz val="12"/>
      <color theme="1"/>
      <name val="Times New Roman"/>
      <family val="2"/>
    </font>
    <font>
      <b/>
      <sz val="12"/>
      <color theme="1"/>
      <name val="Times New Roman"/>
      <family val="1"/>
    </font>
    <font>
      <b/>
      <sz val="12"/>
      <color theme="1"/>
      <name val="Times New Roman"/>
      <family val="2"/>
    </font>
    <font>
      <sz val="12"/>
      <color theme="1"/>
      <name val="Times New Roman"/>
      <family val="1"/>
    </font>
    <font>
      <sz val="12"/>
      <name val="Times New Roman"/>
      <family val="2"/>
    </font>
    <font>
      <sz val="11"/>
      <name val="Times New Roman"/>
      <family val="1"/>
    </font>
    <font>
      <sz val="11"/>
      <color rgb="FF0070C0"/>
      <name val="Calibri"/>
      <family val="2"/>
    </font>
    <font>
      <b/>
      <sz val="9"/>
      <color indexed="81"/>
      <name val="Tahoma"/>
      <family val="2"/>
    </font>
    <font>
      <sz val="9"/>
      <color indexed="81"/>
      <name val="Tahoma"/>
      <family val="2"/>
    </font>
    <font>
      <b/>
      <sz val="16"/>
      <name val="Calibri Light"/>
      <family val="2"/>
      <scheme val="major"/>
    </font>
    <font>
      <sz val="10"/>
      <name val="Calibri Light"/>
      <family val="2"/>
      <scheme val="major"/>
    </font>
    <font>
      <sz val="11"/>
      <color theme="1"/>
      <name val="Calibri"/>
      <family val="2"/>
      <scheme val="minor"/>
    </font>
    <font>
      <b/>
      <sz val="11"/>
      <name val="Calibri Light"/>
      <family val="2"/>
      <scheme val="major"/>
    </font>
    <font>
      <sz val="16"/>
      <name val="Calibri Light"/>
      <family val="2"/>
      <scheme val="major"/>
    </font>
    <font>
      <b/>
      <sz val="12"/>
      <name val="Calibri Light"/>
      <family val="2"/>
      <scheme val="major"/>
    </font>
    <font>
      <sz val="14"/>
      <name val="Calibri Light"/>
      <family val="2"/>
      <scheme val="major"/>
    </font>
    <font>
      <sz val="12"/>
      <name val="Calibri Light"/>
      <family val="2"/>
      <scheme val="major"/>
    </font>
    <font>
      <sz val="9"/>
      <color theme="1"/>
      <name val="Calibri"/>
      <family val="2"/>
      <scheme val="minor"/>
    </font>
    <font>
      <sz val="14"/>
      <color theme="0"/>
      <name val="Calibri Light"/>
      <family val="2"/>
      <scheme val="major"/>
    </font>
    <font>
      <b/>
      <sz val="10"/>
      <name val="Calibri Light"/>
      <family val="2"/>
      <scheme val="major"/>
    </font>
    <font>
      <b/>
      <sz val="11"/>
      <color theme="1"/>
      <name val="Calibri"/>
      <family val="2"/>
      <scheme val="minor"/>
    </font>
    <font>
      <sz val="11"/>
      <name val="Calibri"/>
      <family val="2"/>
      <scheme val="minor"/>
    </font>
    <font>
      <b/>
      <sz val="18"/>
      <color theme="1"/>
      <name val="Calibri"/>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59999389629810485"/>
        <bgColor theme="4"/>
      </patternFill>
    </fill>
    <fill>
      <patternFill patternType="solid">
        <fgColor theme="5" tint="0.79998168889431442"/>
        <bgColor theme="4"/>
      </patternFill>
    </fill>
    <fill>
      <patternFill patternType="solid">
        <fgColor theme="4" tint="0.59999389629810485"/>
        <bgColor theme="4"/>
      </patternFill>
    </fill>
    <fill>
      <patternFill patternType="solid">
        <fgColor theme="9" tint="0.39997558519241921"/>
        <bgColor theme="4"/>
      </patternFill>
    </fill>
    <fill>
      <patternFill patternType="solid">
        <fgColor rgb="FFFFFF00"/>
        <bgColor indexed="64"/>
      </patternFill>
    </fill>
    <fill>
      <patternFill patternType="solid">
        <fgColor theme="8" tint="0.59999389629810485"/>
        <bgColor theme="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theme="4"/>
      </patternFill>
    </fill>
    <fill>
      <patternFill patternType="solid">
        <fgColor theme="0"/>
        <bgColor indexed="64"/>
      </patternFill>
    </fill>
  </fills>
  <borders count="4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theme="0" tint="-0.34998626667073579"/>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right style="thick">
        <color theme="0"/>
      </right>
      <top style="thin">
        <color auto="1"/>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ck">
        <color theme="0"/>
      </left>
      <right style="thick">
        <color theme="0"/>
      </right>
      <top style="thin">
        <color auto="1"/>
      </top>
      <bottom style="thin">
        <color theme="0" tint="-0.34998626667073579"/>
      </bottom>
      <diagonal/>
    </border>
    <border>
      <left style="thin">
        <color auto="1"/>
      </left>
      <right style="thick">
        <color theme="0"/>
      </right>
      <top style="thin">
        <color auto="1"/>
      </top>
      <bottom style="medium">
        <color auto="1"/>
      </bottom>
      <diagonal/>
    </border>
    <border>
      <left style="thin">
        <color auto="1"/>
      </left>
      <right style="thick">
        <color theme="0"/>
      </right>
      <top/>
      <bottom style="thin">
        <color auto="1"/>
      </bottom>
      <diagonal/>
    </border>
    <border>
      <left style="thin">
        <color auto="1"/>
      </left>
      <right style="thick">
        <color theme="0"/>
      </right>
      <top style="thin">
        <color auto="1"/>
      </top>
      <bottom style="thin">
        <color auto="1"/>
      </bottom>
      <diagonal/>
    </border>
    <border>
      <left style="thick">
        <color theme="0"/>
      </left>
      <right/>
      <top style="thin">
        <color auto="1"/>
      </top>
      <bottom style="thin">
        <color auto="1"/>
      </bottom>
      <diagonal/>
    </border>
    <border>
      <left style="thick">
        <color theme="0"/>
      </left>
      <right style="thin">
        <color auto="1"/>
      </right>
      <top style="thin">
        <color auto="1"/>
      </top>
      <bottom style="medium">
        <color auto="1"/>
      </bottom>
      <diagonal/>
    </border>
    <border>
      <left style="thick">
        <color theme="0"/>
      </left>
      <right style="thin">
        <color auto="1"/>
      </right>
      <top/>
      <bottom style="thin">
        <color auto="1"/>
      </bottom>
      <diagonal/>
    </border>
    <border>
      <left style="thick">
        <color theme="0"/>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top style="medium">
        <color auto="1"/>
      </top>
      <bottom style="thin">
        <color auto="1"/>
      </bottom>
      <diagonal/>
    </border>
    <border>
      <left style="thick">
        <color theme="0"/>
      </left>
      <right/>
      <top style="thin">
        <color auto="1"/>
      </top>
      <bottom style="medium">
        <color auto="1"/>
      </bottom>
      <diagonal/>
    </border>
    <border>
      <left/>
      <right style="thick">
        <color theme="0"/>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top style="thin">
        <color auto="1"/>
      </top>
      <bottom/>
      <diagonal/>
    </border>
    <border>
      <left style="thin">
        <color auto="1"/>
      </left>
      <right style="thin">
        <color auto="1"/>
      </right>
      <top/>
      <bottom/>
      <diagonal/>
    </border>
  </borders>
  <cellStyleXfs count="9">
    <xf numFmtId="0" fontId="0" fillId="0" borderId="0"/>
    <xf numFmtId="9" fontId="2"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2" fillId="0" borderId="0" applyFont="0" applyFill="0" applyBorder="0" applyAlignment="0" applyProtection="0"/>
    <xf numFmtId="0" fontId="20" fillId="0" borderId="0"/>
    <xf numFmtId="164" fontId="20" fillId="0" borderId="0" applyFont="0" applyFill="0" applyBorder="0" applyAlignment="0" applyProtection="0"/>
    <xf numFmtId="164" fontId="2" fillId="0" borderId="0" applyFont="0" applyFill="0" applyBorder="0" applyAlignment="0" applyProtection="0"/>
  </cellStyleXfs>
  <cellXfs count="367">
    <xf numFmtId="0" fontId="0" fillId="0" borderId="0" xfId="0"/>
    <xf numFmtId="0" fontId="0" fillId="0" borderId="0" xfId="0" applyAlignment="1">
      <alignment wrapText="1"/>
    </xf>
    <xf numFmtId="0" fontId="0" fillId="0" borderId="2" xfId="0" applyBorder="1"/>
    <xf numFmtId="0" fontId="0" fillId="0" borderId="5" xfId="0" applyBorder="1" applyAlignment="1">
      <alignment horizontal="center" wrapText="1"/>
    </xf>
    <xf numFmtId="0" fontId="0" fillId="0" borderId="0" xfId="0" applyBorder="1" applyAlignment="1">
      <alignment wrapText="1"/>
    </xf>
    <xf numFmtId="0" fontId="12" fillId="0" borderId="6" xfId="0" applyFont="1" applyFill="1" applyBorder="1" applyAlignment="1">
      <alignment vertical="top" wrapText="1"/>
    </xf>
    <xf numFmtId="0" fontId="12" fillId="2" borderId="6" xfId="0" applyFont="1" applyFill="1" applyBorder="1" applyAlignment="1">
      <alignment vertical="top" wrapText="1"/>
    </xf>
    <xf numFmtId="0" fontId="12" fillId="2" borderId="1" xfId="0" applyFont="1" applyFill="1" applyBorder="1" applyAlignment="1">
      <alignment vertical="top" wrapText="1"/>
    </xf>
    <xf numFmtId="0" fontId="12" fillId="0" borderId="1" xfId="0" applyFont="1" applyFill="1" applyBorder="1" applyAlignment="1">
      <alignment vertical="top" wrapText="1"/>
    </xf>
    <xf numFmtId="0" fontId="0" fillId="0" borderId="0" xfId="0" applyFill="1" applyAlignment="1">
      <alignment wrapText="1"/>
    </xf>
    <xf numFmtId="0" fontId="13" fillId="0" borderId="0" xfId="0" applyFont="1" applyAlignment="1">
      <alignment wrapText="1"/>
    </xf>
    <xf numFmtId="0" fontId="0" fillId="0" borderId="0" xfId="0" applyFont="1" applyAlignment="1">
      <alignment wrapText="1"/>
    </xf>
    <xf numFmtId="0" fontId="5" fillId="13" borderId="10" xfId="0" applyFont="1" applyFill="1" applyBorder="1" applyAlignment="1">
      <alignment horizontal="center" vertical="top" wrapText="1"/>
    </xf>
    <xf numFmtId="0" fontId="12" fillId="11" borderId="6" xfId="0" applyFont="1" applyFill="1" applyBorder="1" applyAlignment="1">
      <alignment vertical="top" wrapText="1"/>
    </xf>
    <xf numFmtId="0" fontId="5" fillId="4" borderId="10" xfId="0" applyFont="1" applyFill="1" applyBorder="1" applyAlignment="1">
      <alignment horizontal="left" vertical="center"/>
    </xf>
    <xf numFmtId="0" fontId="5" fillId="4" borderId="10" xfId="0" applyFont="1" applyFill="1" applyBorder="1" applyAlignment="1">
      <alignment horizontal="left" vertical="center" wrapText="1"/>
    </xf>
    <xf numFmtId="3" fontId="12" fillId="10" borderId="1" xfId="0" applyNumberFormat="1" applyFont="1" applyFill="1" applyBorder="1" applyAlignment="1">
      <alignment vertical="top" wrapText="1"/>
    </xf>
    <xf numFmtId="0" fontId="12" fillId="3" borderId="6" xfId="0" applyFont="1" applyFill="1" applyBorder="1" applyAlignment="1">
      <alignment vertical="top" wrapText="1"/>
    </xf>
    <xf numFmtId="0" fontId="12" fillId="3" borderId="1" xfId="0" applyFont="1" applyFill="1" applyBorder="1" applyAlignment="1">
      <alignment vertical="top" wrapText="1"/>
    </xf>
    <xf numFmtId="0" fontId="5" fillId="15" borderId="10" xfId="0" applyFont="1" applyFill="1" applyBorder="1" applyAlignment="1">
      <alignment horizontal="center" vertical="top" wrapText="1"/>
    </xf>
    <xf numFmtId="0" fontId="12" fillId="10" borderId="1" xfId="0" applyFont="1" applyFill="1" applyBorder="1" applyAlignment="1">
      <alignment vertical="top" wrapText="1"/>
    </xf>
    <xf numFmtId="0" fontId="5" fillId="13" borderId="10" xfId="0" applyFont="1" applyFill="1" applyBorder="1" applyAlignment="1">
      <alignment horizontal="center" vertical="center"/>
    </xf>
    <xf numFmtId="0" fontId="0" fillId="11" borderId="6" xfId="0" applyFont="1" applyFill="1" applyBorder="1" applyAlignment="1">
      <alignment vertical="center" wrapText="1"/>
    </xf>
    <xf numFmtId="0" fontId="10" fillId="5" borderId="9" xfId="0" applyFont="1" applyFill="1" applyBorder="1" applyAlignment="1"/>
    <xf numFmtId="0" fontId="0" fillId="0" borderId="0" xfId="0" applyBorder="1" applyAlignment="1">
      <alignment horizontal="center" wrapText="1"/>
    </xf>
    <xf numFmtId="0" fontId="0" fillId="0" borderId="0" xfId="0" applyBorder="1"/>
    <xf numFmtId="0" fontId="5" fillId="13" borderId="21" xfId="0" applyFont="1" applyFill="1" applyBorder="1" applyAlignment="1">
      <alignment horizontal="center" vertical="center"/>
    </xf>
    <xf numFmtId="0" fontId="0" fillId="11" borderId="22" xfId="0" applyFont="1" applyFill="1" applyBorder="1" applyAlignment="1">
      <alignment vertical="center" wrapText="1"/>
    </xf>
    <xf numFmtId="0" fontId="5" fillId="13" borderId="25" xfId="0" applyFont="1" applyFill="1" applyBorder="1" applyAlignment="1">
      <alignment horizontal="center" vertical="center"/>
    </xf>
    <xf numFmtId="0" fontId="0" fillId="11" borderId="26" xfId="0" applyFont="1" applyFill="1" applyBorder="1" applyAlignment="1">
      <alignment vertical="center" wrapText="1"/>
    </xf>
    <xf numFmtId="0" fontId="7" fillId="0" borderId="3" xfId="0" applyFont="1" applyFill="1" applyBorder="1" applyAlignment="1">
      <alignment vertical="top" wrapText="1"/>
    </xf>
    <xf numFmtId="0" fontId="0" fillId="0" borderId="0" xfId="0" applyFill="1" applyBorder="1" applyAlignment="1">
      <alignment wrapText="1"/>
    </xf>
    <xf numFmtId="0" fontId="0" fillId="0" borderId="0" xfId="0" applyFill="1" applyBorder="1"/>
    <xf numFmtId="0" fontId="6" fillId="0" borderId="0" xfId="0" applyFont="1" applyFill="1" applyBorder="1" applyAlignment="1">
      <alignment horizontal="left" wrapText="1"/>
    </xf>
    <xf numFmtId="0" fontId="4" fillId="0" borderId="0" xfId="0" applyFont="1" applyFill="1" applyBorder="1" applyAlignment="1">
      <alignment wrapText="1"/>
    </xf>
    <xf numFmtId="0" fontId="5" fillId="4" borderId="12" xfId="0" applyFont="1" applyFill="1" applyBorder="1" applyAlignment="1">
      <alignment horizontal="left" vertical="center"/>
    </xf>
    <xf numFmtId="0" fontId="12" fillId="0" borderId="7" xfId="0" applyFont="1" applyFill="1" applyBorder="1" applyAlignment="1">
      <alignment vertical="top" wrapText="1"/>
    </xf>
    <xf numFmtId="0" fontId="12" fillId="2" borderId="4" xfId="0" applyFont="1" applyFill="1" applyBorder="1" applyAlignment="1">
      <alignment vertical="top" wrapText="1"/>
    </xf>
    <xf numFmtId="0" fontId="12" fillId="0" borderId="4" xfId="0" applyFont="1" applyFill="1" applyBorder="1" applyAlignment="1">
      <alignment vertical="top" wrapText="1"/>
    </xf>
    <xf numFmtId="0" fontId="0" fillId="0" borderId="0" xfId="0" applyBorder="1" applyAlignment="1">
      <alignment vertical="top" wrapText="1"/>
    </xf>
    <xf numFmtId="0" fontId="8" fillId="8" borderId="0" xfId="0" applyFont="1" applyFill="1" applyBorder="1" applyAlignment="1">
      <alignment wrapText="1"/>
    </xf>
    <xf numFmtId="0" fontId="0" fillId="8" borderId="0" xfId="0" applyFill="1" applyBorder="1" applyAlignment="1">
      <alignment wrapText="1"/>
    </xf>
    <xf numFmtId="0" fontId="8" fillId="0" borderId="0" xfId="0" applyFont="1" applyFill="1" applyBorder="1" applyAlignment="1">
      <alignment horizontal="left" wrapText="1"/>
    </xf>
    <xf numFmtId="0" fontId="8" fillId="0" borderId="0" xfId="0" applyFont="1" applyFill="1" applyBorder="1" applyAlignment="1">
      <alignment wrapText="1"/>
    </xf>
    <xf numFmtId="0" fontId="15" fillId="0" borderId="0" xfId="0" applyFont="1" applyBorder="1" applyAlignment="1"/>
    <xf numFmtId="0" fontId="5" fillId="4" borderId="13" xfId="0" applyFont="1" applyFill="1" applyBorder="1" applyAlignment="1">
      <alignment horizontal="left" vertical="center" wrapText="1"/>
    </xf>
    <xf numFmtId="0" fontId="12" fillId="0" borderId="8" xfId="0" applyFont="1" applyFill="1" applyBorder="1" applyAlignment="1">
      <alignment vertical="top" wrapText="1"/>
    </xf>
    <xf numFmtId="0" fontId="12" fillId="2" borderId="3" xfId="0" applyFont="1" applyFill="1" applyBorder="1" applyAlignment="1">
      <alignment vertical="top" wrapText="1"/>
    </xf>
    <xf numFmtId="0" fontId="12" fillId="0" borderId="3" xfId="0" applyFont="1" applyFill="1" applyBorder="1" applyAlignment="1">
      <alignment vertical="top" wrapText="1"/>
    </xf>
    <xf numFmtId="0" fontId="5" fillId="6" borderId="12" xfId="0" applyFont="1" applyFill="1" applyBorder="1" applyAlignment="1">
      <alignment horizontal="center" vertical="top" wrapText="1"/>
    </xf>
    <xf numFmtId="0" fontId="12" fillId="7" borderId="7" xfId="0" applyFont="1" applyFill="1" applyBorder="1" applyAlignment="1">
      <alignment vertical="top" wrapText="1"/>
    </xf>
    <xf numFmtId="0" fontId="12" fillId="7" borderId="4" xfId="0" applyFont="1" applyFill="1" applyBorder="1" applyAlignment="1">
      <alignment vertical="top" wrapText="1"/>
    </xf>
    <xf numFmtId="0" fontId="5" fillId="6" borderId="25" xfId="0" applyFont="1" applyFill="1" applyBorder="1" applyAlignment="1">
      <alignment horizontal="center" vertical="top"/>
    </xf>
    <xf numFmtId="0" fontId="5" fillId="15" borderId="21" xfId="0" applyFont="1" applyFill="1" applyBorder="1" applyAlignment="1">
      <alignment horizontal="center" vertical="top" wrapText="1"/>
    </xf>
    <xf numFmtId="10" fontId="12" fillId="7" borderId="26" xfId="0" applyNumberFormat="1" applyFont="1" applyFill="1" applyBorder="1" applyAlignment="1">
      <alignment vertical="top" wrapText="1"/>
    </xf>
    <xf numFmtId="0" fontId="12" fillId="3" borderId="22" xfId="0" applyFont="1" applyFill="1" applyBorder="1" applyAlignment="1">
      <alignment vertical="top" wrapText="1"/>
    </xf>
    <xf numFmtId="0" fontId="12" fillId="7" borderId="27" xfId="0" applyFont="1" applyFill="1" applyBorder="1" applyAlignment="1">
      <alignment vertical="top" wrapText="1"/>
    </xf>
    <xf numFmtId="0" fontId="5" fillId="15" borderId="13" xfId="0" applyFont="1" applyFill="1" applyBorder="1" applyAlignment="1">
      <alignment horizontal="center" vertical="top" wrapText="1"/>
    </xf>
    <xf numFmtId="0" fontId="12" fillId="3" borderId="8" xfId="0" applyFont="1" applyFill="1" applyBorder="1" applyAlignment="1">
      <alignment vertical="top" wrapText="1"/>
    </xf>
    <xf numFmtId="0" fontId="18" fillId="14" borderId="12" xfId="0" applyFont="1" applyFill="1" applyBorder="1" applyAlignment="1">
      <alignment horizontal="right" vertical="top"/>
    </xf>
    <xf numFmtId="0" fontId="18" fillId="13" borderId="10" xfId="0" applyFont="1" applyFill="1" applyBorder="1" applyAlignment="1">
      <alignment horizontal="right" vertical="top"/>
    </xf>
    <xf numFmtId="0" fontId="18" fillId="15" borderId="10" xfId="0" applyFont="1" applyFill="1" applyBorder="1" applyAlignment="1">
      <alignment horizontal="right" vertical="top" wrapText="1"/>
    </xf>
    <xf numFmtId="3" fontId="19" fillId="2" borderId="7" xfId="0" applyNumberFormat="1" applyFont="1" applyFill="1" applyBorder="1" applyAlignment="1">
      <alignment horizontal="right" wrapText="1"/>
    </xf>
    <xf numFmtId="3" fontId="19" fillId="12" borderId="6" xfId="0" applyNumberFormat="1" applyFont="1" applyFill="1" applyBorder="1" applyAlignment="1">
      <alignment horizontal="right" wrapText="1"/>
    </xf>
    <xf numFmtId="3" fontId="19" fillId="10" borderId="6" xfId="0" applyNumberFormat="1" applyFont="1" applyFill="1" applyBorder="1" applyAlignment="1">
      <alignment horizontal="right" wrapText="1"/>
    </xf>
    <xf numFmtId="9" fontId="19" fillId="2" borderId="4" xfId="1" applyFont="1" applyFill="1" applyBorder="1" applyAlignment="1">
      <alignment horizontal="right" wrapText="1"/>
    </xf>
    <xf numFmtId="9" fontId="19" fillId="12" borderId="1" xfId="1" applyFont="1" applyFill="1" applyBorder="1" applyAlignment="1">
      <alignment horizontal="right" wrapText="1"/>
    </xf>
    <xf numFmtId="9" fontId="19" fillId="10" borderId="1" xfId="1" applyFont="1" applyFill="1" applyBorder="1" applyAlignment="1">
      <alignment horizontal="right" wrapText="1"/>
    </xf>
    <xf numFmtId="0" fontId="15" fillId="0" borderId="0" xfId="0" applyFont="1" applyFill="1" applyBorder="1" applyAlignment="1"/>
    <xf numFmtId="0" fontId="0" fillId="0" borderId="0" xfId="0" applyFill="1" applyBorder="1" applyAlignment="1">
      <alignment horizontal="center" wrapText="1"/>
    </xf>
    <xf numFmtId="0" fontId="7" fillId="0" borderId="0" xfId="0" applyFont="1" applyFill="1" applyBorder="1" applyAlignment="1">
      <alignment vertical="top" wrapText="1"/>
    </xf>
    <xf numFmtId="0" fontId="0" fillId="0" borderId="0" xfId="0" applyFont="1" applyFill="1" applyBorder="1" applyAlignment="1">
      <alignment vertical="center" wrapText="1"/>
    </xf>
    <xf numFmtId="3" fontId="0" fillId="0" borderId="0" xfId="0" applyNumberFormat="1" applyFont="1" applyFill="1" applyBorder="1" applyAlignment="1">
      <alignment vertical="center" wrapText="1"/>
    </xf>
    <xf numFmtId="0" fontId="16" fillId="0" borderId="0" xfId="0" applyFont="1" applyFill="1" applyBorder="1" applyAlignment="1">
      <alignment vertical="center"/>
    </xf>
    <xf numFmtId="3" fontId="12" fillId="0" borderId="0" xfId="0" applyNumberFormat="1" applyFont="1" applyFill="1" applyBorder="1" applyAlignment="1">
      <alignment vertical="top" wrapText="1"/>
    </xf>
    <xf numFmtId="0" fontId="12" fillId="0" borderId="0" xfId="0" applyFont="1" applyFill="1" applyBorder="1" applyAlignment="1">
      <alignment vertical="top" wrapText="1"/>
    </xf>
    <xf numFmtId="0" fontId="0" fillId="0" borderId="0" xfId="0" applyBorder="1" applyAlignment="1">
      <alignment horizontal="center" wrapText="1"/>
    </xf>
    <xf numFmtId="0" fontId="10" fillId="5" borderId="9" xfId="0" applyFont="1" applyFill="1" applyBorder="1" applyAlignment="1"/>
    <xf numFmtId="0" fontId="21" fillId="0" borderId="0" xfId="6" applyFont="1"/>
    <xf numFmtId="0" fontId="20" fillId="0" borderId="0" xfId="6" applyAlignment="1">
      <alignment horizontal="left"/>
    </xf>
    <xf numFmtId="0" fontId="20" fillId="0" borderId="0" xfId="6"/>
    <xf numFmtId="0" fontId="22" fillId="5" borderId="35" xfId="6" applyFont="1" applyFill="1" applyBorder="1" applyAlignment="1">
      <alignment horizontal="left" vertical="center"/>
    </xf>
    <xf numFmtId="0" fontId="22" fillId="5" borderId="36" xfId="6" applyFont="1" applyFill="1" applyBorder="1" applyAlignment="1">
      <alignment horizontal="left" vertical="center" wrapText="1"/>
    </xf>
    <xf numFmtId="0" fontId="23" fillId="5" borderId="35" xfId="6" applyFont="1" applyFill="1" applyBorder="1" applyAlignment="1">
      <alignment vertical="center" wrapText="1"/>
    </xf>
    <xf numFmtId="0" fontId="20" fillId="5" borderId="35" xfId="6" applyFont="1" applyFill="1" applyBorder="1" applyAlignment="1">
      <alignment horizontal="left" vertical="center"/>
    </xf>
    <xf numFmtId="167" fontId="20" fillId="5" borderId="35" xfId="6" applyNumberFormat="1" applyFont="1" applyFill="1" applyBorder="1" applyAlignment="1">
      <alignment horizontal="left" vertical="center"/>
    </xf>
    <xf numFmtId="167" fontId="20" fillId="5" borderId="37" xfId="6" applyNumberFormat="1" applyFont="1" applyFill="1" applyBorder="1" applyAlignment="1">
      <alignment horizontal="left" vertical="center"/>
    </xf>
    <xf numFmtId="0" fontId="24" fillId="7" borderId="35" xfId="6" applyFont="1" applyFill="1" applyBorder="1" applyAlignment="1">
      <alignment horizontal="left" vertical="center"/>
    </xf>
    <xf numFmtId="0" fontId="24" fillId="7" borderId="35" xfId="6" applyFont="1" applyFill="1" applyBorder="1" applyAlignment="1">
      <alignment horizontal="left" vertical="center" wrapText="1"/>
    </xf>
    <xf numFmtId="0" fontId="24" fillId="7" borderId="37" xfId="6" applyFont="1" applyFill="1" applyBorder="1" applyAlignment="1">
      <alignment horizontal="center" vertical="center" wrapText="1"/>
    </xf>
    <xf numFmtId="1" fontId="24" fillId="7" borderId="39" xfId="6" applyNumberFormat="1" applyFont="1" applyFill="1" applyBorder="1" applyAlignment="1">
      <alignment horizontal="left" vertical="center" wrapText="1"/>
    </xf>
    <xf numFmtId="0" fontId="24" fillId="7" borderId="35" xfId="6" applyFont="1" applyFill="1" applyBorder="1" applyAlignment="1">
      <alignment horizontal="center" vertical="center" wrapText="1"/>
    </xf>
    <xf numFmtId="0" fontId="24" fillId="7" borderId="41" xfId="6" applyFont="1" applyFill="1" applyBorder="1" applyAlignment="1">
      <alignment horizontal="center" vertical="center" wrapText="1"/>
    </xf>
    <xf numFmtId="0" fontId="25" fillId="2" borderId="35" xfId="6" applyFont="1" applyFill="1" applyBorder="1" applyAlignment="1">
      <alignment horizontal="left" vertical="center" wrapText="1"/>
    </xf>
    <xf numFmtId="0" fontId="25" fillId="2" borderId="37" xfId="6" applyFont="1" applyFill="1" applyBorder="1" applyAlignment="1">
      <alignment horizontal="center" vertical="center" wrapText="1"/>
    </xf>
    <xf numFmtId="167" fontId="0" fillId="2" borderId="35" xfId="7" applyNumberFormat="1" applyFont="1" applyFill="1" applyBorder="1" applyAlignment="1">
      <alignment horizontal="left" vertical="center" wrapText="1"/>
    </xf>
    <xf numFmtId="1" fontId="0" fillId="2" borderId="37" xfId="7" applyNumberFormat="1" applyFont="1" applyFill="1" applyBorder="1" applyAlignment="1">
      <alignment horizontal="center" vertical="center" wrapText="1"/>
    </xf>
    <xf numFmtId="0" fontId="23" fillId="2" borderId="35" xfId="6" applyFont="1" applyFill="1" applyBorder="1" applyAlignment="1">
      <alignment horizontal="left" vertical="center" wrapText="1"/>
    </xf>
    <xf numFmtId="0" fontId="23" fillId="2" borderId="37" xfId="6" applyFont="1" applyFill="1" applyBorder="1" applyAlignment="1">
      <alignment horizontal="center" vertical="center" wrapText="1"/>
    </xf>
    <xf numFmtId="167" fontId="23" fillId="2" borderId="35" xfId="7" applyNumberFormat="1" applyFont="1" applyFill="1" applyBorder="1" applyAlignment="1">
      <alignment horizontal="left" vertical="center"/>
    </xf>
    <xf numFmtId="0" fontId="20" fillId="2" borderId="0" xfId="6" applyFill="1" applyAlignment="1">
      <alignment horizontal="center" vertical="center"/>
    </xf>
    <xf numFmtId="0" fontId="22" fillId="2" borderId="40" xfId="6" applyFont="1" applyFill="1" applyBorder="1" applyAlignment="1">
      <alignment horizontal="left" vertical="center"/>
    </xf>
    <xf numFmtId="0" fontId="22" fillId="2" borderId="40" xfId="6" applyFont="1" applyFill="1" applyBorder="1" applyAlignment="1">
      <alignment horizontal="left" vertical="center" wrapText="1"/>
    </xf>
    <xf numFmtId="0" fontId="23" fillId="2" borderId="40" xfId="6" applyFont="1" applyFill="1" applyBorder="1" applyAlignment="1">
      <alignment horizontal="left" vertical="center" wrapText="1"/>
    </xf>
    <xf numFmtId="0" fontId="23" fillId="2" borderId="39" xfId="6" applyFont="1" applyFill="1" applyBorder="1" applyAlignment="1">
      <alignment horizontal="left" vertical="center"/>
    </xf>
    <xf numFmtId="0" fontId="23" fillId="2" borderId="36" xfId="6" applyFont="1" applyFill="1" applyBorder="1" applyAlignment="1">
      <alignment horizontal="center" vertical="center"/>
    </xf>
    <xf numFmtId="167" fontId="0" fillId="2" borderId="36" xfId="7" applyNumberFormat="1" applyFont="1" applyFill="1" applyBorder="1" applyAlignment="1">
      <alignment horizontal="left" vertical="center" wrapText="1"/>
    </xf>
    <xf numFmtId="1" fontId="0" fillId="2" borderId="36" xfId="7" applyNumberFormat="1" applyFont="1" applyFill="1" applyBorder="1" applyAlignment="1">
      <alignment horizontal="center" vertical="center" wrapText="1"/>
    </xf>
    <xf numFmtId="0" fontId="23" fillId="2" borderId="35" xfId="6" applyFont="1" applyFill="1" applyBorder="1" applyAlignment="1">
      <alignment horizontal="left" vertical="center"/>
    </xf>
    <xf numFmtId="0" fontId="23" fillId="2" borderId="35" xfId="6" applyFont="1" applyFill="1" applyBorder="1" applyAlignment="1">
      <alignment horizontal="center" vertical="center"/>
    </xf>
    <xf numFmtId="1" fontId="0" fillId="2" borderId="35" xfId="7" applyNumberFormat="1" applyFont="1" applyFill="1" applyBorder="1" applyAlignment="1">
      <alignment horizontal="center" vertical="center" wrapText="1"/>
    </xf>
    <xf numFmtId="0" fontId="20" fillId="2" borderId="35" xfId="6" applyFill="1" applyBorder="1" applyAlignment="1">
      <alignment horizontal="center"/>
    </xf>
    <xf numFmtId="167" fontId="0" fillId="2" borderId="35" xfId="7" applyNumberFormat="1" applyFont="1" applyFill="1" applyBorder="1"/>
    <xf numFmtId="167" fontId="20" fillId="2" borderId="35" xfId="6" applyNumberFormat="1" applyFill="1" applyBorder="1"/>
    <xf numFmtId="0" fontId="26" fillId="0" borderId="0" xfId="6" applyFont="1" applyAlignment="1">
      <alignment horizontal="left"/>
    </xf>
    <xf numFmtId="3" fontId="12" fillId="12" borderId="0" xfId="0" applyNumberFormat="1" applyFont="1" applyFill="1" applyBorder="1" applyAlignment="1">
      <alignment horizontal="center" vertical="top" wrapText="1"/>
    </xf>
    <xf numFmtId="0" fontId="8" fillId="5" borderId="0" xfId="0" applyFont="1" applyFill="1" applyBorder="1" applyAlignment="1">
      <alignment vertical="center" wrapText="1"/>
    </xf>
    <xf numFmtId="0" fontId="5" fillId="4" borderId="13" xfId="0" applyFont="1" applyFill="1" applyBorder="1" applyAlignment="1">
      <alignment horizontal="left" vertical="center" wrapText="1"/>
    </xf>
    <xf numFmtId="0" fontId="10" fillId="5" borderId="9" xfId="0" applyFont="1" applyFill="1" applyBorder="1" applyAlignment="1"/>
    <xf numFmtId="0" fontId="0" fillId="0" borderId="0" xfId="0" applyBorder="1" applyAlignment="1">
      <alignment horizontal="center" wrapText="1"/>
    </xf>
    <xf numFmtId="0" fontId="29" fillId="5" borderId="0" xfId="2" applyFont="1" applyFill="1" applyBorder="1" applyAlignment="1">
      <alignment vertical="center"/>
    </xf>
    <xf numFmtId="0" fontId="30" fillId="8" borderId="0" xfId="2" applyFont="1" applyFill="1" applyBorder="1" applyAlignment="1">
      <alignment horizontal="right" vertical="center"/>
    </xf>
    <xf numFmtId="0" fontId="30" fillId="0" borderId="2" xfId="2" applyFont="1" applyBorder="1" applyAlignment="1">
      <alignment horizontal="left" vertical="center"/>
    </xf>
    <xf numFmtId="0" fontId="31" fillId="0" borderId="0" xfId="0" applyFont="1"/>
    <xf numFmtId="0" fontId="30" fillId="0" borderId="0" xfId="2" applyFont="1" applyBorder="1" applyAlignment="1">
      <alignment horizontal="left" vertical="center"/>
    </xf>
    <xf numFmtId="0" fontId="32" fillId="5" borderId="5" xfId="2" applyFont="1" applyFill="1" applyBorder="1" applyAlignment="1">
      <alignment vertical="center"/>
    </xf>
    <xf numFmtId="0" fontId="30" fillId="8" borderId="5" xfId="2" applyFont="1" applyFill="1" applyBorder="1" applyAlignment="1">
      <alignment vertical="center"/>
    </xf>
    <xf numFmtId="0" fontId="32" fillId="5" borderId="9" xfId="2" applyFont="1" applyFill="1" applyBorder="1" applyAlignment="1">
      <alignment vertical="center"/>
    </xf>
    <xf numFmtId="0" fontId="30" fillId="8" borderId="9" xfId="2" applyFont="1" applyFill="1" applyBorder="1" applyAlignment="1">
      <alignment vertical="center"/>
    </xf>
    <xf numFmtId="0" fontId="30" fillId="8" borderId="9" xfId="2" applyFont="1" applyFill="1" applyBorder="1" applyAlignment="1">
      <alignment horizontal="right" vertical="center" wrapText="1"/>
    </xf>
    <xf numFmtId="0" fontId="33" fillId="0" borderId="0" xfId="2" applyFont="1" applyBorder="1" applyAlignment="1">
      <alignment vertical="center"/>
    </xf>
    <xf numFmtId="0" fontId="30" fillId="0" borderId="0" xfId="2" applyFont="1" applyBorder="1" applyAlignment="1">
      <alignment horizontal="right" vertical="center"/>
    </xf>
    <xf numFmtId="0" fontId="34" fillId="12" borderId="15" xfId="2" applyFont="1" applyFill="1" applyBorder="1" applyAlignment="1">
      <alignment horizontal="right" vertical="center"/>
    </xf>
    <xf numFmtId="0" fontId="34" fillId="10" borderId="18" xfId="2" applyFont="1" applyFill="1" applyBorder="1" applyAlignment="1">
      <alignment horizontal="right" vertical="center"/>
    </xf>
    <xf numFmtId="0" fontId="34" fillId="3" borderId="5" xfId="2" applyFont="1" applyFill="1" applyBorder="1" applyAlignment="1">
      <alignment horizontal="right" vertical="center"/>
    </xf>
    <xf numFmtId="0" fontId="31" fillId="8" borderId="0" xfId="0" applyFont="1" applyFill="1" applyBorder="1"/>
    <xf numFmtId="0" fontId="30" fillId="8" borderId="0" xfId="2" applyFont="1" applyFill="1" applyBorder="1" applyAlignment="1">
      <alignment horizontal="right" vertical="center" wrapText="1"/>
    </xf>
    <xf numFmtId="0" fontId="37" fillId="3" borderId="0" xfId="0" applyFont="1" applyFill="1" applyAlignment="1">
      <alignment horizontal="right"/>
    </xf>
    <xf numFmtId="9" fontId="35" fillId="12" borderId="14" xfId="1" applyFont="1" applyFill="1" applyBorder="1" applyAlignment="1">
      <alignment vertical="center"/>
    </xf>
    <xf numFmtId="9" fontId="35" fillId="10" borderId="17" xfId="1" applyFont="1" applyFill="1" applyBorder="1" applyAlignment="1">
      <alignment vertical="center"/>
    </xf>
    <xf numFmtId="166" fontId="38" fillId="0" borderId="0" xfId="3" applyNumberFormat="1" applyFont="1" applyFill="1" applyBorder="1" applyAlignment="1">
      <alignment vertical="center"/>
    </xf>
    <xf numFmtId="166" fontId="34" fillId="12" borderId="15" xfId="3" applyNumberFormat="1" applyFont="1" applyFill="1" applyBorder="1" applyAlignment="1">
      <alignment horizontal="right" vertical="center"/>
    </xf>
    <xf numFmtId="166" fontId="34" fillId="10" borderId="18" xfId="3" quotePrefix="1" applyNumberFormat="1" applyFont="1" applyFill="1" applyBorder="1" applyAlignment="1">
      <alignment horizontal="right" vertical="center" wrapText="1"/>
    </xf>
    <xf numFmtId="166" fontId="34" fillId="3" borderId="5" xfId="3" applyNumberFormat="1" applyFont="1" applyFill="1" applyBorder="1" applyAlignment="1">
      <alignment horizontal="right" vertical="center"/>
    </xf>
    <xf numFmtId="0" fontId="34" fillId="8" borderId="11" xfId="2" applyFont="1" applyFill="1" applyBorder="1" applyAlignment="1">
      <alignment vertical="center"/>
    </xf>
    <xf numFmtId="166" fontId="39" fillId="8" borderId="11" xfId="3" applyNumberFormat="1" applyFont="1" applyFill="1" applyBorder="1" applyAlignment="1">
      <alignment vertical="center"/>
    </xf>
    <xf numFmtId="166" fontId="39" fillId="12" borderId="19" xfId="3" applyNumberFormat="1" applyFont="1" applyFill="1" applyBorder="1" applyAlignment="1">
      <alignment vertical="center"/>
    </xf>
    <xf numFmtId="166" fontId="39" fillId="10" borderId="20" xfId="3" applyNumberFormat="1" applyFont="1" applyFill="1" applyBorder="1" applyAlignment="1">
      <alignment vertical="center"/>
    </xf>
    <xf numFmtId="166" fontId="39" fillId="10" borderId="11" xfId="3" applyNumberFormat="1" applyFont="1" applyFill="1" applyBorder="1" applyAlignment="1">
      <alignment horizontal="right" vertical="center"/>
    </xf>
    <xf numFmtId="166" fontId="30" fillId="8" borderId="0" xfId="3" applyNumberFormat="1" applyFont="1" applyFill="1" applyBorder="1" applyAlignment="1">
      <alignment vertical="center"/>
    </xf>
    <xf numFmtId="166" fontId="30" fillId="12" borderId="14" xfId="3" applyNumberFormat="1" applyFont="1" applyFill="1" applyBorder="1" applyAlignment="1">
      <alignment vertical="center"/>
    </xf>
    <xf numFmtId="166" fontId="31" fillId="10" borderId="17" xfId="5" applyNumberFormat="1" applyFont="1" applyFill="1" applyBorder="1"/>
    <xf numFmtId="166" fontId="30" fillId="12" borderId="14" xfId="3" applyNumberFormat="1" applyFont="1" applyFill="1" applyBorder="1" applyAlignment="1">
      <alignment vertical="center" wrapText="1"/>
    </xf>
    <xf numFmtId="166" fontId="31" fillId="10" borderId="17" xfId="5" applyNumberFormat="1" applyFont="1" applyFill="1" applyBorder="1" applyAlignment="1">
      <alignment wrapText="1"/>
    </xf>
    <xf numFmtId="166" fontId="30" fillId="12" borderId="0" xfId="3" applyNumberFormat="1" applyFont="1" applyFill="1" applyBorder="1" applyAlignment="1">
      <alignment vertical="center"/>
    </xf>
    <xf numFmtId="166" fontId="31" fillId="10" borderId="0" xfId="5" applyNumberFormat="1" applyFont="1" applyFill="1" applyBorder="1"/>
    <xf numFmtId="0" fontId="30" fillId="8" borderId="0" xfId="2" applyFont="1" applyFill="1" applyBorder="1" applyAlignment="1">
      <alignment horizontal="left" vertical="center"/>
    </xf>
    <xf numFmtId="0" fontId="34" fillId="0" borderId="0" xfId="2" applyFont="1" applyFill="1" applyBorder="1" applyAlignment="1">
      <alignment vertical="center"/>
    </xf>
    <xf numFmtId="0" fontId="30" fillId="0" borderId="0" xfId="2" applyFont="1" applyFill="1" applyBorder="1" applyAlignment="1">
      <alignment vertical="center"/>
    </xf>
    <xf numFmtId="0" fontId="40" fillId="5" borderId="5" xfId="0" applyFont="1" applyFill="1" applyBorder="1" applyAlignment="1">
      <alignment horizontal="right"/>
    </xf>
    <xf numFmtId="0" fontId="40" fillId="8" borderId="9" xfId="0" applyFont="1" applyFill="1" applyBorder="1" applyAlignment="1">
      <alignment horizontal="right" vertical="center" wrapText="1"/>
    </xf>
    <xf numFmtId="0" fontId="31" fillId="0" borderId="0" xfId="0" applyFont="1" applyBorder="1"/>
    <xf numFmtId="0" fontId="12" fillId="0" borderId="8"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5" xfId="0" applyFont="1" applyFill="1" applyBorder="1" applyAlignment="1">
      <alignment vertical="top" wrapText="1"/>
    </xf>
    <xf numFmtId="0" fontId="12" fillId="0" borderId="5" xfId="0" applyFont="1" applyFill="1" applyBorder="1" applyAlignment="1">
      <alignment horizontal="left" vertical="top" wrapText="1"/>
    </xf>
    <xf numFmtId="0" fontId="0" fillId="11" borderId="0" xfId="0" applyFont="1" applyFill="1" applyBorder="1" applyAlignment="1">
      <alignment vertical="center" wrapText="1"/>
    </xf>
    <xf numFmtId="0" fontId="24" fillId="7" borderId="40" xfId="6"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7" borderId="26" xfId="1" applyNumberFormat="1" applyFont="1" applyFill="1" applyBorder="1" applyAlignment="1">
      <alignment vertical="top" wrapText="1"/>
    </xf>
    <xf numFmtId="0" fontId="1" fillId="5" borderId="5" xfId="0" applyFont="1" applyFill="1" applyBorder="1" applyAlignment="1">
      <alignment horizontal="right"/>
    </xf>
    <xf numFmtId="0" fontId="18" fillId="9" borderId="10" xfId="0" applyFont="1" applyFill="1" applyBorder="1" applyAlignment="1">
      <alignment vertical="top" wrapText="1"/>
    </xf>
    <xf numFmtId="3" fontId="19" fillId="3" borderId="6" xfId="0" applyNumberFormat="1" applyFont="1" applyFill="1" applyBorder="1" applyAlignment="1">
      <alignment wrapText="1"/>
    </xf>
    <xf numFmtId="9" fontId="19" fillId="3" borderId="1" xfId="1" applyFont="1" applyFill="1" applyBorder="1" applyAlignment="1">
      <alignment wrapText="1"/>
    </xf>
    <xf numFmtId="9" fontId="37" fillId="3" borderId="0" xfId="1" applyFont="1" applyFill="1" applyAlignment="1">
      <alignment horizontal="right"/>
    </xf>
    <xf numFmtId="164" fontId="35" fillId="12" borderId="14" xfId="8" applyFont="1" applyFill="1" applyBorder="1" applyAlignment="1">
      <alignment vertical="center"/>
    </xf>
    <xf numFmtId="164" fontId="36" fillId="10" borderId="17" xfId="8" applyFont="1" applyFill="1" applyBorder="1" applyAlignment="1">
      <alignment vertical="center"/>
    </xf>
    <xf numFmtId="164" fontId="37" fillId="3" borderId="0" xfId="8" applyFont="1" applyFill="1" applyAlignment="1">
      <alignment horizontal="right"/>
    </xf>
    <xf numFmtId="0" fontId="39" fillId="5" borderId="9" xfId="2" applyFont="1" applyFill="1" applyBorder="1" applyAlignment="1">
      <alignment horizontal="right" vertical="center" wrapText="1"/>
    </xf>
    <xf numFmtId="164" fontId="32" fillId="5" borderId="9" xfId="8" applyFont="1" applyFill="1" applyBorder="1" applyAlignment="1">
      <alignment horizontal="right" vertical="center" wrapText="1"/>
    </xf>
    <xf numFmtId="164" fontId="39" fillId="5" borderId="9" xfId="8" applyFont="1" applyFill="1" applyBorder="1" applyAlignment="1">
      <alignment horizontal="right" vertical="center" wrapText="1"/>
    </xf>
    <xf numFmtId="164" fontId="31" fillId="12" borderId="9" xfId="8" applyFont="1" applyFill="1" applyBorder="1" applyAlignment="1">
      <alignment horizontal="right" vertical="center"/>
    </xf>
    <xf numFmtId="9" fontId="31" fillId="12" borderId="9" xfId="0" applyNumberFormat="1" applyFont="1" applyFill="1" applyBorder="1" applyAlignment="1">
      <alignment horizontal="right" vertical="center"/>
    </xf>
    <xf numFmtId="164" fontId="31" fillId="10" borderId="9" xfId="8" applyFont="1" applyFill="1" applyBorder="1" applyAlignment="1">
      <alignment horizontal="right" vertical="center"/>
    </xf>
    <xf numFmtId="9" fontId="31" fillId="10" borderId="9" xfId="0" applyNumberFormat="1" applyFont="1" applyFill="1" applyBorder="1" applyAlignment="1">
      <alignment horizontal="right" vertical="center"/>
    </xf>
    <xf numFmtId="9" fontId="31" fillId="12" borderId="9" xfId="1" applyFont="1" applyFill="1" applyBorder="1" applyAlignment="1">
      <alignment horizontal="right" vertical="center"/>
    </xf>
    <xf numFmtId="0" fontId="23" fillId="17" borderId="35" xfId="6" applyFont="1" applyFill="1" applyBorder="1" applyAlignment="1">
      <alignment horizontal="left" vertical="center" wrapText="1"/>
    </xf>
    <xf numFmtId="0" fontId="23" fillId="17" borderId="37" xfId="6" applyFont="1" applyFill="1" applyBorder="1" applyAlignment="1">
      <alignment horizontal="center" vertical="center" wrapText="1"/>
    </xf>
    <xf numFmtId="167" fontId="0" fillId="17" borderId="35" xfId="7" applyNumberFormat="1" applyFont="1" applyFill="1" applyBorder="1" applyAlignment="1">
      <alignment horizontal="left" vertical="center" wrapText="1"/>
    </xf>
    <xf numFmtId="1" fontId="0" fillId="17" borderId="37" xfId="7" applyNumberFormat="1" applyFont="1" applyFill="1" applyBorder="1" applyAlignment="1">
      <alignment horizontal="center" vertical="center" wrapText="1"/>
    </xf>
    <xf numFmtId="0" fontId="25" fillId="17" borderId="35" xfId="6" applyFont="1" applyFill="1" applyBorder="1" applyAlignment="1">
      <alignment horizontal="left" vertical="center" wrapText="1"/>
    </xf>
    <xf numFmtId="0" fontId="25" fillId="17" borderId="37" xfId="6" applyFont="1" applyFill="1" applyBorder="1" applyAlignment="1">
      <alignment horizontal="center" vertical="center" wrapText="1"/>
    </xf>
    <xf numFmtId="164" fontId="1" fillId="5" borderId="9" xfId="8" applyFont="1" applyFill="1" applyBorder="1" applyAlignment="1">
      <alignment horizontal="right" vertical="center"/>
    </xf>
    <xf numFmtId="164" fontId="31" fillId="5" borderId="9" xfId="8" applyFont="1" applyFill="1" applyBorder="1" applyAlignment="1">
      <alignment horizontal="right" vertical="center"/>
    </xf>
    <xf numFmtId="164" fontId="19" fillId="12" borderId="6" xfId="8" applyFont="1" applyFill="1" applyBorder="1" applyAlignment="1">
      <alignment horizontal="right" wrapText="1"/>
    </xf>
    <xf numFmtId="0" fontId="10" fillId="5" borderId="9" xfId="0" applyFont="1" applyFill="1" applyBorder="1" applyAlignment="1"/>
    <xf numFmtId="164" fontId="0" fillId="17" borderId="35" xfId="7" applyNumberFormat="1" applyFont="1" applyFill="1" applyBorder="1" applyAlignment="1">
      <alignment horizontal="left" vertical="center" wrapText="1"/>
    </xf>
    <xf numFmtId="3" fontId="12" fillId="3" borderId="1" xfId="0" applyNumberFormat="1" applyFont="1" applyFill="1" applyBorder="1" applyAlignment="1">
      <alignment vertical="top" wrapText="1"/>
    </xf>
    <xf numFmtId="166" fontId="0" fillId="10" borderId="0" xfId="5" applyNumberFormat="1" applyFont="1" applyFill="1" applyBorder="1"/>
    <xf numFmtId="0" fontId="12" fillId="0" borderId="30" xfId="0" applyFont="1" applyFill="1" applyBorder="1" applyAlignment="1">
      <alignment horizontal="left" vertical="top" wrapText="1"/>
    </xf>
    <xf numFmtId="0" fontId="12" fillId="0" borderId="0" xfId="0" applyFont="1" applyFill="1" applyBorder="1" applyAlignment="1">
      <alignment horizontal="left" vertical="center" wrapText="1"/>
    </xf>
    <xf numFmtId="0" fontId="0" fillId="2" borderId="0" xfId="0" applyFill="1" applyAlignment="1">
      <alignment horizontal="left"/>
    </xf>
    <xf numFmtId="0" fontId="0" fillId="0" borderId="0" xfId="0" applyAlignment="1">
      <alignment horizontal="left"/>
    </xf>
    <xf numFmtId="0" fontId="12" fillId="2" borderId="0" xfId="0" applyFont="1" applyFill="1" applyBorder="1" applyAlignment="1">
      <alignment horizontal="left" vertical="center" wrapText="1"/>
    </xf>
    <xf numFmtId="0" fontId="12" fillId="0" borderId="29" xfId="0" applyFont="1" applyFill="1" applyBorder="1" applyAlignment="1">
      <alignment horizontal="left" vertical="top" wrapText="1"/>
    </xf>
    <xf numFmtId="0" fontId="0" fillId="0" borderId="0" xfId="0" applyBorder="1" applyAlignment="1">
      <alignment horizontal="center" wrapText="1"/>
    </xf>
    <xf numFmtId="0" fontId="8" fillId="5" borderId="0" xfId="0" applyFont="1" applyFill="1" applyBorder="1" applyAlignment="1">
      <alignment horizontal="left" vertical="center" wrapText="1"/>
    </xf>
    <xf numFmtId="0" fontId="8" fillId="8" borderId="0" xfId="0" applyFont="1" applyFill="1" applyBorder="1" applyAlignment="1">
      <alignment horizontal="left" vertical="center" wrapText="1"/>
    </xf>
    <xf numFmtId="0" fontId="17" fillId="4" borderId="4" xfId="0" applyFont="1" applyFill="1" applyBorder="1" applyAlignment="1">
      <alignment horizontal="center" vertical="center"/>
    </xf>
    <xf numFmtId="9" fontId="12" fillId="12" borderId="1" xfId="0" applyNumberFormat="1" applyFont="1" applyFill="1" applyBorder="1" applyAlignment="1">
      <alignment vertical="top" wrapText="1"/>
    </xf>
    <xf numFmtId="9" fontId="12" fillId="10" borderId="1" xfId="0" applyNumberFormat="1" applyFont="1" applyFill="1" applyBorder="1" applyAlignment="1">
      <alignment vertical="top" wrapText="1"/>
    </xf>
    <xf numFmtId="9" fontId="12" fillId="10" borderId="23" xfId="0" applyNumberFormat="1" applyFont="1" applyFill="1" applyBorder="1" applyAlignment="1">
      <alignment vertical="top" wrapText="1"/>
    </xf>
    <xf numFmtId="9" fontId="12" fillId="11" borderId="1" xfId="0" applyNumberFormat="1" applyFont="1" applyFill="1" applyBorder="1" applyAlignment="1">
      <alignment vertical="top" wrapText="1"/>
    </xf>
    <xf numFmtId="9" fontId="12" fillId="3" borderId="1" xfId="0" applyNumberFormat="1" applyFont="1" applyFill="1" applyBorder="1" applyAlignment="1">
      <alignment vertical="top" wrapText="1"/>
    </xf>
    <xf numFmtId="9" fontId="12" fillId="3" borderId="23" xfId="0" applyNumberFormat="1" applyFont="1" applyFill="1" applyBorder="1" applyAlignment="1">
      <alignment vertical="top" wrapText="1"/>
    </xf>
    <xf numFmtId="0" fontId="5" fillId="6" borderId="10" xfId="0" applyFont="1" applyFill="1" applyBorder="1" applyAlignment="1">
      <alignment horizontal="center" vertical="top" wrapText="1"/>
    </xf>
    <xf numFmtId="0" fontId="5" fillId="18" borderId="10" xfId="0" applyFont="1" applyFill="1" applyBorder="1" applyAlignment="1">
      <alignment horizontal="center" vertical="top" wrapText="1"/>
    </xf>
    <xf numFmtId="0" fontId="5" fillId="13" borderId="1" xfId="0" applyFont="1" applyFill="1" applyBorder="1" applyAlignment="1">
      <alignment horizontal="center" vertical="center"/>
    </xf>
    <xf numFmtId="0" fontId="5" fillId="6" borderId="1" xfId="0" applyFont="1" applyFill="1" applyBorder="1" applyAlignment="1">
      <alignment horizontal="center" vertical="center"/>
    </xf>
    <xf numFmtId="3" fontId="12" fillId="7" borderId="6" xfId="0" applyNumberFormat="1" applyFont="1" applyFill="1" applyBorder="1" applyAlignment="1">
      <alignment vertical="top" wrapText="1"/>
    </xf>
    <xf numFmtId="3" fontId="12" fillId="12" borderId="1" xfId="0" applyNumberFormat="1" applyFont="1" applyFill="1" applyBorder="1" applyAlignment="1">
      <alignment vertical="top" wrapText="1"/>
    </xf>
    <xf numFmtId="1" fontId="0" fillId="20" borderId="1" xfId="0" applyNumberFormat="1" applyFont="1" applyFill="1" applyBorder="1" applyAlignment="1">
      <alignment vertical="center" wrapText="1"/>
    </xf>
    <xf numFmtId="3" fontId="0" fillId="7" borderId="1" xfId="0" applyNumberFormat="1" applyFont="1" applyFill="1" applyBorder="1" applyAlignment="1">
      <alignment vertical="center" wrapText="1"/>
    </xf>
    <xf numFmtId="3" fontId="0" fillId="20" borderId="1" xfId="0" applyNumberFormat="1" applyFont="1" applyFill="1" applyBorder="1" applyAlignment="1">
      <alignment vertical="center" wrapText="1"/>
    </xf>
    <xf numFmtId="0" fontId="16" fillId="4" borderId="4" xfId="0" applyFont="1" applyFill="1" applyBorder="1" applyAlignment="1">
      <alignment horizontal="center" vertical="center"/>
    </xf>
    <xf numFmtId="0" fontId="0" fillId="22" borderId="0" xfId="0" applyFill="1" applyBorder="1" applyAlignment="1">
      <alignment wrapText="1"/>
    </xf>
    <xf numFmtId="0" fontId="5" fillId="18" borderId="13" xfId="0" applyFont="1" applyFill="1" applyBorder="1" applyAlignment="1">
      <alignment horizontal="center" vertical="top" wrapText="1"/>
    </xf>
    <xf numFmtId="0" fontId="5" fillId="21" borderId="0" xfId="0" applyFont="1" applyFill="1" applyBorder="1" applyAlignment="1">
      <alignment horizontal="center" vertical="top" wrapText="1"/>
    </xf>
    <xf numFmtId="1" fontId="12" fillId="22" borderId="0" xfId="0" applyNumberFormat="1" applyFont="1" applyFill="1" applyBorder="1" applyAlignment="1">
      <alignment horizontal="right" vertical="top" wrapText="1"/>
    </xf>
    <xf numFmtId="3" fontId="12" fillId="22" borderId="0" xfId="0" applyNumberFormat="1" applyFont="1" applyFill="1" applyBorder="1" applyAlignment="1">
      <alignment vertical="top" wrapText="1"/>
    </xf>
    <xf numFmtId="1" fontId="12" fillId="22" borderId="0" xfId="0" applyNumberFormat="1" applyFont="1" applyFill="1" applyBorder="1" applyAlignment="1">
      <alignment vertical="top" wrapText="1"/>
    </xf>
    <xf numFmtId="0" fontId="12" fillId="22" borderId="0" xfId="0" applyFont="1" applyFill="1" applyBorder="1" applyAlignment="1">
      <alignment vertical="top" wrapText="1"/>
    </xf>
    <xf numFmtId="0" fontId="6" fillId="22" borderId="0" xfId="0" applyFont="1" applyFill="1" applyBorder="1" applyAlignment="1">
      <alignment horizontal="left" wrapText="1"/>
    </xf>
    <xf numFmtId="0" fontId="16" fillId="22" borderId="0" xfId="0" applyFont="1" applyFill="1" applyBorder="1" applyAlignment="1">
      <alignment vertical="center"/>
    </xf>
    <xf numFmtId="0" fontId="0" fillId="22" borderId="0" xfId="0" applyFill="1" applyBorder="1"/>
    <xf numFmtId="3" fontId="12" fillId="19" borderId="3" xfId="0" applyNumberFormat="1" applyFont="1" applyFill="1" applyBorder="1" applyAlignment="1">
      <alignment vertical="top" wrapText="1"/>
    </xf>
    <xf numFmtId="0" fontId="5" fillId="13" borderId="4" xfId="0" applyFont="1" applyFill="1" applyBorder="1" applyAlignment="1">
      <alignment horizontal="center" vertical="center"/>
    </xf>
    <xf numFmtId="1" fontId="0" fillId="20" borderId="4" xfId="0" applyNumberFormat="1" applyFont="1" applyFill="1" applyBorder="1" applyAlignment="1">
      <alignment vertical="center" wrapText="1"/>
    </xf>
    <xf numFmtId="3" fontId="12" fillId="22" borderId="0" xfId="0" applyNumberFormat="1" applyFont="1" applyFill="1" applyBorder="1" applyAlignment="1">
      <alignment horizontal="center" vertical="top" wrapText="1"/>
    </xf>
    <xf numFmtId="0" fontId="10" fillId="5" borderId="0" xfId="0" applyFont="1" applyFill="1" applyBorder="1" applyAlignment="1"/>
    <xf numFmtId="3" fontId="12" fillId="12" borderId="29" xfId="0" applyNumberFormat="1" applyFont="1" applyFill="1" applyBorder="1" applyAlignment="1">
      <alignment vertical="top" wrapText="1"/>
    </xf>
    <xf numFmtId="3" fontId="12" fillId="12" borderId="32" xfId="0" applyNumberFormat="1" applyFont="1" applyFill="1" applyBorder="1" applyAlignment="1">
      <alignment vertical="top" wrapText="1"/>
    </xf>
    <xf numFmtId="3" fontId="12" fillId="12" borderId="3" xfId="0" applyNumberFormat="1" applyFont="1" applyFill="1" applyBorder="1" applyAlignment="1">
      <alignment vertical="top" wrapText="1"/>
    </xf>
    <xf numFmtId="0" fontId="16" fillId="13" borderId="44" xfId="0" applyFont="1" applyFill="1" applyBorder="1" applyAlignment="1">
      <alignment vertical="center"/>
    </xf>
    <xf numFmtId="0" fontId="16" fillId="21" borderId="0" xfId="0" applyFont="1" applyFill="1" applyBorder="1" applyAlignment="1">
      <alignment vertical="center"/>
    </xf>
    <xf numFmtId="0" fontId="5" fillId="21" borderId="0" xfId="0" applyFont="1" applyFill="1" applyBorder="1" applyAlignment="1">
      <alignment vertical="top"/>
    </xf>
    <xf numFmtId="3" fontId="12" fillId="7" borderId="45" xfId="0" applyNumberFormat="1" applyFont="1" applyFill="1" applyBorder="1" applyAlignment="1">
      <alignment vertical="top" wrapText="1"/>
    </xf>
    <xf numFmtId="9" fontId="12" fillId="22" borderId="0" xfId="0" applyNumberFormat="1" applyFont="1" applyFill="1" applyBorder="1" applyAlignment="1">
      <alignment vertical="top" wrapText="1"/>
    </xf>
    <xf numFmtId="3" fontId="12" fillId="7" borderId="6" xfId="0" applyNumberFormat="1" applyFont="1" applyFill="1" applyBorder="1" applyAlignment="1">
      <alignment horizontal="center" vertical="center" wrapText="1"/>
    </xf>
    <xf numFmtId="9" fontId="12" fillId="11" borderId="6" xfId="1" applyFont="1" applyFill="1" applyBorder="1" applyAlignment="1">
      <alignment vertical="top" wrapText="1"/>
    </xf>
    <xf numFmtId="9" fontId="12" fillId="3" borderId="6" xfId="1" applyFont="1" applyFill="1" applyBorder="1" applyAlignment="1">
      <alignment vertical="top" wrapText="1"/>
    </xf>
    <xf numFmtId="0" fontId="0" fillId="22" borderId="0" xfId="0" applyFill="1" applyBorder="1" applyAlignment="1">
      <alignment vertical="top" wrapText="1"/>
    </xf>
    <xf numFmtId="0" fontId="8" fillId="22" borderId="0" xfId="0" applyFont="1" applyFill="1" applyBorder="1" applyAlignment="1">
      <alignment wrapText="1"/>
    </xf>
    <xf numFmtId="9" fontId="12" fillId="3" borderId="8" xfId="1" applyFont="1" applyFill="1" applyBorder="1" applyAlignment="1">
      <alignment vertical="top" wrapText="1"/>
    </xf>
    <xf numFmtId="0" fontId="5" fillId="21" borderId="0" xfId="0" applyFont="1" applyFill="1" applyBorder="1" applyAlignment="1">
      <alignment horizontal="center" vertical="top"/>
    </xf>
    <xf numFmtId="10" fontId="12" fillId="22" borderId="0" xfId="0" applyNumberFormat="1" applyFont="1" applyFill="1" applyBorder="1" applyAlignment="1">
      <alignment vertical="top" wrapText="1"/>
    </xf>
    <xf numFmtId="0" fontId="7" fillId="0" borderId="9" xfId="0" applyFont="1" applyFill="1" applyBorder="1" applyAlignment="1">
      <alignment vertical="top" wrapText="1"/>
    </xf>
    <xf numFmtId="0" fontId="12" fillId="11" borderId="6" xfId="1" applyNumberFormat="1" applyFont="1" applyFill="1" applyBorder="1" applyAlignment="1">
      <alignment vertical="top" wrapText="1"/>
    </xf>
    <xf numFmtId="0" fontId="12" fillId="3" borderId="6" xfId="1" applyNumberFormat="1" applyFont="1" applyFill="1" applyBorder="1" applyAlignment="1">
      <alignment vertical="top" wrapText="1"/>
    </xf>
    <xf numFmtId="0" fontId="12" fillId="3" borderId="8" xfId="1" applyNumberFormat="1" applyFont="1" applyFill="1" applyBorder="1" applyAlignment="1">
      <alignment vertical="top" wrapText="1"/>
    </xf>
    <xf numFmtId="0" fontId="12" fillId="7" borderId="26" xfId="0" applyNumberFormat="1" applyFont="1" applyFill="1" applyBorder="1" applyAlignment="1">
      <alignment vertical="top" wrapText="1"/>
    </xf>
    <xf numFmtId="0" fontId="12" fillId="0" borderId="0" xfId="0" applyFont="1" applyFill="1" applyBorder="1" applyAlignment="1">
      <alignment horizontal="left" vertical="center" wrapText="1"/>
    </xf>
    <xf numFmtId="0" fontId="10" fillId="5" borderId="9" xfId="0" applyFont="1" applyFill="1" applyBorder="1" applyAlignment="1"/>
    <xf numFmtId="0" fontId="5" fillId="18" borderId="13" xfId="0" applyFont="1" applyFill="1" applyBorder="1" applyAlignment="1">
      <alignment horizontal="center" vertical="top" wrapText="1"/>
    </xf>
    <xf numFmtId="0" fontId="1" fillId="8" borderId="9" xfId="0" applyFont="1" applyFill="1" applyBorder="1" applyAlignment="1">
      <alignment horizontal="right" vertical="center" wrapText="1"/>
    </xf>
    <xf numFmtId="3" fontId="12" fillId="19" borderId="1" xfId="0" applyNumberFormat="1" applyFont="1" applyFill="1" applyBorder="1" applyAlignment="1">
      <alignment vertical="top" wrapText="1"/>
    </xf>
    <xf numFmtId="3" fontId="12" fillId="12" borderId="30" xfId="0" applyNumberFormat="1" applyFont="1" applyFill="1" applyBorder="1" applyAlignment="1">
      <alignment vertical="top" wrapText="1"/>
    </xf>
    <xf numFmtId="0" fontId="29" fillId="5" borderId="8" xfId="2" applyFont="1" applyFill="1" applyBorder="1" applyAlignment="1">
      <alignment vertical="center"/>
    </xf>
    <xf numFmtId="0" fontId="29" fillId="5" borderId="5" xfId="2" applyFont="1" applyFill="1" applyBorder="1" applyAlignment="1">
      <alignment vertical="center"/>
    </xf>
    <xf numFmtId="166" fontId="29" fillId="5" borderId="8" xfId="3" applyNumberFormat="1" applyFont="1" applyFill="1" applyBorder="1" applyAlignment="1">
      <alignment vertical="center"/>
    </xf>
    <xf numFmtId="166" fontId="29" fillId="5" borderId="5" xfId="3" applyNumberFormat="1" applyFont="1" applyFill="1" applyBorder="1" applyAlignment="1">
      <alignment vertical="center"/>
    </xf>
    <xf numFmtId="0" fontId="40" fillId="8" borderId="0" xfId="0" applyFont="1" applyFill="1" applyBorder="1" applyAlignment="1">
      <alignment horizontal="right" vertical="center"/>
    </xf>
    <xf numFmtId="0" fontId="40" fillId="8" borderId="5" xfId="0" applyFont="1" applyFill="1" applyBorder="1" applyAlignment="1">
      <alignment horizontal="right" vertical="center"/>
    </xf>
    <xf numFmtId="0" fontId="40" fillId="5" borderId="0" xfId="0" applyFont="1" applyFill="1" applyBorder="1" applyAlignment="1">
      <alignment horizontal="left" vertical="center"/>
    </xf>
    <xf numFmtId="0" fontId="40" fillId="5" borderId="5" xfId="0" applyFont="1" applyFill="1" applyBorder="1" applyAlignment="1">
      <alignment horizontal="left" vertical="center"/>
    </xf>
    <xf numFmtId="0" fontId="1" fillId="8" borderId="9" xfId="0" applyFont="1" applyFill="1" applyBorder="1" applyAlignment="1">
      <alignment horizontal="right" wrapText="1"/>
    </xf>
    <xf numFmtId="0" fontId="40" fillId="8" borderId="9" xfId="0" applyFont="1" applyFill="1" applyBorder="1" applyAlignment="1">
      <alignment horizontal="right" wrapText="1"/>
    </xf>
    <xf numFmtId="0" fontId="1" fillId="8" borderId="9" xfId="0" applyFont="1" applyFill="1" applyBorder="1" applyAlignment="1">
      <alignment horizontal="right" vertical="center" wrapText="1"/>
    </xf>
    <xf numFmtId="0" fontId="41" fillId="10" borderId="0" xfId="0" applyFont="1" applyFill="1" applyAlignment="1">
      <alignment horizontal="center"/>
    </xf>
    <xf numFmtId="0" fontId="14" fillId="5" borderId="9" xfId="2" applyFont="1" applyFill="1" applyBorder="1" applyAlignment="1">
      <alignment horizontal="right" vertical="center" wrapText="1"/>
    </xf>
    <xf numFmtId="0" fontId="32" fillId="5" borderId="9" xfId="2" applyFont="1" applyFill="1" applyBorder="1" applyAlignment="1">
      <alignment horizontal="right" vertical="center" wrapText="1"/>
    </xf>
    <xf numFmtId="0" fontId="39" fillId="5" borderId="9" xfId="2" applyFont="1" applyFill="1" applyBorder="1" applyAlignment="1">
      <alignment horizontal="right" vertical="center" wrapText="1"/>
    </xf>
    <xf numFmtId="0" fontId="41" fillId="12" borderId="0" xfId="0" applyFont="1" applyFill="1" applyBorder="1" applyAlignment="1">
      <alignment horizontal="center"/>
    </xf>
    <xf numFmtId="0" fontId="39" fillId="5" borderId="9" xfId="2" applyFont="1" applyFill="1" applyBorder="1" applyAlignment="1">
      <alignment horizontal="center" vertical="center" wrapText="1"/>
    </xf>
    <xf numFmtId="0" fontId="12" fillId="0" borderId="29"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8" fillId="8" borderId="0" xfId="0" applyFont="1" applyFill="1" applyBorder="1" applyAlignment="1">
      <alignment horizontal="left" vertical="center" wrapText="1"/>
    </xf>
    <xf numFmtId="0" fontId="18" fillId="9" borderId="10" xfId="0" applyFont="1" applyFill="1" applyBorder="1" applyAlignment="1">
      <alignment horizontal="center" vertical="top" wrapText="1"/>
    </xf>
    <xf numFmtId="0" fontId="18" fillId="9" borderId="13" xfId="0" applyFont="1" applyFill="1" applyBorder="1" applyAlignment="1">
      <alignment horizontal="center" vertical="top" wrapText="1"/>
    </xf>
    <xf numFmtId="3" fontId="19" fillId="3" borderId="6" xfId="0" applyNumberFormat="1" applyFont="1" applyFill="1" applyBorder="1" applyAlignment="1">
      <alignment horizontal="center" wrapText="1"/>
    </xf>
    <xf numFmtId="3" fontId="19" fillId="3" borderId="8" xfId="0" applyNumberFormat="1" applyFont="1" applyFill="1" applyBorder="1" applyAlignment="1">
      <alignment horizontal="center" wrapText="1"/>
    </xf>
    <xf numFmtId="9" fontId="19" fillId="3" borderId="1" xfId="1" applyFont="1" applyFill="1" applyBorder="1" applyAlignment="1">
      <alignment horizontal="center" wrapText="1"/>
    </xf>
    <xf numFmtId="9" fontId="19" fillId="3" borderId="3" xfId="1" applyFont="1" applyFill="1" applyBorder="1" applyAlignment="1">
      <alignment horizontal="center" wrapText="1"/>
    </xf>
    <xf numFmtId="0" fontId="10" fillId="5" borderId="9" xfId="0" applyFont="1" applyFill="1" applyBorder="1" applyAlignment="1"/>
    <xf numFmtId="0" fontId="10" fillId="5" borderId="4" xfId="0" applyFont="1" applyFill="1" applyBorder="1" applyAlignment="1"/>
    <xf numFmtId="0" fontId="10" fillId="5" borderId="42" xfId="0" applyFont="1" applyFill="1" applyBorder="1" applyAlignment="1">
      <alignment horizontal="center" wrapText="1"/>
    </xf>
    <xf numFmtId="0" fontId="0" fillId="0" borderId="43" xfId="0" applyBorder="1" applyAlignment="1">
      <alignment horizontal="center" wrapText="1"/>
    </xf>
    <xf numFmtId="0" fontId="5" fillId="18" borderId="13" xfId="0" applyFont="1" applyFill="1" applyBorder="1" applyAlignment="1">
      <alignment horizontal="center" vertical="top" wrapText="1"/>
    </xf>
    <xf numFmtId="0" fontId="5" fillId="18" borderId="31" xfId="0" applyFont="1" applyFill="1" applyBorder="1" applyAlignment="1">
      <alignment horizontal="center" vertical="top" wrapText="1"/>
    </xf>
    <xf numFmtId="0" fontId="5" fillId="4" borderId="13"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0" fillId="2" borderId="0" xfId="0" applyFill="1" applyAlignment="1">
      <alignment horizontal="left"/>
    </xf>
    <xf numFmtId="0" fontId="0" fillId="0" borderId="0" xfId="0" applyAlignment="1">
      <alignment horizontal="left"/>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0" fillId="0" borderId="0" xfId="0" applyFont="1" applyFill="1" applyBorder="1" applyAlignment="1">
      <alignment horizontal="center" vertical="center"/>
    </xf>
    <xf numFmtId="0" fontId="12" fillId="2" borderId="28"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0" fillId="16" borderId="24" xfId="0" applyFont="1" applyFill="1" applyBorder="1" applyAlignment="1">
      <alignment horizontal="center" vertical="center"/>
    </xf>
    <xf numFmtId="0" fontId="10" fillId="16" borderId="9" xfId="0" applyFont="1" applyFill="1" applyBorder="1" applyAlignment="1">
      <alignment horizontal="center" vertical="center"/>
    </xf>
    <xf numFmtId="0" fontId="10" fillId="16" borderId="16" xfId="0" applyFont="1" applyFill="1" applyBorder="1" applyAlignment="1">
      <alignment horizontal="center" vertical="center"/>
    </xf>
    <xf numFmtId="3" fontId="12" fillId="22" borderId="0" xfId="0" applyNumberFormat="1" applyFont="1" applyFill="1" applyBorder="1" applyAlignment="1">
      <alignment horizontal="center" vertical="top" wrapText="1"/>
    </xf>
    <xf numFmtId="0" fontId="16" fillId="21" borderId="0" xfId="0" applyFont="1" applyFill="1" applyBorder="1" applyAlignment="1">
      <alignment horizontal="center" vertical="center"/>
    </xf>
    <xf numFmtId="0" fontId="5" fillId="21" borderId="0" xfId="0" applyFont="1" applyFill="1" applyBorder="1" applyAlignment="1">
      <alignment horizontal="center" vertical="top"/>
    </xf>
    <xf numFmtId="0" fontId="5" fillId="18" borderId="12" xfId="0" applyFont="1" applyFill="1" applyBorder="1" applyAlignment="1">
      <alignment horizontal="center" vertical="top" wrapText="1"/>
    </xf>
    <xf numFmtId="0" fontId="10" fillId="22" borderId="0" xfId="0" applyFont="1" applyFill="1" applyBorder="1" applyAlignment="1">
      <alignment horizontal="center" vertical="center"/>
    </xf>
    <xf numFmtId="0" fontId="0" fillId="0" borderId="0" xfId="0" applyBorder="1" applyAlignment="1">
      <alignment horizontal="center" wrapText="1"/>
    </xf>
    <xf numFmtId="0" fontId="5" fillId="6" borderId="42" xfId="0" applyFont="1" applyFill="1" applyBorder="1" applyAlignment="1">
      <alignment horizontal="center" wrapText="1"/>
    </xf>
    <xf numFmtId="0" fontId="5" fillId="6" borderId="43" xfId="0" applyFont="1" applyFill="1" applyBorder="1" applyAlignment="1">
      <alignment horizontal="center" wrapText="1"/>
    </xf>
    <xf numFmtId="0" fontId="11" fillId="5" borderId="0" xfId="0" applyFont="1" applyFill="1" applyBorder="1" applyAlignment="1">
      <alignment horizontal="left" vertical="center" wrapText="1"/>
    </xf>
    <xf numFmtId="0" fontId="8" fillId="5" borderId="0" xfId="0" applyFont="1" applyFill="1" applyBorder="1" applyAlignment="1">
      <alignment horizontal="left" vertical="center"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0" fillId="5" borderId="9" xfId="0" applyFont="1" applyFill="1" applyBorder="1" applyAlignment="1">
      <alignment vertical="center"/>
    </xf>
    <xf numFmtId="0" fontId="10" fillId="5" borderId="1" xfId="0" applyFont="1" applyFill="1" applyBorder="1" applyAlignment="1">
      <alignment horizontal="center" vertical="center"/>
    </xf>
    <xf numFmtId="0" fontId="17" fillId="21" borderId="0" xfId="0" applyFont="1" applyFill="1" applyBorder="1" applyAlignment="1">
      <alignment horizontal="center" vertical="center"/>
    </xf>
    <xf numFmtId="0" fontId="10" fillId="16" borderId="1" xfId="0" applyFont="1" applyFill="1" applyBorder="1" applyAlignment="1">
      <alignment horizontal="center" vertical="center"/>
    </xf>
    <xf numFmtId="0" fontId="10" fillId="16" borderId="4" xfId="0" applyFont="1" applyFill="1" applyBorder="1" applyAlignment="1">
      <alignment horizontal="center" vertical="center"/>
    </xf>
    <xf numFmtId="0" fontId="5" fillId="13" borderId="33" xfId="0" applyFont="1" applyFill="1" applyBorder="1" applyAlignment="1">
      <alignment horizontal="center" vertical="center"/>
    </xf>
    <xf numFmtId="0" fontId="5" fillId="13" borderId="31" xfId="0" applyFont="1" applyFill="1" applyBorder="1" applyAlignment="1">
      <alignment horizontal="center" vertical="center"/>
    </xf>
    <xf numFmtId="0" fontId="5" fillId="13" borderId="34" xfId="0" applyFont="1" applyFill="1" applyBorder="1" applyAlignment="1">
      <alignment horizontal="center" vertical="center"/>
    </xf>
    <xf numFmtId="0" fontId="16" fillId="13" borderId="3" xfId="0" applyFont="1" applyFill="1" applyBorder="1" applyAlignment="1">
      <alignment horizontal="center" vertical="center"/>
    </xf>
    <xf numFmtId="0" fontId="16" fillId="13" borderId="9" xfId="0" applyFont="1" applyFill="1" applyBorder="1" applyAlignment="1">
      <alignment horizontal="center" vertical="center"/>
    </xf>
    <xf numFmtId="0" fontId="16" fillId="13" borderId="4"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4" xfId="0" applyFont="1" applyFill="1" applyBorder="1" applyAlignment="1">
      <alignment horizontal="center" vertical="center"/>
    </xf>
    <xf numFmtId="0" fontId="5" fillId="2" borderId="0" xfId="0" applyFont="1" applyFill="1" applyBorder="1" applyAlignment="1">
      <alignment horizontal="left" vertical="center" wrapText="1"/>
    </xf>
    <xf numFmtId="0" fontId="22" fillId="2" borderId="38" xfId="6" applyFont="1" applyFill="1" applyBorder="1" applyAlignment="1">
      <alignment horizontal="center" vertical="center"/>
    </xf>
    <xf numFmtId="0" fontId="22" fillId="2" borderId="41" xfId="6" applyFont="1" applyFill="1" applyBorder="1" applyAlignment="1">
      <alignment horizontal="center" vertical="center"/>
    </xf>
    <xf numFmtId="0" fontId="22" fillId="2" borderId="40" xfId="6" applyFont="1" applyFill="1" applyBorder="1" applyAlignment="1">
      <alignment horizontal="center" vertical="center"/>
    </xf>
    <xf numFmtId="0" fontId="22" fillId="2" borderId="38" xfId="6" applyFont="1" applyFill="1" applyBorder="1" applyAlignment="1">
      <alignment horizontal="left" vertical="center" wrapText="1"/>
    </xf>
    <xf numFmtId="0" fontId="22" fillId="2" borderId="41" xfId="6" applyFont="1" applyFill="1" applyBorder="1" applyAlignment="1">
      <alignment horizontal="left" vertical="center" wrapText="1"/>
    </xf>
    <xf numFmtId="0" fontId="22" fillId="2" borderId="40" xfId="6" applyFont="1" applyFill="1" applyBorder="1" applyAlignment="1">
      <alignment horizontal="left" vertical="center" wrapText="1"/>
    </xf>
    <xf numFmtId="0" fontId="23" fillId="2" borderId="38" xfId="6" applyFont="1" applyFill="1" applyBorder="1" applyAlignment="1">
      <alignment horizontal="left" vertical="center" wrapText="1"/>
    </xf>
    <xf numFmtId="0" fontId="23" fillId="2" borderId="41" xfId="6" applyFont="1" applyFill="1" applyBorder="1" applyAlignment="1">
      <alignment horizontal="left" vertical="center" wrapText="1"/>
    </xf>
    <xf numFmtId="0" fontId="23" fillId="2" borderId="40" xfId="6" applyFont="1" applyFill="1" applyBorder="1" applyAlignment="1">
      <alignment horizontal="left" vertical="center" wrapText="1"/>
    </xf>
    <xf numFmtId="0" fontId="24" fillId="7" borderId="38" xfId="6" applyFont="1" applyFill="1" applyBorder="1" applyAlignment="1">
      <alignment horizontal="center" vertical="center" textRotation="90" wrapText="1"/>
    </xf>
    <xf numFmtId="0" fontId="24" fillId="7" borderId="40" xfId="6" applyFont="1" applyFill="1" applyBorder="1" applyAlignment="1">
      <alignment horizontal="center" vertical="center" textRotation="90" wrapText="1"/>
    </xf>
    <xf numFmtId="167" fontId="20" fillId="5" borderId="36" xfId="6" applyNumberFormat="1" applyFont="1" applyFill="1" applyBorder="1" applyAlignment="1">
      <alignment horizontal="center" vertical="center"/>
    </xf>
    <xf numFmtId="167" fontId="20" fillId="5" borderId="37" xfId="6" applyNumberFormat="1" applyFont="1" applyFill="1" applyBorder="1" applyAlignment="1">
      <alignment horizontal="center" vertical="center"/>
    </xf>
    <xf numFmtId="167" fontId="20" fillId="5" borderId="39" xfId="6" applyNumberFormat="1" applyFont="1" applyFill="1" applyBorder="1" applyAlignment="1">
      <alignment horizontal="center" vertical="center"/>
    </xf>
    <xf numFmtId="0" fontId="20" fillId="0" borderId="0" xfId="6" applyAlignment="1">
      <alignment horizontal="center"/>
    </xf>
    <xf numFmtId="0" fontId="21" fillId="2" borderId="38" xfId="6" applyFont="1" applyFill="1" applyBorder="1" applyAlignment="1">
      <alignment horizontal="left" vertical="center" wrapText="1"/>
    </xf>
    <xf numFmtId="0" fontId="21" fillId="2" borderId="41" xfId="6" applyFont="1" applyFill="1" applyBorder="1" applyAlignment="1">
      <alignment horizontal="left" vertical="center" wrapText="1"/>
    </xf>
    <xf numFmtId="0" fontId="21" fillId="2" borderId="40" xfId="6" applyFont="1" applyFill="1" applyBorder="1" applyAlignment="1">
      <alignment horizontal="left" vertical="center" wrapText="1"/>
    </xf>
    <xf numFmtId="167" fontId="23" fillId="2" borderId="38" xfId="7" applyNumberFormat="1" applyFont="1" applyFill="1" applyBorder="1" applyAlignment="1">
      <alignment horizontal="left" vertical="center" wrapText="1"/>
    </xf>
    <xf numFmtId="167" fontId="23" fillId="2" borderId="41" xfId="7" applyNumberFormat="1" applyFont="1" applyFill="1" applyBorder="1" applyAlignment="1">
      <alignment horizontal="left" vertical="center" wrapText="1"/>
    </xf>
    <xf numFmtId="167" fontId="23" fillId="2" borderId="40" xfId="7" applyNumberFormat="1" applyFont="1" applyFill="1" applyBorder="1" applyAlignment="1">
      <alignment horizontal="left" vertical="center" wrapText="1"/>
    </xf>
    <xf numFmtId="0" fontId="22" fillId="2" borderId="38" xfId="6" applyFont="1" applyFill="1" applyBorder="1" applyAlignment="1">
      <alignment horizontal="center" vertical="center" wrapText="1"/>
    </xf>
    <xf numFmtId="0" fontId="22" fillId="2" borderId="41" xfId="6" applyFont="1" applyFill="1" applyBorder="1" applyAlignment="1">
      <alignment horizontal="center" vertical="center" wrapText="1"/>
    </xf>
    <xf numFmtId="0" fontId="22" fillId="2" borderId="40" xfId="6" applyFont="1" applyFill="1" applyBorder="1" applyAlignment="1">
      <alignment horizontal="center" vertical="center" wrapText="1"/>
    </xf>
  </cellXfs>
  <cellStyles count="9">
    <cellStyle name="Comma" xfId="5" builtinId="3"/>
    <cellStyle name="Comma 2" xfId="3"/>
    <cellStyle name="Currency" xfId="8" builtinId="4"/>
    <cellStyle name="Currency 2" xfId="7"/>
    <cellStyle name="Normal" xfId="0" builtinId="0"/>
    <cellStyle name="Normal 2" xfId="2"/>
    <cellStyle name="Normal 3" xfId="6"/>
    <cellStyle name="Percent" xfId="1" builtinId="5"/>
    <cellStyle name="Percent 2" xfId="4"/>
  </cellStyles>
  <dxfs count="0"/>
  <tableStyles count="0" defaultTableStyle="TableStyleMedium2" defaultPivotStyle="PivotStyleLight16"/>
  <colors>
    <mruColors>
      <color rgb="FFCEE1F2"/>
      <color rgb="FFF8CBBE"/>
      <color rgb="FFFCE4C2"/>
      <color rgb="FFFCE4EB"/>
      <color rgb="FFFFFFDC"/>
      <color rgb="FFFFFFEC"/>
      <color rgb="FFFFFFC8"/>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Target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'Budgetting SoSt'!$AA$21:$AH$21</c:f>
              <c:strCache>
                <c:ptCount val="8"/>
                <c:pt idx="0">
                  <c:v>Bekaa</c:v>
                </c:pt>
                <c:pt idx="1">
                  <c:v>Baalbek</c:v>
                </c:pt>
                <c:pt idx="2">
                  <c:v>Akkar</c:v>
                </c:pt>
                <c:pt idx="3">
                  <c:v>T5</c:v>
                </c:pt>
                <c:pt idx="4">
                  <c:v>South</c:v>
                </c:pt>
                <c:pt idx="5">
                  <c:v>Nabatieh</c:v>
                </c:pt>
                <c:pt idx="6">
                  <c:v>Mount Lebanon</c:v>
                </c:pt>
                <c:pt idx="7">
                  <c:v>Beirut</c:v>
                </c:pt>
              </c:strCache>
            </c:strRef>
          </c:cat>
          <c:val>
            <c:numRef>
              <c:f>'Budgetting SoSt'!$AA$22:$AH$22</c:f>
              <c:numCache>
                <c:formatCode>General</c:formatCode>
                <c:ptCount val="8"/>
                <c:pt idx="0">
                  <c:v>8</c:v>
                </c:pt>
                <c:pt idx="1">
                  <c:v>8</c:v>
                </c:pt>
                <c:pt idx="2">
                  <c:v>11</c:v>
                </c:pt>
                <c:pt idx="3">
                  <c:v>11</c:v>
                </c:pt>
                <c:pt idx="4">
                  <c:v>5</c:v>
                </c:pt>
                <c:pt idx="5">
                  <c:v>11</c:v>
                </c:pt>
                <c:pt idx="6">
                  <c:v>7</c:v>
                </c:pt>
                <c:pt idx="7">
                  <c:v>0</c:v>
                </c:pt>
              </c:numCache>
            </c:numRef>
          </c:val>
          <c:extLst xmlns:c16r2="http://schemas.microsoft.com/office/drawing/2015/06/chart">
            <c:ext xmlns:c16="http://schemas.microsoft.com/office/drawing/2014/chart" uri="{C3380CC4-5D6E-409C-BE32-E72D297353CC}">
              <c16:uniqueId val="{00000000-7446-492E-9C51-0CDF78D9C438}"/>
            </c:ext>
          </c:extLst>
        </c:ser>
        <c:dLbls>
          <c:showLegendKey val="0"/>
          <c:showVal val="0"/>
          <c:showCatName val="0"/>
          <c:showSerName val="0"/>
          <c:showPercent val="0"/>
          <c:showBubbleSize val="0"/>
        </c:dLbls>
        <c:gapWidth val="219"/>
        <c:overlap val="-27"/>
        <c:axId val="129207752"/>
        <c:axId val="129208144"/>
      </c:barChart>
      <c:catAx>
        <c:axId val="12920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208144"/>
        <c:crosses val="autoZero"/>
        <c:auto val="1"/>
        <c:lblAlgn val="ctr"/>
        <c:lblOffset val="100"/>
        <c:noMultiLvlLbl val="0"/>
      </c:catAx>
      <c:valAx>
        <c:axId val="129208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20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25</xdr:col>
      <xdr:colOff>598715</xdr:colOff>
      <xdr:row>22</xdr:row>
      <xdr:rowOff>410936</xdr:rowOff>
    </xdr:from>
    <xdr:to>
      <xdr:col>32</xdr:col>
      <xdr:colOff>408215</xdr:colOff>
      <xdr:row>26</xdr:row>
      <xdr:rowOff>228600</xdr:rowOff>
    </xdr:to>
    <xdr:graphicFrame macro="">
      <xdr:nvGraphicFramePr>
        <xdr:cNvPr id="2" name="Chart 1">
          <a:extLst>
            <a:ext uri="{FF2B5EF4-FFF2-40B4-BE49-F238E27FC236}">
              <a16:creationId xmlns=""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6" sqref="A6"/>
    </sheetView>
  </sheetViews>
  <sheetFormatPr defaultColWidth="8.5703125" defaultRowHeight="15" x14ac:dyDescent="0.25"/>
  <cols>
    <col min="1" max="1" width="111.42578125" customWidth="1"/>
  </cols>
  <sheetData>
    <row r="1" spans="1:1" ht="28.5" x14ac:dyDescent="0.45">
      <c r="A1" s="10" t="s">
        <v>40</v>
      </c>
    </row>
    <row r="2" spans="1:1" x14ac:dyDescent="0.25">
      <c r="A2" s="1"/>
    </row>
    <row r="3" spans="1:1" x14ac:dyDescent="0.25">
      <c r="A3" s="11" t="s">
        <v>41</v>
      </c>
    </row>
    <row r="4" spans="1:1" x14ac:dyDescent="0.25">
      <c r="A4" s="11" t="s">
        <v>42</v>
      </c>
    </row>
    <row r="5" spans="1:1" x14ac:dyDescent="0.25">
      <c r="A5" s="11" t="s">
        <v>43</v>
      </c>
    </row>
    <row r="6" spans="1:1" ht="30" x14ac:dyDescent="0.25">
      <c r="A6" s="11" t="s">
        <v>44</v>
      </c>
    </row>
    <row r="7" spans="1:1" x14ac:dyDescent="0.25">
      <c r="A7" s="11" t="s">
        <v>49</v>
      </c>
    </row>
    <row r="8" spans="1:1" x14ac:dyDescent="0.25">
      <c r="A8" s="11" t="s">
        <v>48</v>
      </c>
    </row>
    <row r="9" spans="1:1" x14ac:dyDescent="0.25">
      <c r="A9" s="11"/>
    </row>
    <row r="14" spans="1:1" ht="15" customHeight="1" x14ac:dyDescent="0.25"/>
    <row r="17" ht="15" customHeight="1" x14ac:dyDescent="0.25"/>
    <row r="18" ht="15" customHeight="1" x14ac:dyDescent="0.25"/>
    <row r="19" ht="1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zoomScale="70" zoomScaleNormal="70" workbookViewId="0">
      <selection activeCell="G41" sqref="G41"/>
    </sheetView>
  </sheetViews>
  <sheetFormatPr defaultColWidth="8.5703125" defaultRowHeight="15" x14ac:dyDescent="0.25"/>
  <cols>
    <col min="1" max="1" width="25.28515625" style="161" customWidth="1"/>
    <col min="2" max="2" width="32.42578125" style="123" customWidth="1"/>
    <col min="3" max="3" width="22.42578125" style="123" customWidth="1"/>
    <col min="4" max="5" width="20.7109375" style="123" customWidth="1"/>
    <col min="6" max="6" width="22" style="123" customWidth="1"/>
    <col min="7" max="7" width="21.7109375" style="123" customWidth="1"/>
    <col min="8" max="8" width="23.28515625" style="123" customWidth="1"/>
    <col min="9" max="9" width="22.42578125" style="123" customWidth="1"/>
    <col min="10" max="10" width="21.7109375" style="123" customWidth="1"/>
    <col min="11" max="11" width="21.28515625" style="123" customWidth="1"/>
    <col min="12" max="16384" width="8.5703125" style="123"/>
  </cols>
  <sheetData>
    <row r="1" spans="1:5" ht="21" x14ac:dyDescent="0.25">
      <c r="A1" s="120" t="s">
        <v>74</v>
      </c>
      <c r="B1" s="121"/>
      <c r="C1" s="122"/>
    </row>
    <row r="2" spans="1:5" ht="21" x14ac:dyDescent="0.25">
      <c r="A2" s="120"/>
      <c r="B2" s="121"/>
      <c r="C2" s="124"/>
    </row>
    <row r="3" spans="1:5" x14ac:dyDescent="0.25">
      <c r="A3" s="125" t="s">
        <v>45</v>
      </c>
      <c r="B3" s="126" t="s">
        <v>75</v>
      </c>
      <c r="C3" s="124"/>
    </row>
    <row r="4" spans="1:5" x14ac:dyDescent="0.25">
      <c r="A4" s="127" t="s">
        <v>46</v>
      </c>
      <c r="B4" s="128" t="s">
        <v>76</v>
      </c>
      <c r="C4" s="124"/>
    </row>
    <row r="5" spans="1:5" ht="51" x14ac:dyDescent="0.25">
      <c r="A5" s="127" t="s">
        <v>47</v>
      </c>
      <c r="B5" s="129" t="s">
        <v>180</v>
      </c>
      <c r="C5" s="124"/>
    </row>
    <row r="6" spans="1:5" ht="21" x14ac:dyDescent="0.25">
      <c r="A6" s="130"/>
      <c r="B6" s="131"/>
      <c r="C6" s="124"/>
    </row>
    <row r="7" spans="1:5" ht="21" x14ac:dyDescent="0.25">
      <c r="A7" s="267" t="s">
        <v>7</v>
      </c>
      <c r="B7" s="268"/>
      <c r="C7" s="132">
        <v>2018</v>
      </c>
      <c r="D7" s="133">
        <v>2019</v>
      </c>
      <c r="E7" s="134">
        <v>2020</v>
      </c>
    </row>
    <row r="8" spans="1:5" ht="18.75" x14ac:dyDescent="0.25">
      <c r="A8" s="135"/>
      <c r="B8" s="136" t="s">
        <v>179</v>
      </c>
      <c r="C8" s="175">
        <f>C30+C35+C39</f>
        <v>109875000</v>
      </c>
      <c r="D8" s="176">
        <f>F30+F35+F39</f>
        <v>125400000</v>
      </c>
      <c r="E8" s="177">
        <f>I30+I35+I39</f>
        <v>140175000</v>
      </c>
    </row>
    <row r="9" spans="1:5" ht="18.75" x14ac:dyDescent="0.25">
      <c r="A9" s="135"/>
      <c r="B9" s="121" t="s">
        <v>23</v>
      </c>
      <c r="C9" s="138">
        <f>(D30+D35+D39)/C8</f>
        <v>0.13144482366325369</v>
      </c>
      <c r="D9" s="139">
        <f>(G30+G35+38)/D8</f>
        <v>0.11588945773524721</v>
      </c>
      <c r="E9" s="174">
        <f>(J30+J35+J39)/E8</f>
        <v>0.11610486891385768</v>
      </c>
    </row>
    <row r="10" spans="1:5" ht="18.75" x14ac:dyDescent="0.25">
      <c r="A10" s="135"/>
      <c r="B10" s="121" t="s">
        <v>24</v>
      </c>
      <c r="C10" s="138">
        <f>(E30+E35+E39)/C8</f>
        <v>0.86855517633674628</v>
      </c>
      <c r="D10" s="139">
        <f>(H30+H35+H39)/D8</f>
        <v>0.88259569377990432</v>
      </c>
      <c r="E10" s="174">
        <f>(K30+K35+K39)/E8</f>
        <v>0.88389513108614237</v>
      </c>
    </row>
    <row r="11" spans="1:5" ht="18.75" x14ac:dyDescent="0.25">
      <c r="A11" s="131"/>
      <c r="B11" s="140"/>
      <c r="C11" s="140"/>
    </row>
    <row r="12" spans="1:5" ht="39" customHeight="1" x14ac:dyDescent="0.25">
      <c r="A12" s="269" t="s">
        <v>29</v>
      </c>
      <c r="B12" s="270"/>
      <c r="C12" s="141">
        <v>2018</v>
      </c>
      <c r="D12" s="142">
        <v>2019</v>
      </c>
      <c r="E12" s="143" t="s">
        <v>33</v>
      </c>
    </row>
    <row r="13" spans="1:5" ht="15.75" x14ac:dyDescent="0.25">
      <c r="A13" s="144" t="s">
        <v>26</v>
      </c>
      <c r="B13" s="145">
        <v>0</v>
      </c>
      <c r="C13" s="146">
        <f>SUM(C14:C17)</f>
        <v>2236299</v>
      </c>
      <c r="D13" s="147">
        <f>SUM(D14:D17)</f>
        <v>2236299</v>
      </c>
      <c r="E13" s="148" t="s">
        <v>34</v>
      </c>
    </row>
    <row r="14" spans="1:5" x14ac:dyDescent="0.25">
      <c r="A14" s="121" t="s">
        <v>133</v>
      </c>
      <c r="B14" s="149">
        <v>0</v>
      </c>
      <c r="C14" s="150">
        <v>942337</v>
      </c>
      <c r="D14" s="151">
        <v>942337</v>
      </c>
      <c r="E14" s="137" t="s">
        <v>34</v>
      </c>
    </row>
    <row r="15" spans="1:5" x14ac:dyDescent="0.25">
      <c r="A15" s="121" t="s">
        <v>134</v>
      </c>
      <c r="B15" s="149">
        <v>0</v>
      </c>
      <c r="C15" s="150">
        <v>1005000</v>
      </c>
      <c r="D15" s="151">
        <v>1005000</v>
      </c>
      <c r="E15" s="137" t="s">
        <v>34</v>
      </c>
    </row>
    <row r="16" spans="1:5" x14ac:dyDescent="0.25">
      <c r="A16" s="121" t="s">
        <v>135</v>
      </c>
      <c r="B16" s="149">
        <v>0</v>
      </c>
      <c r="C16" s="150">
        <v>31502</v>
      </c>
      <c r="D16" s="151">
        <v>31502</v>
      </c>
      <c r="E16" s="137" t="s">
        <v>34</v>
      </c>
    </row>
    <row r="17" spans="1:11" x14ac:dyDescent="0.25">
      <c r="A17" s="121" t="s">
        <v>136</v>
      </c>
      <c r="B17" s="149">
        <v>0</v>
      </c>
      <c r="C17" s="150">
        <v>257460</v>
      </c>
      <c r="D17" s="151">
        <v>257460</v>
      </c>
      <c r="E17" s="137" t="s">
        <v>34</v>
      </c>
    </row>
    <row r="18" spans="1:11" x14ac:dyDescent="0.25">
      <c r="A18" s="121" t="s">
        <v>130</v>
      </c>
      <c r="B18" s="149"/>
      <c r="C18" s="150">
        <v>251</v>
      </c>
      <c r="D18" s="151">
        <v>251</v>
      </c>
      <c r="E18" s="137"/>
    </row>
    <row r="19" spans="1:11" ht="30" x14ac:dyDescent="0.25">
      <c r="A19" s="121" t="s">
        <v>131</v>
      </c>
      <c r="B19" s="149">
        <v>0</v>
      </c>
      <c r="C19" s="152" t="s">
        <v>125</v>
      </c>
      <c r="D19" s="153" t="s">
        <v>125</v>
      </c>
      <c r="E19" s="137" t="s">
        <v>34</v>
      </c>
    </row>
    <row r="20" spans="1:11" x14ac:dyDescent="0.25">
      <c r="A20" s="121"/>
      <c r="B20" s="149"/>
      <c r="C20" s="154" t="s">
        <v>194</v>
      </c>
      <c r="D20" s="198" t="s">
        <v>194</v>
      </c>
      <c r="E20" s="137"/>
    </row>
    <row r="21" spans="1:11" x14ac:dyDescent="0.25">
      <c r="A21" s="121"/>
      <c r="B21" s="149"/>
      <c r="C21" s="154" t="s">
        <v>126</v>
      </c>
      <c r="D21" s="155" t="s">
        <v>126</v>
      </c>
      <c r="E21" s="137"/>
    </row>
    <row r="22" spans="1:11" x14ac:dyDescent="0.25">
      <c r="A22" s="121"/>
      <c r="B22" s="149"/>
      <c r="C22" s="154" t="s">
        <v>127</v>
      </c>
      <c r="D22" s="155" t="s">
        <v>127</v>
      </c>
      <c r="E22" s="137"/>
    </row>
    <row r="23" spans="1:11" x14ac:dyDescent="0.25">
      <c r="A23" s="121"/>
      <c r="B23" s="149"/>
      <c r="C23" s="154" t="s">
        <v>128</v>
      </c>
      <c r="D23" s="155" t="s">
        <v>128</v>
      </c>
      <c r="E23" s="137"/>
    </row>
    <row r="24" spans="1:11" x14ac:dyDescent="0.25">
      <c r="A24" s="156" t="s">
        <v>132</v>
      </c>
      <c r="B24" s="149"/>
      <c r="C24" s="154" t="s">
        <v>129</v>
      </c>
      <c r="D24" s="155" t="s">
        <v>129</v>
      </c>
      <c r="E24" s="137"/>
    </row>
    <row r="25" spans="1:11" ht="15.75" x14ac:dyDescent="0.25">
      <c r="A25" s="157"/>
      <c r="B25" s="158"/>
    </row>
    <row r="26" spans="1:11" ht="15.75" x14ac:dyDescent="0.25">
      <c r="A26" s="157"/>
      <c r="B26" s="158"/>
    </row>
    <row r="27" spans="1:11" ht="15.6" customHeight="1" x14ac:dyDescent="0.25">
      <c r="A27" s="273" t="s">
        <v>31</v>
      </c>
      <c r="B27" s="271" t="s">
        <v>32</v>
      </c>
      <c r="C27" s="282">
        <v>2018</v>
      </c>
      <c r="D27" s="282"/>
      <c r="E27" s="282"/>
      <c r="F27" s="278">
        <v>2019</v>
      </c>
      <c r="G27" s="278"/>
      <c r="H27" s="278"/>
      <c r="I27" s="278">
        <v>2020</v>
      </c>
      <c r="J27" s="278"/>
      <c r="K27" s="278"/>
    </row>
    <row r="28" spans="1:11" x14ac:dyDescent="0.25">
      <c r="A28" s="274"/>
      <c r="B28" s="272"/>
      <c r="C28" s="159" t="s">
        <v>7</v>
      </c>
      <c r="D28" s="159" t="s">
        <v>23</v>
      </c>
      <c r="E28" s="170" t="s">
        <v>178</v>
      </c>
      <c r="F28" s="159" t="s">
        <v>39</v>
      </c>
      <c r="G28" s="159" t="s">
        <v>23</v>
      </c>
      <c r="H28" s="159" t="s">
        <v>24</v>
      </c>
      <c r="I28" s="159" t="s">
        <v>39</v>
      </c>
      <c r="J28" s="159" t="s">
        <v>23</v>
      </c>
      <c r="K28" s="159" t="s">
        <v>24</v>
      </c>
    </row>
    <row r="29" spans="1:11" ht="36" customHeight="1" x14ac:dyDescent="0.25">
      <c r="A29" s="279" t="s">
        <v>141</v>
      </c>
      <c r="B29" s="279"/>
      <c r="C29" s="178"/>
      <c r="D29" s="178"/>
      <c r="E29" s="178"/>
      <c r="F29" s="178"/>
      <c r="G29" s="178"/>
      <c r="H29" s="178"/>
      <c r="I29" s="178"/>
      <c r="J29" s="178"/>
      <c r="K29" s="178"/>
    </row>
    <row r="30" spans="1:11" ht="45.75" customHeight="1" x14ac:dyDescent="0.25">
      <c r="A30" s="279" t="s">
        <v>265</v>
      </c>
      <c r="B30" s="280"/>
      <c r="C30" s="179">
        <f>SUM(C31:C34)</f>
        <v>87650000</v>
      </c>
      <c r="D30" s="179">
        <f>D31*C31+D32*C32+D33*C33+D34*C34</f>
        <v>9475000</v>
      </c>
      <c r="E30" s="179">
        <f>C30-D30</f>
        <v>78175000</v>
      </c>
      <c r="F30" s="179">
        <f>SUM(F31:F34)</f>
        <v>99700000</v>
      </c>
      <c r="G30" s="180">
        <f>G31*F31+G32*F32+G33*F33+G34*F34</f>
        <v>9970000</v>
      </c>
      <c r="H30" s="180">
        <f>F30-G30</f>
        <v>89730000</v>
      </c>
      <c r="I30" s="179">
        <f>SUM(I31:I34)</f>
        <v>108000000</v>
      </c>
      <c r="J30" s="180">
        <f>J31*I31+J32*I32+J33*I33+J34*I34</f>
        <v>10800000</v>
      </c>
      <c r="K30" s="180">
        <f>I30-J30</f>
        <v>97200000</v>
      </c>
    </row>
    <row r="31" spans="1:11" ht="60" customHeight="1" x14ac:dyDescent="0.25">
      <c r="A31" s="275" t="s">
        <v>266</v>
      </c>
      <c r="B31" s="275"/>
      <c r="C31" s="181">
        <f>'Outcome 1'!C13</f>
        <v>45550000</v>
      </c>
      <c r="D31" s="182">
        <f>'Outcome 1'!C14</f>
        <v>0.1</v>
      </c>
      <c r="E31" s="182">
        <v>0.9</v>
      </c>
      <c r="F31" s="183">
        <f>'Outcome 1'!D13</f>
        <v>57150000</v>
      </c>
      <c r="G31" s="184">
        <f>'Outcome 1'!D14</f>
        <v>0.1</v>
      </c>
      <c r="H31" s="184">
        <f>'Outcome 1'!D15</f>
        <v>0.9</v>
      </c>
      <c r="I31" s="183">
        <f>'Outcome 1'!E13</f>
        <v>65000000</v>
      </c>
      <c r="J31" s="184">
        <v>0.1</v>
      </c>
      <c r="K31" s="184">
        <v>0.9</v>
      </c>
    </row>
    <row r="32" spans="1:11" ht="60" customHeight="1" x14ac:dyDescent="0.25">
      <c r="A32" s="160" t="s">
        <v>140</v>
      </c>
      <c r="B32" s="264" t="s">
        <v>267</v>
      </c>
      <c r="C32" s="181">
        <f>'Outcome 1'!C30</f>
        <v>35000000</v>
      </c>
      <c r="D32" s="182">
        <v>0.1</v>
      </c>
      <c r="E32" s="182">
        <v>0.9</v>
      </c>
      <c r="F32" s="183">
        <f>'Outcome 1'!D30</f>
        <v>35000000</v>
      </c>
      <c r="G32" s="184">
        <v>0.1</v>
      </c>
      <c r="H32" s="184">
        <v>0.9</v>
      </c>
      <c r="I32" s="183">
        <f>'Outcome 1'!E30</f>
        <v>35000000</v>
      </c>
      <c r="J32" s="184">
        <v>0.1</v>
      </c>
      <c r="K32" s="184">
        <v>0.9</v>
      </c>
    </row>
    <row r="33" spans="1:11" ht="56.25" customHeight="1" x14ac:dyDescent="0.25">
      <c r="A33" s="275" t="s">
        <v>268</v>
      </c>
      <c r="B33" s="276"/>
      <c r="C33" s="181">
        <f>'Outcome 1'!C47</f>
        <v>6150000</v>
      </c>
      <c r="D33" s="182">
        <v>0.2</v>
      </c>
      <c r="E33" s="182">
        <v>0.8</v>
      </c>
      <c r="F33" s="183">
        <f>'Outcome 1'!D47</f>
        <v>6150000</v>
      </c>
      <c r="G33" s="184">
        <f>'Outcome 1'!D31</f>
        <v>0.1</v>
      </c>
      <c r="H33" s="184">
        <f>'Outcome 1'!D32</f>
        <v>0.9</v>
      </c>
      <c r="I33" s="183">
        <f>'Outcome 1'!E47</f>
        <v>6150000</v>
      </c>
      <c r="J33" s="184">
        <v>0.1</v>
      </c>
      <c r="K33" s="184">
        <v>0.9</v>
      </c>
    </row>
    <row r="34" spans="1:11" ht="56.25" customHeight="1" x14ac:dyDescent="0.25">
      <c r="A34" s="277" t="s">
        <v>255</v>
      </c>
      <c r="B34" s="277"/>
      <c r="C34" s="181">
        <f>'Outcome 1'!C66</f>
        <v>950000</v>
      </c>
      <c r="D34" s="182">
        <v>0.2</v>
      </c>
      <c r="E34" s="182">
        <v>0.8</v>
      </c>
      <c r="F34" s="183">
        <f>'Outcome 1'!D66</f>
        <v>1400000</v>
      </c>
      <c r="G34" s="184">
        <v>0.1</v>
      </c>
      <c r="H34" s="184">
        <v>0.9</v>
      </c>
      <c r="I34" s="183">
        <f>'Outcome 1'!E66</f>
        <v>1850000</v>
      </c>
      <c r="J34" s="184">
        <v>0.1</v>
      </c>
      <c r="K34" s="184">
        <v>0.9</v>
      </c>
    </row>
    <row r="35" spans="1:11" ht="36.75" customHeight="1" x14ac:dyDescent="0.25">
      <c r="A35" s="283" t="s">
        <v>269</v>
      </c>
      <c r="B35" s="283"/>
      <c r="C35" s="180">
        <f>SUM(C36:C38)</f>
        <v>20425000</v>
      </c>
      <c r="D35" s="180">
        <f>D36*C36+D37*C37+D38*C38</f>
        <v>4787500</v>
      </c>
      <c r="E35" s="180">
        <f>C35-D35</f>
        <v>15637500</v>
      </c>
      <c r="F35" s="180">
        <f>SUM(F36:F38)</f>
        <v>23800000</v>
      </c>
      <c r="G35" s="192">
        <f>G36*F36+G37*F37+G38*F38</f>
        <v>4562500</v>
      </c>
      <c r="H35" s="192">
        <f>F35-G35</f>
        <v>19237500</v>
      </c>
      <c r="I35" s="180">
        <f>SUM(I36:I38)</f>
        <v>30175000</v>
      </c>
      <c r="J35" s="192">
        <f>J36*I36+J37*I37+J38*I38</f>
        <v>5275000</v>
      </c>
      <c r="K35" s="192">
        <f>I35-J35</f>
        <v>24900000</v>
      </c>
    </row>
    <row r="36" spans="1:11" ht="49.5" customHeight="1" x14ac:dyDescent="0.25">
      <c r="A36" s="275" t="s">
        <v>270</v>
      </c>
      <c r="B36" s="276"/>
      <c r="C36" s="181">
        <f>'Outcome 2'!C12</f>
        <v>6375000</v>
      </c>
      <c r="D36" s="182">
        <f>'Outcome 1'!C48</f>
        <v>0.2</v>
      </c>
      <c r="E36" s="182">
        <v>0.8</v>
      </c>
      <c r="F36" s="183">
        <f>'Outcome 2'!D12</f>
        <v>8750000</v>
      </c>
      <c r="G36" s="184">
        <f>'Outcome 1'!D48</f>
        <v>0.1</v>
      </c>
      <c r="H36" s="184">
        <f>'Outcome 1'!D49</f>
        <v>0.9</v>
      </c>
      <c r="I36" s="183">
        <f>'Outcome 2'!E12</f>
        <v>14125000</v>
      </c>
      <c r="J36" s="184">
        <v>0.1</v>
      </c>
      <c r="K36" s="184">
        <v>0.9</v>
      </c>
    </row>
    <row r="37" spans="1:11" ht="43.35" customHeight="1" x14ac:dyDescent="0.25">
      <c r="A37" s="275" t="s">
        <v>271</v>
      </c>
      <c r="B37" s="276"/>
      <c r="C37" s="181">
        <f>'Outcome 2'!C27</f>
        <v>12550000</v>
      </c>
      <c r="D37" s="185">
        <v>0.25</v>
      </c>
      <c r="E37" s="185">
        <v>0.75</v>
      </c>
      <c r="F37" s="183">
        <f>'Outcome 2'!D27</f>
        <v>13550000</v>
      </c>
      <c r="G37" s="184">
        <v>0.25</v>
      </c>
      <c r="H37" s="184">
        <v>0.75</v>
      </c>
      <c r="I37" s="183">
        <f>'Outcome 2'!E27</f>
        <v>14550000</v>
      </c>
      <c r="J37" s="184">
        <v>0.25</v>
      </c>
      <c r="K37" s="184">
        <v>0.75</v>
      </c>
    </row>
    <row r="38" spans="1:11" ht="43.35" customHeight="1" x14ac:dyDescent="0.25">
      <c r="A38" s="275" t="s">
        <v>272</v>
      </c>
      <c r="B38" s="276"/>
      <c r="C38" s="181">
        <f>'Outcome 2'!C42</f>
        <v>1500000</v>
      </c>
      <c r="D38" s="185">
        <v>0.25</v>
      </c>
      <c r="E38" s="185">
        <v>0.75</v>
      </c>
      <c r="F38" s="183">
        <f>'Outcome 2'!D42</f>
        <v>1500000</v>
      </c>
      <c r="G38" s="184">
        <v>0.2</v>
      </c>
      <c r="H38" s="184">
        <v>0.8</v>
      </c>
      <c r="I38" s="183">
        <f>'Outcome 2'!D42</f>
        <v>1500000</v>
      </c>
      <c r="J38" s="184">
        <v>0.15</v>
      </c>
      <c r="K38" s="184">
        <v>0.85</v>
      </c>
    </row>
    <row r="39" spans="1:11" ht="43.35" customHeight="1" x14ac:dyDescent="0.25">
      <c r="A39" s="281" t="s">
        <v>273</v>
      </c>
      <c r="B39" s="281"/>
      <c r="C39" s="180">
        <f>C40</f>
        <v>1800000</v>
      </c>
      <c r="D39" s="180">
        <f>C39*D40</f>
        <v>180000</v>
      </c>
      <c r="E39" s="180">
        <f>E40*C39</f>
        <v>1620000</v>
      </c>
      <c r="F39" s="193">
        <f>F40</f>
        <v>1900000</v>
      </c>
      <c r="G39" s="193">
        <f>F39*G40</f>
        <v>190000</v>
      </c>
      <c r="H39" s="193">
        <f>H40*F39</f>
        <v>1710000</v>
      </c>
      <c r="I39" s="193">
        <f>I40</f>
        <v>2000000</v>
      </c>
      <c r="J39" s="193">
        <f>I39*J40</f>
        <v>200000</v>
      </c>
      <c r="K39" s="193">
        <f>K40*I39</f>
        <v>1800000</v>
      </c>
    </row>
    <row r="40" spans="1:11" ht="47.25" customHeight="1" x14ac:dyDescent="0.25">
      <c r="A40" s="275" t="s">
        <v>274</v>
      </c>
      <c r="B40" s="276"/>
      <c r="C40" s="181">
        <f>'Outcome 3'!C11</f>
        <v>1800000</v>
      </c>
      <c r="D40" s="185">
        <v>0.1</v>
      </c>
      <c r="E40" s="185">
        <v>0.9</v>
      </c>
      <c r="F40" s="183">
        <f>'Outcome 3'!D11</f>
        <v>1900000</v>
      </c>
      <c r="G40" s="184">
        <v>0.1</v>
      </c>
      <c r="H40" s="184">
        <v>0.9</v>
      </c>
      <c r="I40" s="183">
        <f>'Outcome 3'!E11:E11</f>
        <v>2000000</v>
      </c>
      <c r="J40" s="184">
        <v>0.1</v>
      </c>
      <c r="K40" s="184">
        <v>0.9</v>
      </c>
    </row>
  </sheetData>
  <mergeCells count="18">
    <mergeCell ref="I27:K27"/>
    <mergeCell ref="A38:B38"/>
    <mergeCell ref="C27:E27"/>
    <mergeCell ref="A29:B29"/>
    <mergeCell ref="A35:B35"/>
    <mergeCell ref="A40:B40"/>
    <mergeCell ref="F27:H27"/>
    <mergeCell ref="A31:B31"/>
    <mergeCell ref="A36:B36"/>
    <mergeCell ref="A33:B33"/>
    <mergeCell ref="A30:B30"/>
    <mergeCell ref="A39:B39"/>
    <mergeCell ref="A7:B7"/>
    <mergeCell ref="A12:B12"/>
    <mergeCell ref="B27:B28"/>
    <mergeCell ref="A27:A28"/>
    <mergeCell ref="A37:B37"/>
    <mergeCell ref="A34:B34"/>
  </mergeCells>
  <pageMargins left="0.7" right="0.7" top="0.75" bottom="0.75" header="0.3" footer="0.3"/>
  <pageSetup paperSize="9" scale="7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4"/>
  <sheetViews>
    <sheetView showGridLines="0" topLeftCell="A56" zoomScale="70" zoomScaleNormal="70" zoomScalePageLayoutView="70" workbookViewId="0">
      <selection activeCell="A44" sqref="A44:K44"/>
    </sheetView>
  </sheetViews>
  <sheetFormatPr defaultColWidth="9.28515625" defaultRowHeight="15" outlineLevelRow="1" x14ac:dyDescent="0.25"/>
  <cols>
    <col min="1" max="1" width="10.42578125" customWidth="1"/>
    <col min="2" max="2" width="43.28515625" customWidth="1"/>
    <col min="3" max="3" width="55.42578125" customWidth="1"/>
    <col min="4" max="4" width="36.42578125" customWidth="1"/>
    <col min="5" max="5" width="20.42578125" customWidth="1"/>
    <col min="6" max="6" width="10.5703125" customWidth="1"/>
    <col min="7" max="8" width="14.42578125" customWidth="1"/>
    <col min="9" max="9" width="14" customWidth="1"/>
    <col min="10" max="10" width="15.42578125" customWidth="1"/>
    <col min="11" max="11" width="15.28515625" customWidth="1"/>
    <col min="12" max="12" width="14.5703125" customWidth="1"/>
    <col min="13" max="19" width="10.42578125" customWidth="1"/>
    <col min="20" max="41" width="8" customWidth="1"/>
  </cols>
  <sheetData>
    <row r="1" spans="1:70" ht="60" customHeight="1" x14ac:dyDescent="0.25">
      <c r="A1" s="321" t="s">
        <v>211</v>
      </c>
      <c r="B1" s="322"/>
      <c r="C1" s="322"/>
      <c r="D1" s="322"/>
      <c r="E1" s="322"/>
      <c r="F1" s="322"/>
      <c r="G1" s="322"/>
      <c r="H1" s="206"/>
      <c r="I1" s="116"/>
      <c r="J1" s="116"/>
      <c r="K1" s="116"/>
      <c r="L1" s="116"/>
      <c r="M1" s="116"/>
      <c r="N1" s="116"/>
      <c r="O1" s="116"/>
      <c r="P1" s="116"/>
      <c r="Q1" s="116"/>
      <c r="R1" s="116"/>
      <c r="S1" s="116"/>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25"/>
      <c r="BF1" s="25"/>
      <c r="BG1" s="25"/>
      <c r="BH1" s="25"/>
    </row>
    <row r="2" spans="1:70" ht="18.75" customHeight="1" x14ac:dyDescent="0.35">
      <c r="A2" s="25"/>
      <c r="B2" s="33"/>
      <c r="C2" s="33"/>
      <c r="D2" s="33"/>
      <c r="E2" s="33"/>
      <c r="F2" s="33"/>
      <c r="G2" s="33"/>
      <c r="H2" s="33"/>
      <c r="I2" s="33"/>
      <c r="J2" s="33"/>
      <c r="K2" s="33"/>
      <c r="L2" s="33"/>
      <c r="M2" s="33"/>
      <c r="N2" s="33"/>
      <c r="O2" s="34"/>
      <c r="P2" s="34"/>
      <c r="Q2" s="4"/>
      <c r="R2" s="4"/>
      <c r="S2" s="4"/>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row>
    <row r="3" spans="1:70" ht="25.35" customHeight="1" x14ac:dyDescent="0.35">
      <c r="A3" s="325" t="s">
        <v>2</v>
      </c>
      <c r="B3" s="325"/>
      <c r="C3" s="325"/>
      <c r="D3" s="325"/>
      <c r="E3" s="325"/>
      <c r="F3" s="325"/>
      <c r="G3" s="325"/>
      <c r="H3" s="326" t="s">
        <v>224</v>
      </c>
      <c r="I3" s="326"/>
      <c r="J3" s="326"/>
      <c r="K3" s="326"/>
      <c r="L3" s="314"/>
      <c r="M3" s="314"/>
      <c r="N3" s="314"/>
      <c r="O3" s="314"/>
      <c r="P3" s="327"/>
      <c r="Q3" s="327"/>
      <c r="R3" s="327"/>
      <c r="S3" s="327"/>
      <c r="T3" s="314"/>
      <c r="U3" s="314"/>
      <c r="V3" s="314"/>
      <c r="W3" s="314"/>
      <c r="X3" s="327"/>
      <c r="Y3" s="327"/>
      <c r="Z3" s="327"/>
      <c r="AA3" s="327"/>
      <c r="AB3" s="33"/>
      <c r="AD3" s="328" t="s">
        <v>9</v>
      </c>
      <c r="AE3" s="328"/>
      <c r="AF3" s="328"/>
      <c r="AG3" s="328"/>
      <c r="AH3" s="328"/>
      <c r="AI3" s="328" t="s">
        <v>14</v>
      </c>
      <c r="AJ3" s="328"/>
      <c r="AK3" s="328"/>
      <c r="AL3" s="328"/>
      <c r="AM3" s="328"/>
      <c r="AN3" s="328" t="s">
        <v>22</v>
      </c>
      <c r="AO3" s="328"/>
      <c r="AP3" s="328"/>
      <c r="AQ3" s="328"/>
      <c r="AR3" s="328"/>
      <c r="AS3" s="328" t="s">
        <v>11</v>
      </c>
      <c r="AT3" s="328"/>
      <c r="AU3" s="328"/>
      <c r="AV3" s="328"/>
      <c r="AW3" s="328"/>
      <c r="AX3" s="328" t="s">
        <v>12</v>
      </c>
      <c r="AY3" s="328"/>
      <c r="AZ3" s="328"/>
      <c r="BA3" s="328"/>
      <c r="BB3" s="328"/>
      <c r="BC3" s="328" t="s">
        <v>10</v>
      </c>
      <c r="BD3" s="328"/>
      <c r="BE3" s="328"/>
      <c r="BF3" s="328"/>
      <c r="BG3" s="328"/>
      <c r="BH3" s="328" t="s">
        <v>15</v>
      </c>
      <c r="BI3" s="328"/>
      <c r="BJ3" s="328"/>
      <c r="BK3" s="328"/>
      <c r="BL3" s="328"/>
      <c r="BM3" s="328" t="s">
        <v>13</v>
      </c>
      <c r="BN3" s="328"/>
      <c r="BO3" s="328"/>
      <c r="BP3" s="328"/>
      <c r="BQ3" s="328"/>
      <c r="BR3" s="25"/>
    </row>
    <row r="4" spans="1:70" ht="33" customHeight="1" thickBot="1" x14ac:dyDescent="0.4">
      <c r="A4" s="35" t="s">
        <v>4</v>
      </c>
      <c r="B4" s="14" t="s">
        <v>5</v>
      </c>
      <c r="C4" s="14" t="s">
        <v>3</v>
      </c>
      <c r="D4" s="301" t="s">
        <v>30</v>
      </c>
      <c r="E4" s="302"/>
      <c r="F4" s="15" t="s">
        <v>8</v>
      </c>
      <c r="G4" s="45" t="s">
        <v>0</v>
      </c>
      <c r="H4" s="215" t="s">
        <v>220</v>
      </c>
      <c r="I4" s="12" t="s">
        <v>35</v>
      </c>
      <c r="J4" s="19" t="s">
        <v>160</v>
      </c>
      <c r="K4" s="216" t="s">
        <v>50</v>
      </c>
      <c r="L4" s="227"/>
      <c r="M4" s="227"/>
      <c r="N4" s="227"/>
      <c r="O4" s="227"/>
      <c r="P4" s="227"/>
      <c r="Q4" s="227"/>
      <c r="R4" s="227"/>
      <c r="S4" s="227"/>
      <c r="T4" s="227"/>
      <c r="U4" s="227"/>
      <c r="V4" s="227"/>
      <c r="W4" s="227"/>
      <c r="X4" s="227"/>
      <c r="Y4" s="227"/>
      <c r="Z4" s="227"/>
      <c r="AA4" s="227"/>
      <c r="AB4" s="33"/>
      <c r="AD4" s="217" t="s">
        <v>20</v>
      </c>
      <c r="AE4" s="217" t="s">
        <v>28</v>
      </c>
      <c r="AF4" s="217" t="s">
        <v>27</v>
      </c>
      <c r="AG4" s="217" t="s">
        <v>21</v>
      </c>
      <c r="AH4" s="218" t="s">
        <v>215</v>
      </c>
      <c r="AI4" s="217" t="s">
        <v>20</v>
      </c>
      <c r="AJ4" s="217" t="s">
        <v>28</v>
      </c>
      <c r="AK4" s="217" t="s">
        <v>27</v>
      </c>
      <c r="AL4" s="217" t="s">
        <v>21</v>
      </c>
      <c r="AM4" s="218" t="s">
        <v>215</v>
      </c>
      <c r="AN4" s="217" t="s">
        <v>20</v>
      </c>
      <c r="AO4" s="217" t="s">
        <v>28</v>
      </c>
      <c r="AP4" s="217" t="s">
        <v>27</v>
      </c>
      <c r="AQ4" s="217" t="s">
        <v>21</v>
      </c>
      <c r="AR4" s="218" t="s">
        <v>215</v>
      </c>
      <c r="AS4" s="217" t="s">
        <v>20</v>
      </c>
      <c r="AT4" s="217" t="s">
        <v>28</v>
      </c>
      <c r="AU4" s="217" t="s">
        <v>27</v>
      </c>
      <c r="AV4" s="217" t="s">
        <v>21</v>
      </c>
      <c r="AW4" s="218" t="s">
        <v>215</v>
      </c>
      <c r="AX4" s="217" t="s">
        <v>20</v>
      </c>
      <c r="AY4" s="217" t="s">
        <v>28</v>
      </c>
      <c r="AZ4" s="217" t="s">
        <v>27</v>
      </c>
      <c r="BA4" s="217" t="s">
        <v>21</v>
      </c>
      <c r="BB4" s="218" t="s">
        <v>215</v>
      </c>
      <c r="BC4" s="217" t="s">
        <v>20</v>
      </c>
      <c r="BD4" s="217" t="s">
        <v>28</v>
      </c>
      <c r="BE4" s="217" t="s">
        <v>27</v>
      </c>
      <c r="BF4" s="217" t="s">
        <v>21</v>
      </c>
      <c r="BG4" s="218" t="s">
        <v>215</v>
      </c>
      <c r="BH4" s="217" t="s">
        <v>20</v>
      </c>
      <c r="BI4" s="217" t="s">
        <v>28</v>
      </c>
      <c r="BJ4" s="217" t="s">
        <v>27</v>
      </c>
      <c r="BK4" s="217" t="s">
        <v>21</v>
      </c>
      <c r="BL4" s="218" t="s">
        <v>215</v>
      </c>
      <c r="BM4" s="217" t="s">
        <v>20</v>
      </c>
      <c r="BN4" s="217" t="s">
        <v>28</v>
      </c>
      <c r="BO4" s="217" t="s">
        <v>27</v>
      </c>
      <c r="BP4" s="217" t="s">
        <v>21</v>
      </c>
      <c r="BQ4" s="218" t="s">
        <v>215</v>
      </c>
      <c r="BR4" s="25"/>
    </row>
    <row r="5" spans="1:70" s="1" customFormat="1" ht="41.25" customHeight="1" x14ac:dyDescent="0.35">
      <c r="A5" s="36" t="s">
        <v>16</v>
      </c>
      <c r="B5" s="5" t="s">
        <v>143</v>
      </c>
      <c r="C5" s="5" t="s">
        <v>144</v>
      </c>
      <c r="D5" s="284" t="s">
        <v>195</v>
      </c>
      <c r="E5" s="285"/>
      <c r="F5" s="5" t="s">
        <v>19</v>
      </c>
      <c r="G5" s="46" t="s">
        <v>57</v>
      </c>
      <c r="H5" s="219" t="s">
        <v>218</v>
      </c>
      <c r="I5" s="209">
        <v>0.75</v>
      </c>
      <c r="J5" s="209">
        <v>0.8</v>
      </c>
      <c r="K5" s="209">
        <v>0.8</v>
      </c>
      <c r="L5" s="228"/>
      <c r="M5" s="229"/>
      <c r="N5" s="230"/>
      <c r="O5" s="230"/>
      <c r="P5" s="228"/>
      <c r="Q5" s="230"/>
      <c r="R5" s="230"/>
      <c r="S5" s="230"/>
      <c r="T5" s="228"/>
      <c r="U5" s="230"/>
      <c r="V5" s="230"/>
      <c r="W5" s="230"/>
      <c r="X5" s="228"/>
      <c r="Y5" s="230"/>
      <c r="Z5" s="230"/>
      <c r="AA5" s="230"/>
      <c r="AB5" s="33"/>
      <c r="AD5" s="221">
        <f>Q21*AM11</f>
        <v>0</v>
      </c>
      <c r="AE5" s="221">
        <f>R21*AM11</f>
        <v>0</v>
      </c>
      <c r="AF5" s="221">
        <f>S21*AM11</f>
        <v>0</v>
      </c>
      <c r="AG5" s="221">
        <f>T21*AM11</f>
        <v>0</v>
      </c>
      <c r="AH5" s="222">
        <f>4935*0.063689</f>
        <v>314.30521499999998</v>
      </c>
      <c r="AI5" s="223">
        <f>Q21*AM12</f>
        <v>0</v>
      </c>
      <c r="AJ5" s="223">
        <f>R21*AM12</f>
        <v>0</v>
      </c>
      <c r="AK5" s="223">
        <f>AM12*S21</f>
        <v>0</v>
      </c>
      <c r="AL5" s="223">
        <f>AM12*T21</f>
        <v>0</v>
      </c>
      <c r="AM5" s="222">
        <f>4935*0.29445</f>
        <v>1453.1107500000001</v>
      </c>
      <c r="AN5" s="223">
        <f>AM14*Q21</f>
        <v>0</v>
      </c>
      <c r="AO5" s="223">
        <f>AM14*R21</f>
        <v>0</v>
      </c>
      <c r="AP5" s="223">
        <f>AM14*S21</f>
        <v>0</v>
      </c>
      <c r="AQ5" s="223">
        <f>AM14*T21</f>
        <v>0</v>
      </c>
      <c r="AR5" s="222">
        <f>4935*0.081885</f>
        <v>404.10247499999997</v>
      </c>
      <c r="AS5" s="223">
        <f>AM13*Q21</f>
        <v>0</v>
      </c>
      <c r="AT5" s="223">
        <f>AM13*R21</f>
        <v>0</v>
      </c>
      <c r="AU5" s="223">
        <f>S21*AM13</f>
        <v>0</v>
      </c>
      <c r="AV5" s="223">
        <f>AM13*T21</f>
        <v>0</v>
      </c>
      <c r="AW5" s="222">
        <f>4935*0.0008271</f>
        <v>4.0817385000000002</v>
      </c>
      <c r="AX5" s="223">
        <f>AM15*Q21</f>
        <v>0</v>
      </c>
      <c r="AY5" s="223">
        <f>AM15*R21</f>
        <v>0</v>
      </c>
      <c r="AZ5" s="223">
        <f>AM15*S21</f>
        <v>0</v>
      </c>
      <c r="BA5" s="223">
        <f>AM15*T21</f>
        <v>0</v>
      </c>
      <c r="BB5" s="222">
        <f>4935*0.45244</f>
        <v>2232.7914000000001</v>
      </c>
      <c r="BC5" s="223">
        <f>AM16*Q21</f>
        <v>0</v>
      </c>
      <c r="BD5" s="223">
        <f>AM16*R21</f>
        <v>0</v>
      </c>
      <c r="BE5" s="223">
        <f>AM16*S21</f>
        <v>0</v>
      </c>
      <c r="BF5" s="223">
        <f>AM16*T21</f>
        <v>0</v>
      </c>
      <c r="BG5" s="222">
        <f>4935*0.032258</f>
        <v>159.19323</v>
      </c>
      <c r="BH5" s="223">
        <f>AL17*Q21</f>
        <v>0</v>
      </c>
      <c r="BI5" s="223">
        <f>AL17*R21</f>
        <v>0</v>
      </c>
      <c r="BJ5" s="223">
        <f>AL17*S21</f>
        <v>0</v>
      </c>
      <c r="BK5" s="223">
        <f>AL17*T21</f>
        <v>0</v>
      </c>
      <c r="BL5" s="222">
        <f>4935*0.041356</f>
        <v>204.09186</v>
      </c>
      <c r="BM5" s="223" t="e">
        <f>AL18*Q21</f>
        <v>#VALUE!</v>
      </c>
      <c r="BN5" s="223" t="e">
        <f>AL18*R21</f>
        <v>#VALUE!</v>
      </c>
      <c r="BO5" s="223" t="e">
        <f>AL18*S21</f>
        <v>#VALUE!</v>
      </c>
      <c r="BP5" s="223" t="e">
        <f>AL18*T21</f>
        <v>#VALUE!</v>
      </c>
      <c r="BQ5" s="222">
        <f>4935*0.033085</f>
        <v>163.27447500000002</v>
      </c>
      <c r="BR5" s="4"/>
    </row>
    <row r="6" spans="1:70" s="1" customFormat="1" ht="45" x14ac:dyDescent="0.25">
      <c r="A6" s="37" t="s">
        <v>17</v>
      </c>
      <c r="B6" s="6" t="s">
        <v>162</v>
      </c>
      <c r="C6" s="6" t="s">
        <v>163</v>
      </c>
      <c r="D6" s="305" t="s">
        <v>195</v>
      </c>
      <c r="E6" s="306"/>
      <c r="F6" s="7" t="s">
        <v>19</v>
      </c>
      <c r="G6" s="7" t="s">
        <v>57</v>
      </c>
      <c r="H6" s="56" t="s">
        <v>217</v>
      </c>
      <c r="I6" s="209">
        <v>0.3</v>
      </c>
      <c r="J6" s="210">
        <v>0.24</v>
      </c>
      <c r="K6" s="210">
        <v>0.2</v>
      </c>
      <c r="L6" s="231"/>
      <c r="M6" s="231"/>
      <c r="N6" s="231"/>
      <c r="O6" s="231"/>
      <c r="P6" s="231"/>
      <c r="Q6" s="231"/>
      <c r="R6" s="231"/>
      <c r="S6" s="225"/>
      <c r="T6" s="225"/>
      <c r="U6" s="225"/>
      <c r="V6" s="225"/>
      <c r="W6" s="225"/>
      <c r="X6" s="225"/>
      <c r="Y6" s="225"/>
      <c r="Z6" s="225"/>
      <c r="AA6" s="225"/>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row>
    <row r="7" spans="1:70" s="1" customFormat="1" ht="60" x14ac:dyDescent="0.25">
      <c r="A7" s="38" t="s">
        <v>18</v>
      </c>
      <c r="B7" s="5" t="s">
        <v>164</v>
      </c>
      <c r="C7" s="5" t="s">
        <v>165</v>
      </c>
      <c r="D7" s="323" t="s">
        <v>167</v>
      </c>
      <c r="E7" s="324"/>
      <c r="F7" s="8" t="s">
        <v>19</v>
      </c>
      <c r="G7" s="8" t="s">
        <v>57</v>
      </c>
      <c r="H7" s="56" t="s">
        <v>216</v>
      </c>
      <c r="I7" s="212">
        <v>0.65</v>
      </c>
      <c r="J7" s="213">
        <v>0.7</v>
      </c>
      <c r="K7" s="213">
        <v>0.7</v>
      </c>
      <c r="L7" s="231"/>
      <c r="M7" s="231"/>
      <c r="N7" s="231"/>
      <c r="O7" s="231"/>
      <c r="P7" s="231"/>
      <c r="Q7" s="231"/>
      <c r="R7" s="231"/>
      <c r="S7" s="231"/>
      <c r="T7" s="231"/>
      <c r="U7" s="231"/>
      <c r="V7" s="231"/>
      <c r="W7" s="231"/>
      <c r="X7" s="231"/>
      <c r="Y7" s="231"/>
      <c r="Z7" s="231"/>
      <c r="AA7" s="231"/>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row>
    <row r="8" spans="1:70" s="1" customFormat="1" ht="29.65" customHeight="1" x14ac:dyDescent="0.25">
      <c r="A8" s="37" t="s">
        <v>244</v>
      </c>
      <c r="B8" s="6" t="s">
        <v>245</v>
      </c>
      <c r="C8" s="6" t="s">
        <v>246</v>
      </c>
      <c r="D8" s="305" t="s">
        <v>247</v>
      </c>
      <c r="E8" s="306"/>
      <c r="F8" s="7" t="s">
        <v>19</v>
      </c>
      <c r="G8" s="7" t="s">
        <v>248</v>
      </c>
      <c r="H8" s="56" t="s">
        <v>249</v>
      </c>
      <c r="I8" s="209"/>
      <c r="J8" s="210"/>
      <c r="K8" s="210" t="s">
        <v>250</v>
      </c>
      <c r="L8" s="231"/>
      <c r="M8" s="231"/>
      <c r="N8" s="231"/>
      <c r="O8" s="231"/>
      <c r="P8" s="231"/>
      <c r="Q8" s="231"/>
      <c r="R8" s="231"/>
      <c r="S8" s="225"/>
      <c r="T8" s="225"/>
      <c r="U8" s="225"/>
      <c r="V8" s="225"/>
      <c r="W8" s="225"/>
      <c r="X8" s="225"/>
      <c r="Y8" s="225"/>
      <c r="Z8" s="225"/>
      <c r="AA8" s="225"/>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row>
    <row r="9" spans="1:70" s="1" customFormat="1" x14ac:dyDescent="0.25">
      <c r="A9" s="4"/>
      <c r="B9" s="39"/>
      <c r="C9" s="39"/>
      <c r="D9" s="39"/>
      <c r="E9" s="39"/>
      <c r="F9" s="39"/>
      <c r="G9" s="39"/>
      <c r="H9" s="39"/>
      <c r="I9" s="39"/>
      <c r="J9" s="39"/>
      <c r="K9" s="39"/>
      <c r="L9" s="39"/>
      <c r="M9" s="39"/>
      <c r="N9" s="39"/>
      <c r="O9" s="39"/>
      <c r="P9" s="39"/>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row>
    <row r="10" spans="1:70" s="1" customFormat="1" ht="48.75" customHeight="1" x14ac:dyDescent="0.35">
      <c r="A10" s="288" t="s">
        <v>206</v>
      </c>
      <c r="B10" s="288"/>
      <c r="C10" s="288"/>
      <c r="D10" s="288"/>
      <c r="E10" s="288"/>
      <c r="F10" s="288"/>
      <c r="G10" s="288"/>
      <c r="H10" s="207"/>
      <c r="I10" s="40"/>
      <c r="J10" s="40"/>
      <c r="K10" s="40"/>
      <c r="L10" s="40"/>
      <c r="M10" s="40"/>
      <c r="N10" s="40"/>
      <c r="O10" s="40"/>
      <c r="P10" s="40"/>
      <c r="Q10" s="41"/>
      <c r="R10" s="4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4"/>
      <c r="BF10" s="4"/>
      <c r="BG10" s="4"/>
      <c r="BH10" s="4"/>
    </row>
    <row r="11" spans="1:70" s="9" customFormat="1" ht="27.75" customHeight="1" x14ac:dyDescent="0.35">
      <c r="A11" s="42"/>
      <c r="B11" s="42"/>
      <c r="C11" s="42"/>
      <c r="D11" s="42"/>
      <c r="E11" s="43"/>
      <c r="F11" s="43"/>
      <c r="G11" s="43"/>
      <c r="H11" s="43"/>
      <c r="I11" s="43"/>
      <c r="J11" s="43"/>
      <c r="K11" s="43"/>
      <c r="L11" s="43"/>
      <c r="M11" s="43"/>
      <c r="N11" s="43"/>
      <c r="O11" s="43"/>
      <c r="P11" s="43"/>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row>
    <row r="12" spans="1:70" s="1" customFormat="1" ht="29.25" customHeight="1" outlineLevel="1" thickBot="1" x14ac:dyDescent="0.4">
      <c r="A12" s="25"/>
      <c r="B12" s="59" t="s">
        <v>7</v>
      </c>
      <c r="C12" s="60">
        <v>2018</v>
      </c>
      <c r="D12" s="61">
        <v>2019</v>
      </c>
      <c r="E12" s="171">
        <v>2020</v>
      </c>
      <c r="F12" s="33"/>
      <c r="G12" s="33"/>
      <c r="H12" s="33"/>
      <c r="I12" s="33"/>
      <c r="J12" s="33"/>
      <c r="K12" s="33"/>
      <c r="L12" s="33"/>
      <c r="M12" s="4"/>
      <c r="N12" s="4"/>
      <c r="O12" s="4"/>
      <c r="P12" s="318"/>
      <c r="Q12" s="318"/>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row>
    <row r="13" spans="1:70" s="1" customFormat="1" ht="23.85" customHeight="1" outlineLevel="1" x14ac:dyDescent="0.35">
      <c r="A13" s="4"/>
      <c r="B13" s="62" t="s">
        <v>25</v>
      </c>
      <c r="C13" s="63">
        <v>45550000</v>
      </c>
      <c r="D13" s="64">
        <v>57150000</v>
      </c>
      <c r="E13" s="172">
        <v>65000000</v>
      </c>
      <c r="F13" s="33"/>
      <c r="G13" s="33"/>
      <c r="H13" s="33"/>
      <c r="I13" s="33"/>
      <c r="J13" s="33"/>
      <c r="K13" s="33"/>
      <c r="L13" s="33"/>
      <c r="M13" s="4"/>
      <c r="N13" s="4"/>
      <c r="O13" s="24"/>
      <c r="P13" s="24"/>
      <c r="Q13" s="2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row>
    <row r="14" spans="1:70" s="1" customFormat="1" ht="23.85" customHeight="1" outlineLevel="1" x14ac:dyDescent="0.35">
      <c r="A14" s="25"/>
      <c r="B14" s="65" t="s">
        <v>23</v>
      </c>
      <c r="C14" s="66">
        <v>0.1</v>
      </c>
      <c r="D14" s="67">
        <v>0.1</v>
      </c>
      <c r="E14" s="173">
        <v>0.1</v>
      </c>
      <c r="F14" s="33"/>
      <c r="G14" s="33"/>
      <c r="H14" s="33"/>
      <c r="I14" s="33"/>
      <c r="J14" s="33"/>
      <c r="K14" s="33"/>
      <c r="L14" s="33"/>
      <c r="M14" s="33"/>
      <c r="N14" s="33"/>
      <c r="O14" s="33"/>
      <c r="P14" s="4"/>
      <c r="Q14" s="4"/>
      <c r="R14" s="24"/>
      <c r="S14" s="24"/>
      <c r="T14" s="2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row>
    <row r="15" spans="1:70" s="1" customFormat="1" ht="23.85" customHeight="1" outlineLevel="1" x14ac:dyDescent="0.35">
      <c r="A15" s="25"/>
      <c r="B15" s="65" t="s">
        <v>24</v>
      </c>
      <c r="C15" s="66">
        <v>0.9</v>
      </c>
      <c r="D15" s="67">
        <v>0.9</v>
      </c>
      <c r="E15" s="173">
        <v>0.9</v>
      </c>
      <c r="F15" s="33"/>
      <c r="G15" s="33"/>
      <c r="H15" s="33"/>
      <c r="I15" s="33"/>
      <c r="J15" s="33"/>
      <c r="K15" s="33"/>
      <c r="L15" s="33"/>
      <c r="M15" s="33"/>
      <c r="N15" s="33"/>
      <c r="O15" s="33"/>
      <c r="P15" s="4"/>
      <c r="Q15" s="4"/>
      <c r="R15" s="24"/>
      <c r="S15" s="24"/>
      <c r="T15" s="2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row>
    <row r="16" spans="1:70" s="1" customFormat="1" ht="19.5" customHeight="1" outlineLevel="1" x14ac:dyDescent="0.35">
      <c r="A16" s="25"/>
      <c r="B16" s="2"/>
      <c r="C16" s="2"/>
      <c r="D16" s="33"/>
      <c r="E16" s="33"/>
      <c r="F16" s="33"/>
      <c r="G16" s="33"/>
      <c r="H16" s="33"/>
      <c r="I16" s="33"/>
      <c r="J16" s="33"/>
      <c r="K16" s="33"/>
      <c r="L16" s="33"/>
      <c r="M16" s="33"/>
      <c r="N16" s="33"/>
      <c r="O16" s="33"/>
      <c r="P16" s="33"/>
      <c r="Q16" s="33"/>
      <c r="R16" s="4"/>
      <c r="S16" s="4"/>
      <c r="T16" s="44" t="s">
        <v>36</v>
      </c>
      <c r="U16" s="205"/>
      <c r="V16" s="205"/>
      <c r="W16" s="205"/>
      <c r="X16" s="205"/>
      <c r="Y16" s="205"/>
      <c r="Z16" s="205"/>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70" ht="23.25" outlineLevel="1" x14ac:dyDescent="0.35">
      <c r="A17" s="295" t="s">
        <v>145</v>
      </c>
      <c r="B17" s="295"/>
      <c r="C17" s="295"/>
      <c r="D17" s="295"/>
      <c r="E17" s="295"/>
      <c r="F17" s="295"/>
      <c r="G17" s="296"/>
      <c r="H17" s="326" t="s">
        <v>62</v>
      </c>
      <c r="I17" s="326"/>
      <c r="J17" s="326"/>
      <c r="K17" s="326"/>
      <c r="L17" s="314"/>
      <c r="M17" s="314"/>
      <c r="N17" s="314"/>
      <c r="O17" s="314"/>
      <c r="P17" s="327"/>
      <c r="Q17" s="327"/>
      <c r="R17" s="327"/>
      <c r="S17" s="327"/>
      <c r="T17" s="314"/>
      <c r="U17" s="314"/>
      <c r="V17" s="314"/>
      <c r="W17" s="314"/>
      <c r="X17" s="327"/>
      <c r="Y17" s="327"/>
      <c r="Z17" s="327"/>
      <c r="AA17" s="327"/>
      <c r="AB17" s="232"/>
      <c r="AC17" s="234"/>
      <c r="AD17" s="329" t="s">
        <v>9</v>
      </c>
      <c r="AE17" s="328"/>
      <c r="AF17" s="328"/>
      <c r="AG17" s="328"/>
      <c r="AH17" s="328"/>
      <c r="AI17" s="328" t="s">
        <v>14</v>
      </c>
      <c r="AJ17" s="328"/>
      <c r="AK17" s="328"/>
      <c r="AL17" s="328"/>
      <c r="AM17" s="328"/>
      <c r="AN17" s="328" t="s">
        <v>22</v>
      </c>
      <c r="AO17" s="328"/>
      <c r="AP17" s="328"/>
      <c r="AQ17" s="328"/>
      <c r="AR17" s="328"/>
      <c r="AS17" s="328" t="s">
        <v>11</v>
      </c>
      <c r="AT17" s="328"/>
      <c r="AU17" s="328"/>
      <c r="AV17" s="328"/>
      <c r="AW17" s="328"/>
      <c r="AX17" s="328" t="s">
        <v>12</v>
      </c>
      <c r="AY17" s="328"/>
      <c r="AZ17" s="328"/>
      <c r="BA17" s="328"/>
      <c r="BB17" s="328"/>
      <c r="BC17" s="328" t="s">
        <v>10</v>
      </c>
      <c r="BD17" s="328"/>
      <c r="BE17" s="328"/>
      <c r="BF17" s="328"/>
      <c r="BG17" s="328"/>
      <c r="BH17" s="328" t="s">
        <v>15</v>
      </c>
      <c r="BI17" s="328"/>
      <c r="BJ17" s="328"/>
      <c r="BK17" s="328"/>
      <c r="BL17" s="328"/>
      <c r="BM17" s="328" t="s">
        <v>13</v>
      </c>
      <c r="BN17" s="328"/>
      <c r="BO17" s="328"/>
      <c r="BP17" s="328"/>
      <c r="BQ17" s="328"/>
      <c r="BR17" s="25"/>
    </row>
    <row r="18" spans="1:70" ht="29.85" customHeight="1" outlineLevel="1" thickBot="1" x14ac:dyDescent="0.4">
      <c r="A18" s="35" t="s">
        <v>4</v>
      </c>
      <c r="B18" s="14" t="s">
        <v>6</v>
      </c>
      <c r="C18" s="14" t="s">
        <v>3</v>
      </c>
      <c r="D18" s="301" t="s">
        <v>52</v>
      </c>
      <c r="E18" s="302"/>
      <c r="F18" s="15" t="s">
        <v>8</v>
      </c>
      <c r="G18" s="15" t="s">
        <v>0</v>
      </c>
      <c r="H18" s="215" t="s">
        <v>214</v>
      </c>
      <c r="I18" s="12" t="s">
        <v>35</v>
      </c>
      <c r="J18" s="19" t="s">
        <v>160</v>
      </c>
      <c r="K18" s="216" t="s">
        <v>50</v>
      </c>
      <c r="L18" s="227"/>
      <c r="M18" s="227"/>
      <c r="N18" s="227"/>
      <c r="O18" s="227"/>
      <c r="P18" s="227"/>
      <c r="Q18" s="227"/>
      <c r="R18" s="227"/>
      <c r="S18" s="227"/>
      <c r="T18" s="227"/>
      <c r="U18" s="227"/>
      <c r="V18" s="227"/>
      <c r="W18" s="227"/>
      <c r="X18" s="227"/>
      <c r="Y18" s="227"/>
      <c r="Z18" s="227"/>
      <c r="AA18" s="227"/>
      <c r="AB18" s="232"/>
      <c r="AC18" s="234"/>
      <c r="AD18" s="236" t="s">
        <v>20</v>
      </c>
      <c r="AE18" s="217" t="s">
        <v>28</v>
      </c>
      <c r="AF18" s="217" t="s">
        <v>27</v>
      </c>
      <c r="AG18" s="217" t="s">
        <v>21</v>
      </c>
      <c r="AH18" s="218" t="s">
        <v>215</v>
      </c>
      <c r="AI18" s="217" t="s">
        <v>20</v>
      </c>
      <c r="AJ18" s="217" t="s">
        <v>28</v>
      </c>
      <c r="AK18" s="217" t="s">
        <v>27</v>
      </c>
      <c r="AL18" s="217" t="s">
        <v>21</v>
      </c>
      <c r="AM18" s="218" t="s">
        <v>215</v>
      </c>
      <c r="AN18" s="217" t="s">
        <v>20</v>
      </c>
      <c r="AO18" s="217" t="s">
        <v>28</v>
      </c>
      <c r="AP18" s="217" t="s">
        <v>27</v>
      </c>
      <c r="AQ18" s="217" t="s">
        <v>21</v>
      </c>
      <c r="AR18" s="218" t="s">
        <v>215</v>
      </c>
      <c r="AS18" s="217" t="s">
        <v>20</v>
      </c>
      <c r="AT18" s="217" t="s">
        <v>28</v>
      </c>
      <c r="AU18" s="217" t="s">
        <v>27</v>
      </c>
      <c r="AV18" s="217" t="s">
        <v>21</v>
      </c>
      <c r="AW18" s="218" t="s">
        <v>215</v>
      </c>
      <c r="AX18" s="217" t="s">
        <v>20</v>
      </c>
      <c r="AY18" s="217" t="s">
        <v>28</v>
      </c>
      <c r="AZ18" s="217" t="s">
        <v>27</v>
      </c>
      <c r="BA18" s="217" t="s">
        <v>21</v>
      </c>
      <c r="BB18" s="218" t="s">
        <v>215</v>
      </c>
      <c r="BC18" s="217" t="s">
        <v>20</v>
      </c>
      <c r="BD18" s="217" t="s">
        <v>28</v>
      </c>
      <c r="BE18" s="217" t="s">
        <v>27</v>
      </c>
      <c r="BF18" s="217" t="s">
        <v>21</v>
      </c>
      <c r="BG18" s="218" t="s">
        <v>215</v>
      </c>
      <c r="BH18" s="217" t="s">
        <v>20</v>
      </c>
      <c r="BI18" s="217" t="s">
        <v>28</v>
      </c>
      <c r="BJ18" s="217" t="s">
        <v>27</v>
      </c>
      <c r="BK18" s="217" t="s">
        <v>21</v>
      </c>
      <c r="BL18" s="218" t="s">
        <v>215</v>
      </c>
      <c r="BM18" s="217" t="s">
        <v>20</v>
      </c>
      <c r="BN18" s="217" t="s">
        <v>28</v>
      </c>
      <c r="BO18" s="217" t="s">
        <v>27</v>
      </c>
      <c r="BP18" s="217" t="s">
        <v>21</v>
      </c>
      <c r="BQ18" s="218" t="s">
        <v>215</v>
      </c>
      <c r="BR18" s="25"/>
    </row>
    <row r="19" spans="1:70" ht="47.25" customHeight="1" outlineLevel="1" x14ac:dyDescent="0.35">
      <c r="A19" s="36" t="s">
        <v>16</v>
      </c>
      <c r="B19" s="5" t="s">
        <v>210</v>
      </c>
      <c r="C19" s="5" t="s">
        <v>212</v>
      </c>
      <c r="D19" s="204" t="s">
        <v>225</v>
      </c>
      <c r="E19" s="199"/>
      <c r="F19" s="5" t="s">
        <v>199</v>
      </c>
      <c r="G19" s="5" t="s">
        <v>61</v>
      </c>
      <c r="H19" s="219">
        <v>97</v>
      </c>
      <c r="I19" s="220">
        <v>150</v>
      </c>
      <c r="J19" s="16">
        <v>175</v>
      </c>
      <c r="K19" s="265">
        <v>200</v>
      </c>
      <c r="L19" s="228"/>
      <c r="M19" s="229"/>
      <c r="N19" s="230"/>
      <c r="O19" s="230"/>
      <c r="P19" s="228"/>
      <c r="Q19" s="230"/>
      <c r="R19" s="230"/>
      <c r="S19" s="230"/>
      <c r="T19" s="228"/>
      <c r="U19" s="230"/>
      <c r="V19" s="230"/>
      <c r="W19" s="230"/>
      <c r="X19" s="228"/>
      <c r="Y19" s="230"/>
      <c r="Z19" s="230"/>
      <c r="AA19" s="230"/>
      <c r="AB19" s="232"/>
      <c r="AC19" s="225"/>
      <c r="AD19" s="237">
        <f>Q34*AM24</f>
        <v>0</v>
      </c>
      <c r="AE19" s="221">
        <f>R34*AM24</f>
        <v>0</v>
      </c>
      <c r="AF19" s="221">
        <f>S34*AM24</f>
        <v>0</v>
      </c>
      <c r="AG19" s="221">
        <f>T34*AM24</f>
        <v>0</v>
      </c>
      <c r="AH19" s="222">
        <f>4935*0.063689</f>
        <v>314.30521499999998</v>
      </c>
      <c r="AI19" s="223">
        <f>Q34*AM25</f>
        <v>0</v>
      </c>
      <c r="AJ19" s="223">
        <f>R34*AM25</f>
        <v>0</v>
      </c>
      <c r="AK19" s="223">
        <f>AM25*S34</f>
        <v>0</v>
      </c>
      <c r="AL19" s="223">
        <f>AM25*T34</f>
        <v>0</v>
      </c>
      <c r="AM19" s="222">
        <f>4935*0.29445</f>
        <v>1453.1107500000001</v>
      </c>
      <c r="AN19" s="223">
        <f>AM27*Q34</f>
        <v>0</v>
      </c>
      <c r="AO19" s="223">
        <f>AM27*R34</f>
        <v>0</v>
      </c>
      <c r="AP19" s="223">
        <f>AM27*S34</f>
        <v>0</v>
      </c>
      <c r="AQ19" s="223">
        <f>AM27*T34</f>
        <v>0</v>
      </c>
      <c r="AR19" s="222">
        <f>4935*0.081885</f>
        <v>404.10247499999997</v>
      </c>
      <c r="AS19" s="223">
        <f>AM26*Q34</f>
        <v>0</v>
      </c>
      <c r="AT19" s="223">
        <f>AM26*R34</f>
        <v>0</v>
      </c>
      <c r="AU19" s="223">
        <f>S34*AM26</f>
        <v>0</v>
      </c>
      <c r="AV19" s="223">
        <f>AM26*T34</f>
        <v>0</v>
      </c>
      <c r="AW19" s="222">
        <f>4935*0.0008271</f>
        <v>4.0817385000000002</v>
      </c>
      <c r="AX19" s="223">
        <f>AM28*Q34</f>
        <v>0</v>
      </c>
      <c r="AY19" s="223">
        <f>AM28*R34</f>
        <v>0</v>
      </c>
      <c r="AZ19" s="223">
        <f>AM28*S34</f>
        <v>0</v>
      </c>
      <c r="BA19" s="223">
        <f>AM28*T34</f>
        <v>0</v>
      </c>
      <c r="BB19" s="222">
        <f>4935*0.45244</f>
        <v>2232.7914000000001</v>
      </c>
      <c r="BC19" s="223">
        <f>AM29*Q34</f>
        <v>0</v>
      </c>
      <c r="BD19" s="223">
        <f>AM29*R34</f>
        <v>0</v>
      </c>
      <c r="BE19" s="223">
        <f>AM29*S34</f>
        <v>0</v>
      </c>
      <c r="BF19" s="223">
        <f>AM29*T34</f>
        <v>0</v>
      </c>
      <c r="BG19" s="222">
        <f>4935*0.032258</f>
        <v>159.19323</v>
      </c>
      <c r="BH19" s="223">
        <f>AM30*Q34</f>
        <v>0</v>
      </c>
      <c r="BI19" s="223">
        <f>AM30*R34</f>
        <v>0</v>
      </c>
      <c r="BJ19" s="223">
        <f>AM30*S34</f>
        <v>0</v>
      </c>
      <c r="BK19" s="223">
        <f>AM30*T34</f>
        <v>0</v>
      </c>
      <c r="BL19" s="222">
        <f>4935*0.041356</f>
        <v>204.09186</v>
      </c>
      <c r="BM19" s="223">
        <f>AM31*Q34</f>
        <v>0</v>
      </c>
      <c r="BN19" s="223">
        <f>AM31*R34</f>
        <v>0</v>
      </c>
      <c r="BO19" s="223">
        <f>AM31*S34</f>
        <v>0</v>
      </c>
      <c r="BP19" s="223">
        <f>AM31*T34</f>
        <v>0</v>
      </c>
      <c r="BQ19" s="222">
        <f>4935*0.033085</f>
        <v>163.27447500000002</v>
      </c>
      <c r="BR19" s="4"/>
    </row>
    <row r="20" spans="1:70" ht="21" outlineLevel="1" x14ac:dyDescent="0.35">
      <c r="A20" s="23" t="s">
        <v>54</v>
      </c>
      <c r="B20" s="23"/>
      <c r="C20" s="23"/>
      <c r="D20" s="23"/>
      <c r="E20" s="23"/>
      <c r="F20" s="23"/>
      <c r="G20" s="23"/>
      <c r="H20" s="239"/>
      <c r="I20" s="73"/>
      <c r="J20" s="73"/>
      <c r="K20" s="73"/>
      <c r="L20" s="73"/>
      <c r="M20" s="233"/>
      <c r="N20" s="238"/>
      <c r="O20" s="238"/>
      <c r="P20" s="238"/>
      <c r="Q20" s="238"/>
      <c r="R20" s="238"/>
      <c r="S20" s="234"/>
      <c r="T20" s="234"/>
      <c r="U20" s="317"/>
      <c r="V20" s="317"/>
      <c r="W20" s="317"/>
      <c r="X20" s="317"/>
      <c r="Y20" s="317"/>
      <c r="Z20" s="317"/>
      <c r="AA20" s="317"/>
      <c r="AB20" s="317"/>
      <c r="AC20" s="317"/>
      <c r="AD20" s="31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2"/>
    </row>
    <row r="21" spans="1:70" outlineLevel="1" x14ac:dyDescent="0.25">
      <c r="A21" s="286" t="s">
        <v>63</v>
      </c>
      <c r="B21" s="287"/>
      <c r="C21" s="287"/>
      <c r="D21" s="287"/>
      <c r="E21" s="287"/>
      <c r="F21" s="287"/>
      <c r="G21" s="287"/>
      <c r="H21" s="200"/>
      <c r="I21" s="75"/>
      <c r="J21" s="75"/>
      <c r="K21" s="75"/>
      <c r="L21" s="25"/>
      <c r="M21" s="25"/>
      <c r="N21" s="25"/>
      <c r="O21" s="25"/>
      <c r="P21" s="25"/>
      <c r="Q21" s="25"/>
      <c r="R21" s="70"/>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32"/>
    </row>
    <row r="22" spans="1:70" outlineLevel="1" x14ac:dyDescent="0.25">
      <c r="A22" s="308" t="s">
        <v>213</v>
      </c>
      <c r="B22" s="309"/>
      <c r="C22" s="309"/>
      <c r="D22" s="309"/>
      <c r="E22" s="309"/>
      <c r="F22" s="309"/>
      <c r="G22" s="309"/>
      <c r="H22" s="203"/>
      <c r="I22" s="74"/>
      <c r="J22" s="74"/>
      <c r="K22" s="74"/>
      <c r="L22" s="25"/>
      <c r="M22" s="25"/>
      <c r="N22" s="25"/>
      <c r="O22" s="25"/>
      <c r="P22" s="25"/>
      <c r="Q22" s="25"/>
      <c r="R22" s="70"/>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32"/>
    </row>
    <row r="23" spans="1:70" outlineLevel="1" x14ac:dyDescent="0.25">
      <c r="A23" s="286" t="s">
        <v>139</v>
      </c>
      <c r="B23" s="287"/>
      <c r="C23" s="287"/>
      <c r="D23" s="287"/>
      <c r="E23" s="287"/>
      <c r="F23" s="287"/>
      <c r="G23" s="287"/>
      <c r="H23" s="200"/>
      <c r="I23" s="74"/>
      <c r="J23" s="74"/>
      <c r="K23" s="74"/>
      <c r="L23" s="25"/>
      <c r="M23" s="25"/>
      <c r="N23" s="25"/>
      <c r="O23" s="25"/>
      <c r="P23" s="25"/>
      <c r="Q23" s="25"/>
      <c r="R23" s="70"/>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32"/>
    </row>
    <row r="24" spans="1:70" outlineLevel="1" x14ac:dyDescent="0.25">
      <c r="A24" s="309" t="s">
        <v>64</v>
      </c>
      <c r="B24" s="309"/>
      <c r="C24" s="309"/>
      <c r="D24" s="309"/>
      <c r="E24" s="309"/>
      <c r="F24" s="309"/>
      <c r="G24" s="309"/>
      <c r="H24" s="203"/>
      <c r="I24" s="74"/>
      <c r="J24" s="74"/>
      <c r="K24" s="74"/>
      <c r="L24" s="25"/>
      <c r="M24" s="25"/>
      <c r="N24" s="25"/>
      <c r="O24" s="25"/>
      <c r="P24" s="25"/>
      <c r="Q24" s="25"/>
      <c r="R24" s="70"/>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32"/>
    </row>
    <row r="25" spans="1:70" ht="18.75" customHeight="1" outlineLevel="1" x14ac:dyDescent="0.25">
      <c r="A25" s="287" t="s">
        <v>65</v>
      </c>
      <c r="B25" s="287"/>
      <c r="C25" s="287"/>
      <c r="D25" s="287"/>
      <c r="E25" s="287"/>
      <c r="F25" s="287"/>
      <c r="G25" s="287"/>
      <c r="H25" s="200"/>
      <c r="I25" s="74"/>
      <c r="J25" s="74"/>
      <c r="K25" s="74"/>
      <c r="L25" s="25"/>
      <c r="M25" s="25"/>
      <c r="N25" s="25"/>
      <c r="O25" s="25"/>
      <c r="P25" s="25"/>
      <c r="Q25" s="25"/>
      <c r="R25" s="70"/>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32"/>
    </row>
    <row r="26" spans="1:70" ht="18.75" customHeight="1" outlineLevel="1" x14ac:dyDescent="0.25">
      <c r="A26" s="168"/>
      <c r="B26" s="168"/>
      <c r="C26" s="168"/>
      <c r="D26" s="168"/>
      <c r="E26" s="168"/>
      <c r="F26" s="168"/>
      <c r="G26" s="168"/>
      <c r="H26" s="200"/>
      <c r="I26" s="74"/>
      <c r="J26" s="74"/>
      <c r="K26" s="74"/>
      <c r="L26" s="25"/>
      <c r="M26" s="25"/>
      <c r="N26" s="25"/>
      <c r="O26" s="25"/>
      <c r="P26" s="25"/>
      <c r="Q26" s="25"/>
      <c r="R26" s="70"/>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32"/>
    </row>
    <row r="27" spans="1:70" s="1" customFormat="1" ht="27.75" customHeight="1" x14ac:dyDescent="0.35">
      <c r="A27" s="288" t="s">
        <v>204</v>
      </c>
      <c r="B27" s="288"/>
      <c r="C27" s="288"/>
      <c r="D27" s="288"/>
      <c r="E27" s="40"/>
      <c r="F27" s="40"/>
      <c r="G27" s="40"/>
      <c r="H27" s="40"/>
      <c r="I27" s="40"/>
      <c r="J27" s="40"/>
      <c r="K27" s="40"/>
      <c r="L27" s="40"/>
      <c r="M27" s="40"/>
      <c r="N27" s="40"/>
      <c r="O27" s="40"/>
      <c r="P27" s="40"/>
      <c r="Q27" s="41"/>
      <c r="R27" s="4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4"/>
      <c r="BF27" s="4"/>
      <c r="BG27" s="4"/>
      <c r="BH27" s="4"/>
    </row>
    <row r="28" spans="1:70" s="9" customFormat="1" ht="27.75" customHeight="1" x14ac:dyDescent="0.35">
      <c r="A28" s="42"/>
      <c r="B28" s="42"/>
      <c r="C28" s="42"/>
      <c r="D28" s="42"/>
      <c r="E28" s="43"/>
      <c r="F28" s="43"/>
      <c r="G28" s="43"/>
      <c r="H28" s="43"/>
      <c r="I28" s="43"/>
      <c r="J28" s="43"/>
      <c r="K28" s="43"/>
      <c r="L28" s="43"/>
      <c r="M28" s="43"/>
      <c r="N28" s="43"/>
      <c r="O28" s="43"/>
      <c r="P28" s="43"/>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row>
    <row r="29" spans="1:70" s="1" customFormat="1" ht="29.25" customHeight="1" outlineLevel="1" thickBot="1" x14ac:dyDescent="0.4">
      <c r="A29" s="25"/>
      <c r="B29" s="59" t="s">
        <v>7</v>
      </c>
      <c r="C29" s="60" t="s">
        <v>38</v>
      </c>
      <c r="D29" s="61">
        <v>2018</v>
      </c>
      <c r="E29" s="171">
        <v>2020</v>
      </c>
      <c r="F29" s="33"/>
      <c r="G29" s="33"/>
      <c r="H29" s="33"/>
      <c r="I29" s="33"/>
      <c r="J29" s="33"/>
      <c r="K29" s="33"/>
      <c r="L29" s="33"/>
      <c r="M29" s="4"/>
      <c r="N29" s="4"/>
      <c r="O29" s="4"/>
      <c r="P29" s="318"/>
      <c r="Q29" s="318"/>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row>
    <row r="30" spans="1:70" s="1" customFormat="1" ht="23.85" customHeight="1" outlineLevel="1" x14ac:dyDescent="0.35">
      <c r="A30" s="4"/>
      <c r="B30" s="62" t="s">
        <v>25</v>
      </c>
      <c r="C30" s="194">
        <v>35000000</v>
      </c>
      <c r="D30" s="64">
        <f>C30</f>
        <v>35000000</v>
      </c>
      <c r="E30" s="172">
        <f>C30</f>
        <v>35000000</v>
      </c>
      <c r="F30" s="33"/>
      <c r="G30" s="33"/>
      <c r="H30" s="33"/>
      <c r="I30" s="33"/>
      <c r="J30" s="33"/>
      <c r="K30" s="33"/>
      <c r="L30" s="33"/>
      <c r="M30" s="4"/>
      <c r="N30" s="4"/>
      <c r="O30" s="24"/>
      <c r="P30" s="24"/>
      <c r="Q30" s="2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row>
    <row r="31" spans="1:70" s="1" customFormat="1" ht="23.85" customHeight="1" outlineLevel="1" x14ac:dyDescent="0.35">
      <c r="A31" s="25"/>
      <c r="B31" s="65" t="s">
        <v>23</v>
      </c>
      <c r="C31" s="66">
        <v>0.1</v>
      </c>
      <c r="D31" s="67">
        <v>0.1</v>
      </c>
      <c r="E31" s="173">
        <v>0.1</v>
      </c>
      <c r="F31" s="33"/>
      <c r="G31" s="33"/>
      <c r="H31" s="33"/>
      <c r="I31" s="33"/>
      <c r="J31" s="33"/>
      <c r="K31" s="33"/>
      <c r="L31" s="33"/>
      <c r="M31" s="33"/>
      <c r="N31" s="33"/>
      <c r="O31" s="33"/>
      <c r="P31" s="4"/>
      <c r="Q31" s="4"/>
      <c r="R31" s="24"/>
      <c r="S31" s="24"/>
      <c r="T31" s="2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row>
    <row r="32" spans="1:70" s="1" customFormat="1" ht="23.85" customHeight="1" outlineLevel="1" x14ac:dyDescent="0.35">
      <c r="A32" s="25"/>
      <c r="B32" s="65" t="s">
        <v>24</v>
      </c>
      <c r="C32" s="66">
        <v>0.9</v>
      </c>
      <c r="D32" s="67">
        <v>0.9</v>
      </c>
      <c r="E32" s="173">
        <v>0.9</v>
      </c>
      <c r="F32" s="33"/>
      <c r="G32" s="33"/>
      <c r="H32" s="33"/>
      <c r="I32" s="33"/>
      <c r="J32" s="33"/>
      <c r="K32" s="33"/>
      <c r="L32" s="33"/>
      <c r="M32" s="33"/>
      <c r="N32" s="33"/>
      <c r="O32" s="33"/>
      <c r="P32" s="4"/>
      <c r="Q32" s="4"/>
      <c r="R32" s="24"/>
      <c r="S32" s="24"/>
      <c r="T32" s="2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row>
    <row r="33" spans="1:65" s="1" customFormat="1" ht="19.5" customHeight="1" outlineLevel="1" x14ac:dyDescent="0.35">
      <c r="A33" s="25"/>
      <c r="B33" s="2"/>
      <c r="C33" s="2"/>
      <c r="D33" s="33"/>
      <c r="E33" s="33"/>
      <c r="F33" s="33"/>
      <c r="G33" s="33"/>
      <c r="H33" s="33"/>
      <c r="I33" s="33"/>
      <c r="J33" s="33"/>
      <c r="K33" s="33"/>
      <c r="L33" s="33"/>
      <c r="M33" s="33"/>
      <c r="N33" s="33"/>
      <c r="O33" s="33"/>
      <c r="P33" s="33"/>
      <c r="Q33" s="33"/>
      <c r="R33" s="4"/>
      <c r="S33" s="4"/>
      <c r="T33" s="44" t="s">
        <v>36</v>
      </c>
      <c r="U33" s="3"/>
      <c r="V33" s="3"/>
      <c r="W33" s="3"/>
      <c r="X33" s="3"/>
      <c r="Y33" s="3"/>
      <c r="Z33" s="3"/>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row>
    <row r="34" spans="1:65" ht="21.75" outlineLevel="1" thickBot="1" x14ac:dyDescent="0.4">
      <c r="A34" s="295" t="s">
        <v>51</v>
      </c>
      <c r="B34" s="295"/>
      <c r="C34" s="295"/>
      <c r="D34" s="295"/>
      <c r="E34" s="295"/>
      <c r="F34" s="295"/>
      <c r="G34" s="296"/>
      <c r="H34" s="319" t="s">
        <v>214</v>
      </c>
      <c r="I34" s="299" t="s">
        <v>226</v>
      </c>
      <c r="J34" s="300"/>
      <c r="K34" s="316"/>
      <c r="L34" s="244"/>
      <c r="M34" s="244"/>
      <c r="N34" s="314"/>
      <c r="O34" s="314"/>
      <c r="P34" s="314"/>
      <c r="Q34" s="314"/>
      <c r="R34" s="314"/>
      <c r="S34" s="25"/>
      <c r="T34" s="25"/>
      <c r="U34" s="310" t="s">
        <v>9</v>
      </c>
      <c r="V34" s="311"/>
      <c r="W34" s="311"/>
      <c r="X34" s="311"/>
      <c r="Y34" s="312"/>
      <c r="Z34" s="310" t="s">
        <v>14</v>
      </c>
      <c r="AA34" s="311"/>
      <c r="AB34" s="311"/>
      <c r="AC34" s="311"/>
      <c r="AD34" s="312"/>
      <c r="AE34" s="310" t="s">
        <v>22</v>
      </c>
      <c r="AF34" s="311"/>
      <c r="AG34" s="311"/>
      <c r="AH34" s="311"/>
      <c r="AI34" s="312"/>
      <c r="AJ34" s="310" t="s">
        <v>11</v>
      </c>
      <c r="AK34" s="311"/>
      <c r="AL34" s="311"/>
      <c r="AM34" s="311"/>
      <c r="AN34" s="312"/>
      <c r="AO34" s="310" t="s">
        <v>12</v>
      </c>
      <c r="AP34" s="311"/>
      <c r="AQ34" s="311"/>
      <c r="AR34" s="311"/>
      <c r="AS34" s="312"/>
      <c r="AT34" s="310" t="s">
        <v>10</v>
      </c>
      <c r="AU34" s="311"/>
      <c r="AV34" s="311"/>
      <c r="AW34" s="311"/>
      <c r="AX34" s="312"/>
      <c r="AY34" s="310" t="s">
        <v>15</v>
      </c>
      <c r="AZ34" s="311"/>
      <c r="BA34" s="311"/>
      <c r="BB34" s="311"/>
      <c r="BC34" s="312"/>
      <c r="BD34" s="310" t="s">
        <v>13</v>
      </c>
      <c r="BE34" s="311"/>
      <c r="BF34" s="311"/>
      <c r="BG34" s="311"/>
      <c r="BH34" s="312"/>
    </row>
    <row r="35" spans="1:65" ht="29.85" customHeight="1" outlineLevel="1" thickBot="1" x14ac:dyDescent="0.3">
      <c r="A35" s="35" t="s">
        <v>4</v>
      </c>
      <c r="B35" s="14" t="s">
        <v>6</v>
      </c>
      <c r="C35" s="14" t="s">
        <v>3</v>
      </c>
      <c r="D35" s="301" t="s">
        <v>52</v>
      </c>
      <c r="E35" s="302"/>
      <c r="F35" s="15" t="s">
        <v>8</v>
      </c>
      <c r="G35" s="15" t="s">
        <v>0</v>
      </c>
      <c r="H35" s="320"/>
      <c r="I35" s="243">
        <v>2018</v>
      </c>
      <c r="J35" s="19">
        <v>2019</v>
      </c>
      <c r="K35" s="216">
        <v>2020</v>
      </c>
      <c r="L35" s="245"/>
      <c r="M35" s="245"/>
      <c r="N35" s="315"/>
      <c r="O35" s="315"/>
      <c r="P35" s="315"/>
      <c r="Q35" s="315"/>
      <c r="R35" s="315"/>
      <c r="S35" s="25"/>
      <c r="T35" s="25"/>
      <c r="U35" s="28" t="s">
        <v>20</v>
      </c>
      <c r="V35" s="21" t="s">
        <v>28</v>
      </c>
      <c r="W35" s="21" t="s">
        <v>27</v>
      </c>
      <c r="X35" s="21" t="s">
        <v>21</v>
      </c>
      <c r="Y35" s="26" t="s">
        <v>37</v>
      </c>
      <c r="Z35" s="28" t="s">
        <v>20</v>
      </c>
      <c r="AA35" s="21" t="s">
        <v>28</v>
      </c>
      <c r="AB35" s="21" t="s">
        <v>27</v>
      </c>
      <c r="AC35" s="21" t="s">
        <v>21</v>
      </c>
      <c r="AD35" s="26" t="s">
        <v>37</v>
      </c>
      <c r="AE35" s="28" t="s">
        <v>20</v>
      </c>
      <c r="AF35" s="21" t="s">
        <v>28</v>
      </c>
      <c r="AG35" s="21" t="s">
        <v>27</v>
      </c>
      <c r="AH35" s="21" t="s">
        <v>21</v>
      </c>
      <c r="AI35" s="26" t="s">
        <v>37</v>
      </c>
      <c r="AJ35" s="28" t="s">
        <v>20</v>
      </c>
      <c r="AK35" s="21" t="s">
        <v>28</v>
      </c>
      <c r="AL35" s="21" t="s">
        <v>27</v>
      </c>
      <c r="AM35" s="21" t="s">
        <v>21</v>
      </c>
      <c r="AN35" s="26" t="s">
        <v>37</v>
      </c>
      <c r="AO35" s="28" t="s">
        <v>20</v>
      </c>
      <c r="AP35" s="21" t="s">
        <v>28</v>
      </c>
      <c r="AQ35" s="21" t="s">
        <v>27</v>
      </c>
      <c r="AR35" s="21" t="s">
        <v>21</v>
      </c>
      <c r="AS35" s="26" t="s">
        <v>37</v>
      </c>
      <c r="AT35" s="28" t="s">
        <v>20</v>
      </c>
      <c r="AU35" s="21" t="s">
        <v>28</v>
      </c>
      <c r="AV35" s="21" t="s">
        <v>27</v>
      </c>
      <c r="AW35" s="21" t="s">
        <v>21</v>
      </c>
      <c r="AX35" s="26"/>
      <c r="AY35" s="28" t="s">
        <v>20</v>
      </c>
      <c r="AZ35" s="21" t="s">
        <v>28</v>
      </c>
      <c r="BA35" s="21" t="s">
        <v>27</v>
      </c>
      <c r="BB35" s="21" t="s">
        <v>21</v>
      </c>
      <c r="BC35" s="26"/>
      <c r="BD35" s="28" t="s">
        <v>20</v>
      </c>
      <c r="BE35" s="21" t="s">
        <v>28</v>
      </c>
      <c r="BF35" s="21" t="s">
        <v>27</v>
      </c>
      <c r="BG35" s="21" t="s">
        <v>21</v>
      </c>
      <c r="BH35" s="26" t="s">
        <v>37</v>
      </c>
    </row>
    <row r="36" spans="1:65" ht="92.65" customHeight="1" outlineLevel="1" thickBot="1" x14ac:dyDescent="0.3">
      <c r="A36" s="36" t="s">
        <v>16</v>
      </c>
      <c r="B36" s="5" t="s">
        <v>228</v>
      </c>
      <c r="C36" s="5" t="s">
        <v>229</v>
      </c>
      <c r="D36" s="284" t="s">
        <v>147</v>
      </c>
      <c r="E36" s="285"/>
      <c r="F36" s="5" t="s">
        <v>55</v>
      </c>
      <c r="G36" s="5" t="s">
        <v>66</v>
      </c>
      <c r="H36" s="46">
        <v>0</v>
      </c>
      <c r="I36" s="240" t="s">
        <v>188</v>
      </c>
      <c r="J36" s="241">
        <v>50</v>
      </c>
      <c r="K36" s="266">
        <v>50</v>
      </c>
      <c r="L36" s="229"/>
      <c r="M36" s="229"/>
      <c r="N36" s="313"/>
      <c r="O36" s="313"/>
      <c r="P36" s="313"/>
      <c r="Q36" s="313"/>
      <c r="R36" s="313"/>
      <c r="S36" s="25"/>
      <c r="T36" s="30" t="s">
        <v>16</v>
      </c>
      <c r="U36" s="29"/>
      <c r="V36" s="22"/>
      <c r="W36" s="22"/>
      <c r="X36" s="22"/>
      <c r="Y36" s="27"/>
      <c r="Z36" s="29"/>
      <c r="AA36" s="22"/>
      <c r="AB36" s="22"/>
      <c r="AC36" s="22"/>
      <c r="AD36" s="27"/>
      <c r="AE36" s="29"/>
      <c r="AF36" s="22"/>
      <c r="AG36" s="22"/>
      <c r="AH36" s="22"/>
      <c r="AI36" s="27"/>
      <c r="AJ36" s="29"/>
      <c r="AK36" s="22"/>
      <c r="AL36" s="22"/>
      <c r="AM36" s="22"/>
      <c r="AN36" s="27"/>
      <c r="AO36" s="29"/>
      <c r="AP36" s="22"/>
      <c r="AQ36" s="22"/>
      <c r="AR36" s="22"/>
      <c r="AS36" s="27"/>
      <c r="AT36" s="29"/>
      <c r="AU36" s="22"/>
      <c r="AV36" s="22"/>
      <c r="AW36" s="22"/>
      <c r="AX36" s="27"/>
      <c r="AY36" s="29"/>
      <c r="AZ36" s="22"/>
      <c r="BA36" s="22"/>
      <c r="BB36" s="22"/>
      <c r="BC36" s="27"/>
      <c r="BD36" s="29"/>
      <c r="BE36" s="22"/>
      <c r="BF36" s="22"/>
      <c r="BG36" s="22"/>
      <c r="BH36" s="27"/>
    </row>
    <row r="37" spans="1:65" ht="15" customHeight="1" outlineLevel="1" x14ac:dyDescent="0.25">
      <c r="A37" s="36" t="s">
        <v>17</v>
      </c>
      <c r="B37" s="5" t="s">
        <v>251</v>
      </c>
      <c r="C37" s="5" t="s">
        <v>252</v>
      </c>
      <c r="D37" s="284" t="s">
        <v>253</v>
      </c>
      <c r="E37" s="285"/>
      <c r="F37" s="5" t="s">
        <v>55</v>
      </c>
      <c r="G37" s="5" t="s">
        <v>177</v>
      </c>
      <c r="H37" s="46">
        <v>0</v>
      </c>
      <c r="I37" s="240"/>
      <c r="J37" s="241"/>
      <c r="K37" s="266"/>
      <c r="L37" s="229"/>
      <c r="M37" s="229"/>
      <c r="N37" s="313"/>
      <c r="O37" s="313"/>
      <c r="P37" s="313"/>
      <c r="Q37" s="313"/>
      <c r="R37" s="313"/>
      <c r="S37" s="25"/>
      <c r="T37" s="30"/>
      <c r="U37" s="29"/>
      <c r="V37" s="22"/>
      <c r="W37" s="22"/>
      <c r="X37" s="22"/>
      <c r="Y37" s="27"/>
      <c r="Z37" s="29"/>
      <c r="AA37" s="22"/>
      <c r="AB37" s="22"/>
      <c r="AC37" s="22"/>
      <c r="AD37" s="27"/>
      <c r="AE37" s="29"/>
      <c r="AF37" s="22"/>
      <c r="AG37" s="22"/>
      <c r="AH37" s="22"/>
      <c r="AI37" s="27"/>
      <c r="AJ37" s="29"/>
      <c r="AK37" s="22"/>
      <c r="AL37" s="22"/>
      <c r="AM37" s="22"/>
      <c r="AN37" s="27"/>
      <c r="AO37" s="29"/>
      <c r="AP37" s="22"/>
      <c r="AQ37" s="22"/>
      <c r="AR37" s="22"/>
      <c r="AS37" s="27"/>
      <c r="AT37" s="29"/>
      <c r="AU37" s="22"/>
      <c r="AV37" s="22"/>
      <c r="AW37" s="22"/>
      <c r="AX37" s="27"/>
      <c r="AY37" s="29"/>
      <c r="AZ37" s="22"/>
      <c r="BA37" s="22"/>
      <c r="BB37" s="22"/>
      <c r="BC37" s="27"/>
      <c r="BD37" s="29"/>
      <c r="BE37" s="22"/>
      <c r="BF37" s="22"/>
      <c r="BG37" s="22"/>
      <c r="BH37" s="27"/>
    </row>
    <row r="38" spans="1:65" ht="31.5" customHeight="1" outlineLevel="1" x14ac:dyDescent="0.35">
      <c r="A38" s="25"/>
      <c r="B38" s="33"/>
      <c r="C38" s="33"/>
      <c r="D38" s="33"/>
      <c r="E38" s="33"/>
      <c r="F38" s="33"/>
      <c r="G38" s="33"/>
      <c r="H38" s="33"/>
      <c r="I38" s="33"/>
      <c r="J38" s="33"/>
      <c r="K38" s="33"/>
      <c r="L38" s="33"/>
      <c r="M38" s="25"/>
      <c r="N38" s="25"/>
      <c r="O38" s="25"/>
      <c r="P38" s="25"/>
      <c r="Q38" s="25"/>
      <c r="R38" s="25"/>
      <c r="S38" s="4"/>
      <c r="T38" s="68"/>
      <c r="U38" s="69"/>
      <c r="V38" s="69"/>
      <c r="W38" s="69"/>
      <c r="X38" s="69"/>
      <c r="Y38" s="69"/>
      <c r="Z38" s="69"/>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2"/>
      <c r="BH38" s="32"/>
      <c r="BI38" s="32"/>
    </row>
    <row r="39" spans="1:65" ht="21" outlineLevel="1" x14ac:dyDescent="0.35">
      <c r="A39" s="23" t="s">
        <v>53</v>
      </c>
      <c r="B39" s="23"/>
      <c r="C39" s="23"/>
      <c r="D39" s="23"/>
      <c r="E39" s="23"/>
      <c r="F39" s="23"/>
      <c r="G39" s="23"/>
      <c r="H39" s="239"/>
      <c r="I39" s="73"/>
      <c r="J39" s="73"/>
      <c r="K39" s="73"/>
      <c r="L39" s="73"/>
      <c r="M39" s="73"/>
      <c r="N39" s="73"/>
      <c r="O39" s="73"/>
      <c r="P39" s="73"/>
      <c r="Q39" s="73"/>
      <c r="R39" s="73"/>
      <c r="S39" s="25"/>
      <c r="T39" s="32"/>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2"/>
    </row>
    <row r="40" spans="1:65" ht="35.1" customHeight="1" outlineLevel="1" x14ac:dyDescent="0.25">
      <c r="A40" s="309" t="s">
        <v>230</v>
      </c>
      <c r="B40" s="309"/>
      <c r="C40" s="309"/>
      <c r="D40" s="309"/>
      <c r="E40" s="309"/>
      <c r="F40" s="309"/>
      <c r="G40" s="309"/>
      <c r="H40" s="203"/>
      <c r="I40" s="75"/>
      <c r="J40" s="75"/>
      <c r="K40" s="75"/>
      <c r="L40" s="25"/>
      <c r="M40" s="25"/>
      <c r="N40" s="25"/>
      <c r="O40" s="25"/>
      <c r="P40" s="25"/>
      <c r="Q40" s="25"/>
      <c r="R40" s="70"/>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32"/>
    </row>
    <row r="41" spans="1:65" ht="15.75" customHeight="1" outlineLevel="1" x14ac:dyDescent="0.25">
      <c r="A41" s="308"/>
      <c r="B41" s="309"/>
      <c r="C41" s="309"/>
      <c r="D41" s="309"/>
      <c r="E41" s="309"/>
      <c r="F41" s="309"/>
      <c r="G41" s="309"/>
      <c r="H41" s="203"/>
      <c r="I41" s="74"/>
      <c r="J41" s="74"/>
      <c r="K41" s="74"/>
      <c r="L41" s="25"/>
      <c r="M41" s="25"/>
      <c r="N41" s="25"/>
      <c r="O41" s="25"/>
      <c r="P41" s="25"/>
      <c r="Q41" s="25"/>
      <c r="R41" s="70"/>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32"/>
    </row>
    <row r="42" spans="1:65" ht="17.25" customHeight="1" outlineLevel="1" x14ac:dyDescent="0.25">
      <c r="A42" s="286"/>
      <c r="B42" s="287"/>
      <c r="C42" s="287"/>
      <c r="D42" s="287"/>
      <c r="E42" s="287"/>
      <c r="F42" s="287"/>
      <c r="G42" s="287"/>
      <c r="H42" s="200"/>
      <c r="I42" s="74"/>
      <c r="J42" s="74"/>
      <c r="K42" s="74"/>
      <c r="L42" s="25"/>
      <c r="M42" s="25"/>
      <c r="N42" s="25"/>
      <c r="O42" s="25"/>
      <c r="P42" s="25"/>
      <c r="Q42" s="25"/>
      <c r="R42" s="70"/>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32"/>
    </row>
    <row r="44" spans="1:65" ht="23.65" customHeight="1" x14ac:dyDescent="0.35">
      <c r="A44" s="288" t="s">
        <v>205</v>
      </c>
      <c r="B44" s="288"/>
      <c r="C44" s="288"/>
      <c r="D44" s="288"/>
      <c r="E44" s="288"/>
      <c r="F44" s="288"/>
      <c r="G44" s="288"/>
      <c r="H44" s="288"/>
      <c r="I44" s="288"/>
      <c r="J44" s="288"/>
      <c r="K44" s="288"/>
      <c r="L44" s="40"/>
      <c r="M44" s="40"/>
      <c r="N44" s="40"/>
      <c r="O44" s="40"/>
      <c r="P44" s="40"/>
      <c r="Q44" s="41"/>
      <c r="R44" s="4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4"/>
      <c r="BK44" s="4"/>
      <c r="BL44" s="4"/>
      <c r="BM44" s="4"/>
    </row>
    <row r="45" spans="1:65" ht="23.25" x14ac:dyDescent="0.35">
      <c r="A45" s="42"/>
      <c r="B45" s="42"/>
      <c r="C45" s="42"/>
      <c r="D45" s="42"/>
      <c r="E45" s="43"/>
      <c r="F45" s="43"/>
      <c r="G45" s="43"/>
      <c r="H45" s="43"/>
      <c r="I45" s="43"/>
      <c r="J45" s="43"/>
      <c r="K45" s="43"/>
      <c r="L45" s="43"/>
      <c r="M45" s="43"/>
      <c r="N45" s="43"/>
      <c r="O45" s="43"/>
      <c r="P45" s="43"/>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row>
    <row r="46" spans="1:65" ht="24" thickBot="1" x14ac:dyDescent="0.4">
      <c r="A46" s="25"/>
      <c r="B46" s="59" t="s">
        <v>7</v>
      </c>
      <c r="C46" s="60">
        <v>2018</v>
      </c>
      <c r="D46" s="61">
        <v>2019</v>
      </c>
      <c r="E46" s="289">
        <v>2020</v>
      </c>
      <c r="F46" s="290"/>
      <c r="G46" s="33"/>
      <c r="H46" s="33"/>
      <c r="I46" s="33"/>
      <c r="J46" s="33"/>
      <c r="K46" s="33"/>
      <c r="L46" s="33"/>
      <c r="M46" s="33"/>
      <c r="N46" s="4"/>
      <c r="O46" s="4"/>
      <c r="P46" s="4"/>
      <c r="Q46" s="318"/>
      <c r="R46" s="318"/>
      <c r="S46" s="318"/>
      <c r="T46" s="318"/>
      <c r="U46" s="318"/>
      <c r="V46" s="318"/>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row>
    <row r="47" spans="1:65" ht="23.25" x14ac:dyDescent="0.35">
      <c r="A47" s="4"/>
      <c r="B47" s="62" t="s">
        <v>25</v>
      </c>
      <c r="C47" s="63">
        <f>7100000-C66</f>
        <v>6150000</v>
      </c>
      <c r="D47" s="64">
        <f>7550000-D66</f>
        <v>6150000</v>
      </c>
      <c r="E47" s="291">
        <f>8000000-E66</f>
        <v>6150000</v>
      </c>
      <c r="F47" s="292"/>
      <c r="G47" s="33"/>
      <c r="H47" s="33"/>
      <c r="I47" s="33"/>
      <c r="J47" s="33"/>
      <c r="K47" s="33"/>
      <c r="L47" s="33"/>
      <c r="M47" s="33"/>
      <c r="N47" s="4"/>
      <c r="O47" s="4"/>
      <c r="P47" s="76"/>
      <c r="Q47" s="76"/>
      <c r="R47" s="76"/>
      <c r="S47" s="76"/>
      <c r="T47" s="76"/>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row>
    <row r="48" spans="1:65" ht="23.25" x14ac:dyDescent="0.35">
      <c r="A48" s="25"/>
      <c r="B48" s="65" t="s">
        <v>23</v>
      </c>
      <c r="C48" s="66">
        <v>0.2</v>
      </c>
      <c r="D48" s="67">
        <v>0.1</v>
      </c>
      <c r="E48" s="293">
        <v>0.1</v>
      </c>
      <c r="F48" s="294"/>
      <c r="G48" s="33"/>
      <c r="H48" s="33"/>
      <c r="I48" s="33"/>
      <c r="J48" s="33"/>
      <c r="K48" s="33"/>
      <c r="L48" s="33"/>
      <c r="M48" s="33"/>
      <c r="N48" s="33"/>
      <c r="O48" s="33"/>
      <c r="P48" s="33"/>
      <c r="Q48" s="4"/>
      <c r="R48" s="4"/>
      <c r="S48" s="4"/>
      <c r="T48" s="76"/>
      <c r="U48" s="76"/>
      <c r="V48" s="76"/>
      <c r="W48" s="76"/>
      <c r="X48" s="76"/>
      <c r="Y48" s="76"/>
      <c r="Z48" s="76"/>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row>
    <row r="49" spans="1:65" ht="23.25" x14ac:dyDescent="0.35">
      <c r="A49" s="25"/>
      <c r="B49" s="65" t="s">
        <v>24</v>
      </c>
      <c r="C49" s="66">
        <v>0.8</v>
      </c>
      <c r="D49" s="67">
        <v>0.9</v>
      </c>
      <c r="E49" s="293">
        <v>0.9</v>
      </c>
      <c r="F49" s="294"/>
      <c r="G49" s="33"/>
      <c r="H49" s="33"/>
      <c r="I49" s="33"/>
      <c r="J49" s="33"/>
      <c r="K49" s="33"/>
      <c r="L49" s="33"/>
      <c r="M49" s="33"/>
      <c r="N49" s="33"/>
      <c r="O49" s="33"/>
      <c r="P49" s="33"/>
      <c r="Q49" s="4"/>
      <c r="R49" s="4"/>
      <c r="S49" s="4"/>
      <c r="T49" s="76"/>
      <c r="U49" s="76"/>
      <c r="V49" s="76"/>
      <c r="W49" s="76"/>
      <c r="X49" s="76"/>
      <c r="Y49" s="76"/>
      <c r="Z49" s="76"/>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row>
    <row r="50" spans="1:65" ht="23.25" x14ac:dyDescent="0.35">
      <c r="A50" s="25"/>
      <c r="B50" s="2"/>
      <c r="C50" s="2"/>
      <c r="D50" s="33"/>
      <c r="E50" s="33"/>
      <c r="F50" s="33"/>
      <c r="G50" s="33"/>
      <c r="H50" s="33"/>
      <c r="I50" s="33"/>
      <c r="J50" s="33"/>
      <c r="K50" s="33"/>
      <c r="L50" s="33"/>
      <c r="M50" s="33"/>
      <c r="N50" s="33"/>
      <c r="O50" s="33"/>
      <c r="P50" s="33"/>
      <c r="Q50" s="33"/>
      <c r="R50" s="4"/>
      <c r="S50" s="4"/>
      <c r="T50" s="4"/>
      <c r="U50" s="4"/>
      <c r="V50" s="4"/>
      <c r="W50" s="4"/>
      <c r="X50" s="4"/>
      <c r="Y50" s="44" t="s">
        <v>36</v>
      </c>
      <c r="Z50" s="3"/>
      <c r="AA50" s="3"/>
      <c r="AB50" s="3"/>
      <c r="AC50" s="3"/>
      <c r="AD50" s="3"/>
      <c r="AE50" s="3"/>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row>
    <row r="51" spans="1:65" ht="21.75" thickBot="1" x14ac:dyDescent="0.4">
      <c r="A51" s="295" t="s">
        <v>78</v>
      </c>
      <c r="B51" s="295"/>
      <c r="C51" s="295"/>
      <c r="D51" s="295"/>
      <c r="E51" s="295"/>
      <c r="F51" s="295"/>
      <c r="G51" s="296"/>
      <c r="H51" s="297" t="s">
        <v>214</v>
      </c>
      <c r="I51" s="299" t="s">
        <v>226</v>
      </c>
      <c r="J51" s="300"/>
      <c r="K51" s="300"/>
      <c r="L51" s="25"/>
      <c r="M51" s="25"/>
      <c r="N51" s="25"/>
      <c r="O51" s="25"/>
      <c r="P51" s="25"/>
      <c r="Q51" s="25"/>
      <c r="R51" s="25"/>
      <c r="S51" s="310" t="s">
        <v>9</v>
      </c>
      <c r="T51" s="311"/>
      <c r="U51" s="311"/>
      <c r="V51" s="311"/>
      <c r="W51" s="312"/>
      <c r="X51" s="310" t="s">
        <v>14</v>
      </c>
      <c r="Y51" s="311"/>
      <c r="Z51" s="311"/>
      <c r="AA51" s="311"/>
      <c r="AB51" s="312"/>
      <c r="AC51" s="310" t="s">
        <v>22</v>
      </c>
      <c r="AD51" s="311"/>
      <c r="AE51" s="311"/>
      <c r="AF51" s="311"/>
      <c r="AG51" s="312"/>
      <c r="AH51" s="310" t="s">
        <v>11</v>
      </c>
      <c r="AI51" s="311"/>
      <c r="AJ51" s="311"/>
      <c r="AK51" s="311"/>
      <c r="AL51" s="312"/>
      <c r="AM51" s="310" t="s">
        <v>12</v>
      </c>
      <c r="AN51" s="311"/>
      <c r="AO51" s="311"/>
      <c r="AP51" s="311"/>
      <c r="AQ51" s="312"/>
      <c r="AR51" s="310" t="s">
        <v>10</v>
      </c>
      <c r="AS51" s="311"/>
      <c r="AT51" s="311"/>
      <c r="AU51" s="311"/>
      <c r="AV51" s="312"/>
      <c r="AW51" s="310" t="s">
        <v>15</v>
      </c>
      <c r="AX51" s="311"/>
      <c r="AY51" s="311"/>
      <c r="AZ51" s="311"/>
      <c r="BA51" s="312"/>
      <c r="BB51" s="310" t="s">
        <v>13</v>
      </c>
      <c r="BC51" s="311"/>
      <c r="BD51" s="311"/>
      <c r="BE51" s="311"/>
      <c r="BF51" s="312"/>
    </row>
    <row r="52" spans="1:65" ht="15.75" customHeight="1" thickBot="1" x14ac:dyDescent="0.3">
      <c r="A52" s="35" t="s">
        <v>4</v>
      </c>
      <c r="B52" s="14" t="s">
        <v>6</v>
      </c>
      <c r="C52" s="14" t="s">
        <v>3</v>
      </c>
      <c r="D52" s="301" t="s">
        <v>52</v>
      </c>
      <c r="E52" s="302"/>
      <c r="F52" s="15" t="s">
        <v>8</v>
      </c>
      <c r="G52" s="15" t="s">
        <v>0</v>
      </c>
      <c r="H52" s="298"/>
      <c r="I52" s="243">
        <v>2018</v>
      </c>
      <c r="J52" s="19">
        <v>2019</v>
      </c>
      <c r="K52" s="226">
        <v>2020</v>
      </c>
      <c r="L52" s="25"/>
      <c r="M52" s="25"/>
      <c r="N52" s="25"/>
      <c r="O52" s="25"/>
      <c r="P52" s="25"/>
      <c r="Q52" s="25"/>
      <c r="R52" s="25"/>
      <c r="S52" s="28" t="s">
        <v>20</v>
      </c>
      <c r="T52" s="21" t="s">
        <v>28</v>
      </c>
      <c r="U52" s="21" t="s">
        <v>27</v>
      </c>
      <c r="V52" s="21" t="s">
        <v>21</v>
      </c>
      <c r="W52" s="26" t="s">
        <v>37</v>
      </c>
      <c r="X52" s="28" t="s">
        <v>20</v>
      </c>
      <c r="Y52" s="21" t="s">
        <v>28</v>
      </c>
      <c r="Z52" s="21" t="s">
        <v>27</v>
      </c>
      <c r="AA52" s="21" t="s">
        <v>21</v>
      </c>
      <c r="AB52" s="26" t="s">
        <v>37</v>
      </c>
      <c r="AC52" s="28" t="s">
        <v>20</v>
      </c>
      <c r="AD52" s="21" t="s">
        <v>28</v>
      </c>
      <c r="AE52" s="21" t="s">
        <v>27</v>
      </c>
      <c r="AF52" s="21" t="s">
        <v>21</v>
      </c>
      <c r="AG52" s="26" t="s">
        <v>37</v>
      </c>
      <c r="AH52" s="28" t="s">
        <v>20</v>
      </c>
      <c r="AI52" s="21" t="s">
        <v>28</v>
      </c>
      <c r="AJ52" s="21" t="s">
        <v>27</v>
      </c>
      <c r="AK52" s="21" t="s">
        <v>21</v>
      </c>
      <c r="AL52" s="26" t="s">
        <v>37</v>
      </c>
      <c r="AM52" s="28" t="s">
        <v>20</v>
      </c>
      <c r="AN52" s="21" t="s">
        <v>28</v>
      </c>
      <c r="AO52" s="21" t="s">
        <v>27</v>
      </c>
      <c r="AP52" s="21" t="s">
        <v>21</v>
      </c>
      <c r="AQ52" s="26" t="s">
        <v>37</v>
      </c>
      <c r="AR52" s="28" t="s">
        <v>20</v>
      </c>
      <c r="AS52" s="21" t="s">
        <v>28</v>
      </c>
      <c r="AT52" s="21" t="s">
        <v>27</v>
      </c>
      <c r="AU52" s="21" t="s">
        <v>21</v>
      </c>
      <c r="AV52" s="26"/>
      <c r="AW52" s="28" t="s">
        <v>20</v>
      </c>
      <c r="AX52" s="21" t="s">
        <v>28</v>
      </c>
      <c r="AY52" s="21" t="s">
        <v>27</v>
      </c>
      <c r="AZ52" s="21" t="s">
        <v>21</v>
      </c>
      <c r="BA52" s="26"/>
      <c r="BB52" s="28" t="s">
        <v>20</v>
      </c>
      <c r="BC52" s="21" t="s">
        <v>28</v>
      </c>
      <c r="BD52" s="21" t="s">
        <v>27</v>
      </c>
      <c r="BE52" s="21" t="s">
        <v>21</v>
      </c>
      <c r="BF52" s="26" t="s">
        <v>37</v>
      </c>
    </row>
    <row r="53" spans="1:65" ht="43.15" customHeight="1" x14ac:dyDescent="0.25">
      <c r="A53" s="36" t="s">
        <v>16</v>
      </c>
      <c r="B53" s="5" t="s">
        <v>189</v>
      </c>
      <c r="C53" s="5" t="s">
        <v>260</v>
      </c>
      <c r="D53" s="284" t="s">
        <v>190</v>
      </c>
      <c r="E53" s="285"/>
      <c r="F53" s="5" t="s">
        <v>55</v>
      </c>
      <c r="G53" s="5" t="s">
        <v>66</v>
      </c>
      <c r="H53" s="46">
        <v>0</v>
      </c>
      <c r="I53" s="240">
        <v>10</v>
      </c>
      <c r="J53" s="16" t="s">
        <v>227</v>
      </c>
      <c r="K53" s="235" t="s">
        <v>227</v>
      </c>
      <c r="L53" s="25"/>
      <c r="M53" s="25"/>
      <c r="N53" s="25"/>
      <c r="O53" s="25"/>
      <c r="P53" s="25"/>
      <c r="Q53" s="25"/>
      <c r="R53" s="30" t="s">
        <v>16</v>
      </c>
      <c r="S53" s="29"/>
      <c r="T53" s="22"/>
      <c r="U53" s="22"/>
      <c r="V53" s="22"/>
      <c r="W53" s="27">
        <v>11</v>
      </c>
      <c r="X53" s="29"/>
      <c r="Y53" s="22"/>
      <c r="Z53" s="22"/>
      <c r="AA53" s="22"/>
      <c r="AB53" s="27">
        <v>11</v>
      </c>
      <c r="AC53" s="29"/>
      <c r="AD53" s="22"/>
      <c r="AE53" s="22"/>
      <c r="AF53" s="22"/>
      <c r="AG53" s="27">
        <v>7</v>
      </c>
      <c r="AH53" s="29"/>
      <c r="AI53" s="22"/>
      <c r="AJ53" s="22"/>
      <c r="AK53" s="22"/>
      <c r="AL53" s="27">
        <v>0</v>
      </c>
      <c r="AM53" s="29"/>
      <c r="AN53" s="22"/>
      <c r="AO53" s="22"/>
      <c r="AP53" s="22"/>
      <c r="AQ53" s="27">
        <v>8</v>
      </c>
      <c r="AR53" s="29"/>
      <c r="AS53" s="22"/>
      <c r="AT53" s="22"/>
      <c r="AU53" s="22"/>
      <c r="AV53" s="27">
        <v>8</v>
      </c>
      <c r="AW53" s="29"/>
      <c r="AX53" s="22"/>
      <c r="AY53" s="22"/>
      <c r="AZ53" s="22"/>
      <c r="BA53" s="27">
        <v>5</v>
      </c>
      <c r="BB53" s="29"/>
      <c r="BC53" s="22"/>
      <c r="BD53" s="22"/>
      <c r="BE53" s="22"/>
      <c r="BF53" s="27">
        <v>5</v>
      </c>
    </row>
    <row r="54" spans="1:65" ht="28.9" customHeight="1" x14ac:dyDescent="0.3">
      <c r="A54" s="37" t="s">
        <v>17</v>
      </c>
      <c r="B54" s="7" t="s">
        <v>191</v>
      </c>
      <c r="C54" s="7" t="s">
        <v>192</v>
      </c>
      <c r="D54" s="305" t="s">
        <v>193</v>
      </c>
      <c r="E54" s="306"/>
      <c r="F54" s="7" t="s">
        <v>55</v>
      </c>
      <c r="G54" s="7" t="s">
        <v>57</v>
      </c>
      <c r="H54" s="47">
        <v>0</v>
      </c>
      <c r="I54" s="242" t="s">
        <v>263</v>
      </c>
      <c r="J54" s="16" t="s">
        <v>261</v>
      </c>
      <c r="K54" s="197" t="s">
        <v>262</v>
      </c>
      <c r="L54" s="4"/>
      <c r="M54" s="4"/>
      <c r="N54" s="25"/>
      <c r="O54" s="25"/>
      <c r="P54" s="25"/>
      <c r="Q54" s="25"/>
      <c r="R54" s="68"/>
      <c r="S54" s="69"/>
      <c r="T54" s="69"/>
      <c r="U54" s="69"/>
      <c r="V54" s="69"/>
      <c r="W54" s="69"/>
      <c r="X54" s="69"/>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2"/>
      <c r="BF54" s="32"/>
    </row>
    <row r="55" spans="1:65" ht="21" x14ac:dyDescent="0.35">
      <c r="A55" s="77" t="s">
        <v>77</v>
      </c>
      <c r="B55" s="77"/>
      <c r="C55" s="77"/>
      <c r="D55" s="77"/>
      <c r="E55" s="77"/>
      <c r="F55" s="77"/>
      <c r="G55" s="77"/>
      <c r="H55" s="239"/>
      <c r="I55" s="73"/>
      <c r="J55" s="73"/>
      <c r="K55" s="73"/>
      <c r="L55" s="73"/>
      <c r="M55" s="73"/>
      <c r="N55" s="73"/>
      <c r="O55" s="73"/>
      <c r="P55" s="73"/>
      <c r="Q55" s="73"/>
      <c r="R55" s="73"/>
      <c r="S55" s="25"/>
      <c r="T55" s="25"/>
      <c r="U55" s="25"/>
      <c r="V55" s="25"/>
      <c r="W55" s="25"/>
      <c r="X55" s="25"/>
      <c r="Y55" s="32"/>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c r="BE55" s="307"/>
      <c r="BF55" s="307"/>
      <c r="BG55" s="307"/>
      <c r="BH55" s="307"/>
      <c r="BI55" s="307"/>
      <c r="BJ55" s="307"/>
      <c r="BK55" s="307"/>
      <c r="BL55" s="307"/>
      <c r="BM55" s="307"/>
    </row>
    <row r="56" spans="1:65" x14ac:dyDescent="0.25">
      <c r="A56" s="286" t="s">
        <v>68</v>
      </c>
      <c r="B56" s="287"/>
      <c r="C56" s="287"/>
      <c r="D56" s="287"/>
      <c r="E56" s="287"/>
      <c r="F56" s="287"/>
      <c r="G56" s="287"/>
      <c r="H56" s="200"/>
      <c r="I56" s="75"/>
      <c r="J56" s="75"/>
      <c r="K56" s="75"/>
      <c r="L56" s="25"/>
      <c r="M56" s="25"/>
      <c r="N56" s="25"/>
      <c r="O56" s="25"/>
      <c r="P56" s="25"/>
      <c r="Q56" s="25"/>
      <c r="R56" s="70"/>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32"/>
    </row>
    <row r="57" spans="1:65" x14ac:dyDescent="0.25">
      <c r="A57" s="308" t="s">
        <v>67</v>
      </c>
      <c r="B57" s="309"/>
      <c r="C57" s="309"/>
      <c r="D57" s="309"/>
      <c r="E57" s="309"/>
      <c r="F57" s="309"/>
      <c r="G57" s="309"/>
      <c r="H57" s="203"/>
      <c r="I57" s="74"/>
      <c r="J57" s="74"/>
      <c r="K57" s="74"/>
      <c r="L57" s="25"/>
      <c r="M57" s="25"/>
      <c r="N57" s="25"/>
      <c r="O57" s="25"/>
      <c r="P57" s="25"/>
      <c r="Q57" s="25"/>
      <c r="R57" s="70"/>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32"/>
    </row>
    <row r="58" spans="1:65" x14ac:dyDescent="0.25">
      <c r="A58" s="286" t="s">
        <v>73</v>
      </c>
      <c r="B58" s="287"/>
      <c r="C58" s="287"/>
      <c r="D58" s="287"/>
      <c r="E58" s="287"/>
      <c r="F58" s="287"/>
      <c r="G58" s="287"/>
      <c r="H58" s="200"/>
      <c r="I58" s="74"/>
      <c r="J58" s="74"/>
      <c r="K58" s="74"/>
      <c r="L58" s="25"/>
      <c r="M58" s="25"/>
      <c r="N58" s="25"/>
      <c r="O58" s="25"/>
      <c r="P58" s="25"/>
      <c r="Q58" s="25"/>
      <c r="R58" s="70"/>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32"/>
    </row>
    <row r="59" spans="1:65" x14ac:dyDescent="0.25">
      <c r="A59" s="303" t="s">
        <v>72</v>
      </c>
      <c r="B59" s="303"/>
      <c r="C59" s="303"/>
      <c r="D59" s="303"/>
      <c r="E59" s="303"/>
      <c r="F59" s="303"/>
      <c r="G59" s="303"/>
      <c r="H59" s="201"/>
      <c r="I59" s="74"/>
      <c r="J59" s="74"/>
      <c r="K59" s="74"/>
      <c r="L59" s="25"/>
      <c r="M59" s="25"/>
      <c r="N59" s="25"/>
      <c r="O59" s="25"/>
      <c r="P59" s="25"/>
      <c r="Q59" s="25"/>
      <c r="R59" s="70"/>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32"/>
    </row>
    <row r="60" spans="1:65" x14ac:dyDescent="0.25">
      <c r="A60" s="304" t="s">
        <v>71</v>
      </c>
      <c r="B60" s="304"/>
      <c r="C60" s="304"/>
      <c r="D60" s="304"/>
      <c r="E60" s="304"/>
      <c r="F60" s="304"/>
      <c r="G60" s="304"/>
      <c r="H60" s="202"/>
      <c r="I60" s="25"/>
      <c r="J60" s="25"/>
      <c r="K60" s="25"/>
      <c r="L60" s="25"/>
      <c r="M60" s="25"/>
      <c r="N60" s="25"/>
      <c r="O60" s="25"/>
      <c r="P60" s="25"/>
      <c r="Q60" s="25"/>
      <c r="R60" s="25"/>
      <c r="S60" s="25"/>
      <c r="T60" s="25"/>
      <c r="U60" s="25"/>
      <c r="V60" s="25"/>
      <c r="W60" s="25"/>
      <c r="X60" s="25"/>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row>
    <row r="61" spans="1:65" x14ac:dyDescent="0.25">
      <c r="A61" s="303" t="s">
        <v>122</v>
      </c>
      <c r="B61" s="303"/>
      <c r="C61" s="303"/>
      <c r="D61" s="303"/>
      <c r="E61" s="303"/>
      <c r="F61" s="303"/>
      <c r="G61" s="303"/>
      <c r="H61" s="201"/>
      <c r="I61" s="25"/>
      <c r="J61" s="25"/>
      <c r="K61" s="25"/>
      <c r="L61" s="25"/>
      <c r="M61" s="25"/>
      <c r="N61" s="25"/>
      <c r="O61" s="25"/>
      <c r="P61" s="25"/>
      <c r="Q61" s="25"/>
      <c r="R61" s="25"/>
      <c r="S61" s="25"/>
      <c r="T61" s="25"/>
      <c r="U61" s="25"/>
      <c r="V61" s="25"/>
      <c r="W61" s="25"/>
      <c r="X61" s="25"/>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row>
    <row r="63" spans="1:65" ht="23.25" x14ac:dyDescent="0.35">
      <c r="A63" s="288" t="s">
        <v>254</v>
      </c>
      <c r="B63" s="288"/>
      <c r="C63" s="288"/>
      <c r="D63" s="288"/>
      <c r="E63" s="40"/>
      <c r="F63" s="40"/>
      <c r="G63" s="40"/>
      <c r="H63" s="40"/>
      <c r="I63" s="40"/>
      <c r="J63" s="40"/>
      <c r="K63" s="40"/>
    </row>
    <row r="64" spans="1:65" ht="23.25" x14ac:dyDescent="0.35">
      <c r="A64" s="42"/>
      <c r="B64" s="42"/>
      <c r="C64" s="42"/>
      <c r="D64" s="42"/>
      <c r="E64" s="43"/>
      <c r="F64" s="43"/>
      <c r="G64" s="43"/>
      <c r="H64" s="43"/>
      <c r="I64" s="43"/>
      <c r="J64" s="43"/>
      <c r="K64" s="43"/>
    </row>
    <row r="65" spans="1:11" ht="24" thickBot="1" x14ac:dyDescent="0.4">
      <c r="A65" s="25"/>
      <c r="B65" s="59" t="s">
        <v>7</v>
      </c>
      <c r="C65" s="60">
        <v>2018</v>
      </c>
      <c r="D65" s="61">
        <v>2019</v>
      </c>
      <c r="E65" s="289">
        <v>2020</v>
      </c>
      <c r="F65" s="290"/>
      <c r="G65" s="33"/>
      <c r="H65" s="33"/>
      <c r="I65" s="33"/>
      <c r="J65" s="33"/>
      <c r="K65" s="33"/>
    </row>
    <row r="66" spans="1:11" ht="23.25" x14ac:dyDescent="0.35">
      <c r="A66" s="4"/>
      <c r="B66" s="62" t="s">
        <v>25</v>
      </c>
      <c r="C66" s="63">
        <v>950000</v>
      </c>
      <c r="D66" s="64">
        <v>1400000</v>
      </c>
      <c r="E66" s="291">
        <v>1850000</v>
      </c>
      <c r="F66" s="292"/>
      <c r="G66" s="33"/>
      <c r="H66" s="33"/>
      <c r="I66" s="33"/>
      <c r="J66" s="33"/>
      <c r="K66" s="33"/>
    </row>
    <row r="67" spans="1:11" ht="23.25" x14ac:dyDescent="0.35">
      <c r="A67" s="25"/>
      <c r="B67" s="65" t="s">
        <v>23</v>
      </c>
      <c r="C67" s="66">
        <v>0.2</v>
      </c>
      <c r="D67" s="67">
        <v>0.1</v>
      </c>
      <c r="E67" s="293">
        <v>0.1</v>
      </c>
      <c r="F67" s="294"/>
      <c r="G67" s="33"/>
      <c r="H67" s="33"/>
      <c r="I67" s="33"/>
      <c r="J67" s="33"/>
      <c r="K67" s="33"/>
    </row>
    <row r="68" spans="1:11" ht="23.25" x14ac:dyDescent="0.35">
      <c r="A68" s="25"/>
      <c r="B68" s="65" t="s">
        <v>24</v>
      </c>
      <c r="C68" s="66">
        <v>0.8</v>
      </c>
      <c r="D68" s="67">
        <v>0.9</v>
      </c>
      <c r="E68" s="293">
        <v>0.9</v>
      </c>
      <c r="F68" s="294"/>
      <c r="G68" s="33"/>
      <c r="H68" s="33"/>
      <c r="I68" s="33"/>
      <c r="J68" s="33"/>
      <c r="K68" s="33"/>
    </row>
    <row r="69" spans="1:11" ht="23.25" x14ac:dyDescent="0.35">
      <c r="A69" s="25"/>
      <c r="B69" s="2"/>
      <c r="C69" s="2"/>
      <c r="D69" s="33"/>
      <c r="E69" s="33"/>
      <c r="F69" s="33"/>
      <c r="G69" s="33"/>
      <c r="H69" s="33"/>
      <c r="I69" s="33"/>
      <c r="J69" s="33"/>
      <c r="K69" s="33"/>
    </row>
    <row r="70" spans="1:11" ht="21.75" thickBot="1" x14ac:dyDescent="0.4">
      <c r="A70" s="295" t="s">
        <v>78</v>
      </c>
      <c r="B70" s="295"/>
      <c r="C70" s="295"/>
      <c r="D70" s="295"/>
      <c r="E70" s="295"/>
      <c r="F70" s="295"/>
      <c r="G70" s="296"/>
      <c r="H70" s="297" t="s">
        <v>214</v>
      </c>
      <c r="I70" s="299" t="s">
        <v>226</v>
      </c>
      <c r="J70" s="300"/>
      <c r="K70" s="300"/>
    </row>
    <row r="71" spans="1:11" ht="32.25" customHeight="1" thickBot="1" x14ac:dyDescent="0.3">
      <c r="A71" s="35" t="s">
        <v>4</v>
      </c>
      <c r="B71" s="14" t="s">
        <v>6</v>
      </c>
      <c r="C71" s="14" t="s">
        <v>3</v>
      </c>
      <c r="D71" s="301" t="s">
        <v>52</v>
      </c>
      <c r="E71" s="302"/>
      <c r="F71" s="15" t="s">
        <v>8</v>
      </c>
      <c r="G71" s="15" t="s">
        <v>0</v>
      </c>
      <c r="H71" s="298"/>
      <c r="I71" s="243">
        <v>2018</v>
      </c>
      <c r="J71" s="19">
        <v>2019</v>
      </c>
      <c r="K71" s="263">
        <v>2020</v>
      </c>
    </row>
    <row r="72" spans="1:11" ht="90" x14ac:dyDescent="0.25">
      <c r="A72" s="36" t="s">
        <v>16</v>
      </c>
      <c r="B72" s="5" t="s">
        <v>256</v>
      </c>
      <c r="C72" s="5" t="s">
        <v>264</v>
      </c>
      <c r="D72" s="284" t="s">
        <v>190</v>
      </c>
      <c r="E72" s="285"/>
      <c r="F72" s="5" t="s">
        <v>55</v>
      </c>
      <c r="G72" s="5" t="s">
        <v>66</v>
      </c>
      <c r="H72" s="46">
        <v>0</v>
      </c>
      <c r="I72" s="240">
        <v>3</v>
      </c>
      <c r="J72" s="16">
        <v>6</v>
      </c>
      <c r="K72" s="235">
        <v>9</v>
      </c>
    </row>
    <row r="73" spans="1:11" ht="21" x14ac:dyDescent="0.35">
      <c r="A73" s="262" t="s">
        <v>77</v>
      </c>
      <c r="B73" s="262"/>
      <c r="C73" s="262"/>
      <c r="D73" s="262"/>
      <c r="E73" s="262"/>
      <c r="F73" s="262"/>
      <c r="G73" s="262"/>
      <c r="H73" s="239"/>
      <c r="I73" s="73"/>
      <c r="J73" s="73"/>
      <c r="K73" s="73"/>
    </row>
    <row r="74" spans="1:11" x14ac:dyDescent="0.25">
      <c r="A74" s="286" t="s">
        <v>257</v>
      </c>
      <c r="B74" s="287"/>
      <c r="C74" s="287"/>
      <c r="D74" s="287"/>
      <c r="E74" s="287"/>
      <c r="F74" s="287"/>
      <c r="G74" s="287"/>
      <c r="H74" s="261"/>
      <c r="I74" s="75"/>
      <c r="J74" s="75"/>
      <c r="K74" s="75"/>
    </row>
  </sheetData>
  <mergeCells count="126">
    <mergeCell ref="BM3:BQ3"/>
    <mergeCell ref="H17:K17"/>
    <mergeCell ref="L17:O17"/>
    <mergeCell ref="P17:S17"/>
    <mergeCell ref="T17:W17"/>
    <mergeCell ref="X17:AA17"/>
    <mergeCell ref="BH17:BL17"/>
    <mergeCell ref="BM17:BQ17"/>
    <mergeCell ref="BC17:BG17"/>
    <mergeCell ref="AS3:AW3"/>
    <mergeCell ref="AX3:BB3"/>
    <mergeCell ref="AX17:BB17"/>
    <mergeCell ref="AS17:AW17"/>
    <mergeCell ref="AN17:AR17"/>
    <mergeCell ref="AI17:AM17"/>
    <mergeCell ref="AD17:AH17"/>
    <mergeCell ref="BC3:BG3"/>
    <mergeCell ref="BH3:BL3"/>
    <mergeCell ref="AD3:AH3"/>
    <mergeCell ref="AI3:AM3"/>
    <mergeCell ref="AN3:AR3"/>
    <mergeCell ref="D8:E8"/>
    <mergeCell ref="P12:Q12"/>
    <mergeCell ref="A24:G24"/>
    <mergeCell ref="A25:G25"/>
    <mergeCell ref="N36:R36"/>
    <mergeCell ref="A27:D27"/>
    <mergeCell ref="P29:Q29"/>
    <mergeCell ref="Q46:V46"/>
    <mergeCell ref="E47:F47"/>
    <mergeCell ref="E48:F48"/>
    <mergeCell ref="E49:F49"/>
    <mergeCell ref="A40:G40"/>
    <mergeCell ref="A42:G42"/>
    <mergeCell ref="U39:Y39"/>
    <mergeCell ref="H34:H35"/>
    <mergeCell ref="A1:G1"/>
    <mergeCell ref="D4:E4"/>
    <mergeCell ref="D5:E5"/>
    <mergeCell ref="D6:E6"/>
    <mergeCell ref="D7:E7"/>
    <mergeCell ref="A10:G10"/>
    <mergeCell ref="A3:G3"/>
    <mergeCell ref="H3:K3"/>
    <mergeCell ref="L3:O3"/>
    <mergeCell ref="D18:E18"/>
    <mergeCell ref="D36:E36"/>
    <mergeCell ref="A17:G17"/>
    <mergeCell ref="P3:S3"/>
    <mergeCell ref="T3:W3"/>
    <mergeCell ref="X3:AA3"/>
    <mergeCell ref="BD20:BH20"/>
    <mergeCell ref="A21:G21"/>
    <mergeCell ref="A22:G22"/>
    <mergeCell ref="A23:G23"/>
    <mergeCell ref="U20:Y20"/>
    <mergeCell ref="Z20:AD20"/>
    <mergeCell ref="AE20:AI20"/>
    <mergeCell ref="AJ20:AN20"/>
    <mergeCell ref="AO20:AS20"/>
    <mergeCell ref="AT20:AX20"/>
    <mergeCell ref="AY20:BC20"/>
    <mergeCell ref="AY39:BC39"/>
    <mergeCell ref="AJ34:AN34"/>
    <mergeCell ref="A34:G34"/>
    <mergeCell ref="N34:R34"/>
    <mergeCell ref="N35:R35"/>
    <mergeCell ref="I34:K34"/>
    <mergeCell ref="U34:Y34"/>
    <mergeCell ref="Z34:AD34"/>
    <mergeCell ref="AE34:AI34"/>
    <mergeCell ref="BB51:BF51"/>
    <mergeCell ref="D52:E52"/>
    <mergeCell ref="BD34:BH34"/>
    <mergeCell ref="D35:E35"/>
    <mergeCell ref="AO34:AS34"/>
    <mergeCell ref="AT34:AX34"/>
    <mergeCell ref="AY34:BC34"/>
    <mergeCell ref="BD39:BH39"/>
    <mergeCell ref="Z39:AD39"/>
    <mergeCell ref="AE39:AI39"/>
    <mergeCell ref="AJ39:AN39"/>
    <mergeCell ref="AC51:AG51"/>
    <mergeCell ref="AH51:AL51"/>
    <mergeCell ref="AM51:AQ51"/>
    <mergeCell ref="D37:E37"/>
    <mergeCell ref="N37:R37"/>
    <mergeCell ref="AO39:AS39"/>
    <mergeCell ref="AT39:AX39"/>
    <mergeCell ref="A41:G41"/>
    <mergeCell ref="AR51:AV51"/>
    <mergeCell ref="AW51:BA51"/>
    <mergeCell ref="A51:G51"/>
    <mergeCell ref="S51:W51"/>
    <mergeCell ref="X51:AB51"/>
    <mergeCell ref="BI55:BM55"/>
    <mergeCell ref="A56:G56"/>
    <mergeCell ref="A57:G57"/>
    <mergeCell ref="Z55:AD55"/>
    <mergeCell ref="AE55:AI55"/>
    <mergeCell ref="AJ55:AN55"/>
    <mergeCell ref="AO55:AS55"/>
    <mergeCell ref="AT55:AX55"/>
    <mergeCell ref="A58:G58"/>
    <mergeCell ref="AY55:BC55"/>
    <mergeCell ref="BD55:BH55"/>
    <mergeCell ref="D72:E72"/>
    <mergeCell ref="A74:G74"/>
    <mergeCell ref="A44:K44"/>
    <mergeCell ref="A63:D63"/>
    <mergeCell ref="E65:F65"/>
    <mergeCell ref="E66:F66"/>
    <mergeCell ref="E67:F67"/>
    <mergeCell ref="E68:F68"/>
    <mergeCell ref="A70:G70"/>
    <mergeCell ref="H70:H71"/>
    <mergeCell ref="I70:K70"/>
    <mergeCell ref="D71:E71"/>
    <mergeCell ref="A59:G59"/>
    <mergeCell ref="A60:G60"/>
    <mergeCell ref="A61:G61"/>
    <mergeCell ref="D54:E54"/>
    <mergeCell ref="H51:H52"/>
    <mergeCell ref="I51:K51"/>
    <mergeCell ref="D53:E53"/>
    <mergeCell ref="E46:F46"/>
  </mergeCells>
  <pageMargins left="0.7" right="0.7" top="0.75" bottom="0.75" header="0.3" footer="0.3"/>
  <pageSetup paperSize="9" scale="18"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3"/>
  <sheetViews>
    <sheetView tabSelected="1" zoomScale="60" zoomScaleNormal="60" workbookViewId="0">
      <selection activeCell="M38" sqref="M38"/>
    </sheetView>
  </sheetViews>
  <sheetFormatPr defaultColWidth="9.28515625" defaultRowHeight="15" outlineLevelRow="1" x14ac:dyDescent="0.25"/>
  <cols>
    <col min="1" max="1" width="10.42578125" customWidth="1"/>
    <col min="2" max="2" width="43.28515625" customWidth="1"/>
    <col min="3" max="3" width="55.42578125" customWidth="1"/>
    <col min="4" max="4" width="36.42578125" customWidth="1"/>
    <col min="5" max="5" width="20.42578125" customWidth="1"/>
    <col min="6" max="6" width="10.5703125" customWidth="1"/>
    <col min="7" max="7" width="14.42578125" customWidth="1"/>
    <col min="8" max="8" width="14" customWidth="1"/>
    <col min="9" max="9" width="11.28515625" customWidth="1"/>
    <col min="10" max="12" width="10.42578125" customWidth="1"/>
    <col min="13" max="34" width="8" customWidth="1"/>
  </cols>
  <sheetData>
    <row r="1" spans="1:53" ht="51" customHeight="1" x14ac:dyDescent="0.25">
      <c r="A1" s="321" t="s">
        <v>203</v>
      </c>
      <c r="B1" s="322"/>
      <c r="C1" s="322"/>
      <c r="D1" s="322"/>
      <c r="E1" s="322"/>
      <c r="F1" s="322"/>
      <c r="G1" s="322"/>
      <c r="H1" s="116"/>
      <c r="I1" s="116"/>
      <c r="J1" s="116"/>
      <c r="K1" s="116"/>
      <c r="L1" s="116"/>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25"/>
      <c r="AY1" s="25"/>
      <c r="AZ1" s="25"/>
      <c r="BA1" s="25"/>
    </row>
    <row r="2" spans="1:53" ht="18.75" customHeight="1" x14ac:dyDescent="0.35">
      <c r="A2" s="25"/>
      <c r="B2" s="33"/>
      <c r="C2" s="33"/>
      <c r="D2" s="33"/>
      <c r="E2" s="33"/>
      <c r="F2" s="33"/>
      <c r="G2" s="33"/>
      <c r="H2" s="33"/>
      <c r="I2" s="33"/>
      <c r="J2" s="33"/>
      <c r="K2" s="33"/>
      <c r="L2" s="4"/>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row>
    <row r="3" spans="1:53" ht="25.35" customHeight="1" x14ac:dyDescent="0.25">
      <c r="A3" s="325" t="s">
        <v>2</v>
      </c>
      <c r="B3" s="325"/>
      <c r="C3" s="325"/>
      <c r="D3" s="325"/>
      <c r="E3" s="325"/>
      <c r="F3" s="325"/>
      <c r="G3" s="325"/>
      <c r="H3" s="336"/>
      <c r="I3" s="337"/>
      <c r="J3" s="338"/>
      <c r="K3" s="208"/>
      <c r="L3" s="224"/>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row>
    <row r="4" spans="1:53" ht="33" customHeight="1" thickBot="1" x14ac:dyDescent="0.3">
      <c r="A4" s="35" t="s">
        <v>4</v>
      </c>
      <c r="B4" s="14" t="s">
        <v>5</v>
      </c>
      <c r="C4" s="14" t="s">
        <v>3</v>
      </c>
      <c r="D4" s="301" t="s">
        <v>30</v>
      </c>
      <c r="E4" s="302"/>
      <c r="F4" s="15" t="s">
        <v>8</v>
      </c>
      <c r="G4" s="117" t="s">
        <v>0</v>
      </c>
      <c r="H4" s="52" t="s">
        <v>220</v>
      </c>
      <c r="I4" s="19" t="s">
        <v>35</v>
      </c>
      <c r="J4" s="53" t="s">
        <v>50</v>
      </c>
      <c r="K4" s="49"/>
      <c r="L4" s="19"/>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row>
    <row r="5" spans="1:53" s="1" customFormat="1" ht="41.25" customHeight="1" x14ac:dyDescent="0.25">
      <c r="A5" s="36" t="s">
        <v>16</v>
      </c>
      <c r="B5" s="5" t="s">
        <v>148</v>
      </c>
      <c r="C5" s="5" t="s">
        <v>196</v>
      </c>
      <c r="D5" s="284" t="s">
        <v>231</v>
      </c>
      <c r="E5" s="285"/>
      <c r="F5" s="5" t="s">
        <v>19</v>
      </c>
      <c r="G5" s="46" t="s">
        <v>57</v>
      </c>
      <c r="H5" s="54" t="s">
        <v>219</v>
      </c>
      <c r="I5" s="17" t="s">
        <v>58</v>
      </c>
      <c r="J5" s="55" t="s">
        <v>59</v>
      </c>
      <c r="K5" s="50"/>
      <c r="L5" s="17"/>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row>
    <row r="6" spans="1:53" s="1" customFormat="1" ht="75" x14ac:dyDescent="0.25">
      <c r="A6" s="37" t="s">
        <v>17</v>
      </c>
      <c r="B6" s="6" t="s">
        <v>149</v>
      </c>
      <c r="C6" s="6" t="s">
        <v>151</v>
      </c>
      <c r="D6" s="305" t="s">
        <v>150</v>
      </c>
      <c r="E6" s="306"/>
      <c r="F6" s="7" t="s">
        <v>19</v>
      </c>
      <c r="G6" s="47" t="s">
        <v>57</v>
      </c>
      <c r="H6" s="56" t="s">
        <v>197</v>
      </c>
      <c r="I6" s="210">
        <v>0.64</v>
      </c>
      <c r="J6" s="211">
        <v>0.64</v>
      </c>
      <c r="K6" s="51"/>
      <c r="L6" s="20"/>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3" s="1" customFormat="1" ht="42.6" customHeight="1" x14ac:dyDescent="0.25">
      <c r="A7" s="38" t="s">
        <v>18</v>
      </c>
      <c r="B7" s="5" t="s">
        <v>166</v>
      </c>
      <c r="C7" s="5" t="s">
        <v>168</v>
      </c>
      <c r="D7" s="323" t="s">
        <v>167</v>
      </c>
      <c r="E7" s="324"/>
      <c r="F7" s="8" t="s">
        <v>19</v>
      </c>
      <c r="G7" s="48" t="s">
        <v>57</v>
      </c>
      <c r="H7" s="56" t="s">
        <v>198</v>
      </c>
      <c r="I7" s="213">
        <v>0.4</v>
      </c>
      <c r="J7" s="214">
        <v>0.35</v>
      </c>
      <c r="K7" s="51"/>
      <c r="L7" s="18"/>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pans="1:53" s="1" customFormat="1" x14ac:dyDescent="0.25">
      <c r="A8" s="4"/>
      <c r="B8" s="39"/>
      <c r="C8" s="39"/>
      <c r="D8" s="39"/>
      <c r="E8" s="39"/>
      <c r="F8" s="39"/>
      <c r="G8" s="39"/>
      <c r="H8" s="39"/>
      <c r="I8" s="39"/>
      <c r="J8" s="39"/>
      <c r="K8" s="39"/>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row>
    <row r="9" spans="1:53" s="1" customFormat="1" ht="28.5" customHeight="1" x14ac:dyDescent="0.35">
      <c r="A9" s="288" t="s">
        <v>173</v>
      </c>
      <c r="B9" s="288"/>
      <c r="C9" s="288"/>
      <c r="D9" s="288"/>
      <c r="E9" s="288"/>
      <c r="F9" s="288"/>
      <c r="G9" s="288"/>
      <c r="H9" s="40"/>
      <c r="I9" s="40"/>
      <c r="J9" s="40"/>
      <c r="K9" s="40"/>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4"/>
      <c r="AY9" s="4"/>
      <c r="AZ9" s="4"/>
      <c r="BA9" s="4"/>
    </row>
    <row r="10" spans="1:53" s="9" customFormat="1" ht="27.75" customHeight="1" x14ac:dyDescent="0.35">
      <c r="A10" s="42"/>
      <c r="B10" s="42"/>
      <c r="C10" s="42"/>
      <c r="D10" s="42"/>
      <c r="E10" s="43"/>
      <c r="F10" s="43"/>
      <c r="G10" s="43"/>
      <c r="H10" s="43"/>
      <c r="I10" s="43"/>
      <c r="J10" s="43"/>
      <c r="K10" s="43"/>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row>
    <row r="11" spans="1:53" s="1" customFormat="1" ht="29.25" customHeight="1" outlineLevel="1" thickBot="1" x14ac:dyDescent="0.4">
      <c r="A11" s="25"/>
      <c r="B11" s="59" t="s">
        <v>7</v>
      </c>
      <c r="C11" s="60">
        <v>2018</v>
      </c>
      <c r="D11" s="61">
        <v>2019</v>
      </c>
      <c r="E11" s="289">
        <v>2020</v>
      </c>
      <c r="F11" s="290"/>
      <c r="G11" s="33"/>
      <c r="H11" s="33"/>
      <c r="I11" s="33"/>
      <c r="J11" s="33"/>
      <c r="K11" s="33"/>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row>
    <row r="12" spans="1:53" s="1" customFormat="1" ht="23.85" customHeight="1" outlineLevel="1" x14ac:dyDescent="0.35">
      <c r="A12" s="4"/>
      <c r="B12" s="62" t="s">
        <v>25</v>
      </c>
      <c r="C12" s="63">
        <v>6375000</v>
      </c>
      <c r="D12" s="64">
        <v>8750000</v>
      </c>
      <c r="E12" s="291">
        <v>14125000</v>
      </c>
      <c r="F12" s="292"/>
      <c r="G12" s="33"/>
      <c r="H12" s="33"/>
      <c r="I12" s="33"/>
      <c r="J12" s="33"/>
      <c r="K12" s="33"/>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row>
    <row r="13" spans="1:53" s="1" customFormat="1" ht="23.85" customHeight="1" outlineLevel="1" x14ac:dyDescent="0.35">
      <c r="A13" s="25"/>
      <c r="B13" s="65" t="s">
        <v>23</v>
      </c>
      <c r="C13" s="66">
        <v>0.1</v>
      </c>
      <c r="D13" s="67">
        <v>0.1</v>
      </c>
      <c r="E13" s="293">
        <v>0.1</v>
      </c>
      <c r="F13" s="294"/>
      <c r="G13" s="33"/>
      <c r="H13" s="33"/>
      <c r="I13" s="33"/>
      <c r="J13" s="33"/>
      <c r="K13" s="33"/>
      <c r="L13" s="119"/>
      <c r="M13" s="119"/>
      <c r="N13" s="119"/>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row>
    <row r="14" spans="1:53" s="1" customFormat="1" ht="23.85" customHeight="1" outlineLevel="1" x14ac:dyDescent="0.35">
      <c r="A14" s="25"/>
      <c r="B14" s="65" t="s">
        <v>24</v>
      </c>
      <c r="C14" s="66">
        <v>0.9</v>
      </c>
      <c r="D14" s="67">
        <v>0.9</v>
      </c>
      <c r="E14" s="293">
        <v>0.9</v>
      </c>
      <c r="F14" s="294"/>
      <c r="G14" s="33"/>
      <c r="H14" s="33"/>
      <c r="I14" s="33"/>
      <c r="J14" s="33"/>
      <c r="K14" s="33"/>
      <c r="L14" s="119"/>
      <c r="M14" s="119"/>
      <c r="N14" s="119"/>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row>
    <row r="15" spans="1:53" s="1" customFormat="1" ht="19.5" customHeight="1" outlineLevel="1" x14ac:dyDescent="0.35">
      <c r="A15" s="25"/>
      <c r="B15" s="2"/>
      <c r="C15" s="2"/>
      <c r="D15" s="33"/>
      <c r="E15" s="33"/>
      <c r="F15" s="33"/>
      <c r="G15" s="33"/>
      <c r="H15" s="33"/>
      <c r="I15" s="33"/>
      <c r="J15" s="33"/>
      <c r="K15" s="33"/>
      <c r="L15" s="4"/>
      <c r="M15" s="44" t="s">
        <v>36</v>
      </c>
      <c r="N15" s="3"/>
      <c r="O15" s="3"/>
      <c r="P15" s="3"/>
      <c r="Q15" s="3"/>
      <c r="R15" s="3"/>
      <c r="S15" s="3"/>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row>
    <row r="16" spans="1:53" ht="21" outlineLevel="1" x14ac:dyDescent="0.35">
      <c r="A16" s="295" t="s">
        <v>209</v>
      </c>
      <c r="B16" s="295"/>
      <c r="C16" s="295"/>
      <c r="D16" s="295"/>
      <c r="E16" s="295"/>
      <c r="F16" s="295"/>
      <c r="G16" s="296"/>
      <c r="H16" s="339"/>
      <c r="I16" s="340"/>
      <c r="J16" s="340"/>
      <c r="K16" s="341"/>
      <c r="L16" s="25"/>
      <c r="M16" s="25"/>
      <c r="N16" s="310" t="s">
        <v>9</v>
      </c>
      <c r="O16" s="311"/>
      <c r="P16" s="311"/>
      <c r="Q16" s="311"/>
      <c r="R16" s="312"/>
      <c r="S16" s="310" t="s">
        <v>14</v>
      </c>
      <c r="T16" s="311"/>
      <c r="U16" s="311"/>
      <c r="V16" s="311"/>
      <c r="W16" s="312"/>
      <c r="X16" s="310" t="s">
        <v>22</v>
      </c>
      <c r="Y16" s="311"/>
      <c r="Z16" s="311"/>
      <c r="AA16" s="311"/>
      <c r="AB16" s="312"/>
      <c r="AC16" s="310" t="s">
        <v>11</v>
      </c>
      <c r="AD16" s="311"/>
      <c r="AE16" s="311"/>
      <c r="AF16" s="311"/>
      <c r="AG16" s="312"/>
      <c r="AH16" s="310" t="s">
        <v>12</v>
      </c>
      <c r="AI16" s="311"/>
      <c r="AJ16" s="311"/>
      <c r="AK16" s="311"/>
      <c r="AL16" s="312"/>
      <c r="AM16" s="310" t="s">
        <v>10</v>
      </c>
      <c r="AN16" s="311"/>
      <c r="AO16" s="311"/>
      <c r="AP16" s="311"/>
      <c r="AQ16" s="312"/>
      <c r="AR16" s="310" t="s">
        <v>15</v>
      </c>
      <c r="AS16" s="311"/>
      <c r="AT16" s="311"/>
      <c r="AU16" s="311"/>
      <c r="AV16" s="312"/>
      <c r="AW16" s="310" t="s">
        <v>13</v>
      </c>
      <c r="AX16" s="311"/>
      <c r="AY16" s="311"/>
      <c r="AZ16" s="311"/>
      <c r="BA16" s="312"/>
    </row>
    <row r="17" spans="1:54" ht="29.85" customHeight="1" outlineLevel="1" thickBot="1" x14ac:dyDescent="0.3">
      <c r="A17" s="35" t="s">
        <v>4</v>
      </c>
      <c r="B17" s="14" t="s">
        <v>6</v>
      </c>
      <c r="C17" s="14" t="s">
        <v>3</v>
      </c>
      <c r="D17" s="301" t="s">
        <v>52</v>
      </c>
      <c r="E17" s="302"/>
      <c r="F17" s="15" t="s">
        <v>8</v>
      </c>
      <c r="G17" s="15" t="s">
        <v>0</v>
      </c>
      <c r="H17" s="215" t="s">
        <v>214</v>
      </c>
      <c r="I17" s="12" t="s">
        <v>35</v>
      </c>
      <c r="J17" s="19" t="s">
        <v>160</v>
      </c>
      <c r="K17" s="216" t="s">
        <v>50</v>
      </c>
      <c r="L17" s="25"/>
      <c r="M17" s="25"/>
      <c r="N17" s="330" t="s">
        <v>62</v>
      </c>
      <c r="O17" s="331"/>
      <c r="P17" s="331"/>
      <c r="Q17" s="331"/>
      <c r="R17" s="332"/>
      <c r="S17" s="330" t="s">
        <v>62</v>
      </c>
      <c r="T17" s="331"/>
      <c r="U17" s="331"/>
      <c r="V17" s="331"/>
      <c r="W17" s="332"/>
      <c r="X17" s="330" t="s">
        <v>62</v>
      </c>
      <c r="Y17" s="331"/>
      <c r="Z17" s="331"/>
      <c r="AA17" s="331"/>
      <c r="AB17" s="332"/>
      <c r="AC17" s="330" t="s">
        <v>62</v>
      </c>
      <c r="AD17" s="331"/>
      <c r="AE17" s="331"/>
      <c r="AF17" s="331"/>
      <c r="AG17" s="332"/>
      <c r="AH17" s="330" t="s">
        <v>62</v>
      </c>
      <c r="AI17" s="331"/>
      <c r="AJ17" s="331"/>
      <c r="AK17" s="331"/>
      <c r="AL17" s="332"/>
      <c r="AM17" s="330" t="s">
        <v>62</v>
      </c>
      <c r="AN17" s="331"/>
      <c r="AO17" s="331"/>
      <c r="AP17" s="331"/>
      <c r="AQ17" s="332"/>
      <c r="AR17" s="330" t="s">
        <v>62</v>
      </c>
      <c r="AS17" s="331"/>
      <c r="AT17" s="331"/>
      <c r="AU17" s="331"/>
      <c r="AV17" s="332"/>
      <c r="AW17" s="330" t="s">
        <v>62</v>
      </c>
      <c r="AX17" s="331"/>
      <c r="AY17" s="331"/>
      <c r="AZ17" s="331"/>
      <c r="BA17" s="332"/>
    </row>
    <row r="18" spans="1:54" ht="61.9" customHeight="1" outlineLevel="1" x14ac:dyDescent="0.25">
      <c r="A18" s="36" t="s">
        <v>16</v>
      </c>
      <c r="B18" s="5" t="s">
        <v>232</v>
      </c>
      <c r="C18" s="5" t="s">
        <v>153</v>
      </c>
      <c r="D18" s="284" t="s">
        <v>146</v>
      </c>
      <c r="E18" s="285"/>
      <c r="F18" s="5" t="s">
        <v>199</v>
      </c>
      <c r="G18" s="5" t="s">
        <v>57</v>
      </c>
      <c r="H18" s="246">
        <v>61</v>
      </c>
      <c r="I18" s="246">
        <v>135</v>
      </c>
      <c r="J18" s="246">
        <v>150</v>
      </c>
      <c r="K18" s="246">
        <v>165</v>
      </c>
      <c r="L18" s="25"/>
      <c r="M18" s="30" t="s">
        <v>16</v>
      </c>
      <c r="N18" s="29"/>
      <c r="O18" s="22"/>
      <c r="P18" s="22"/>
      <c r="Q18" s="22"/>
      <c r="R18" s="27"/>
      <c r="S18" s="29"/>
      <c r="T18" s="22"/>
      <c r="U18" s="22"/>
      <c r="V18" s="22"/>
      <c r="W18" s="27"/>
      <c r="X18" s="29"/>
      <c r="Y18" s="22"/>
      <c r="Z18" s="22"/>
      <c r="AA18" s="22"/>
      <c r="AB18" s="27"/>
      <c r="AC18" s="29"/>
      <c r="AD18" s="22"/>
      <c r="AE18" s="22"/>
      <c r="AF18" s="22"/>
      <c r="AG18" s="27"/>
      <c r="AH18" s="29"/>
      <c r="AI18" s="22"/>
      <c r="AJ18" s="22"/>
      <c r="AK18" s="22"/>
      <c r="AL18" s="27"/>
      <c r="AM18" s="29"/>
      <c r="AN18" s="22"/>
      <c r="AO18" s="22"/>
      <c r="AP18" s="22"/>
      <c r="AQ18" s="27"/>
      <c r="AR18" s="29"/>
      <c r="AS18" s="22"/>
      <c r="AT18" s="22"/>
      <c r="AU18" s="22"/>
      <c r="AV18" s="27"/>
      <c r="AW18" s="29"/>
      <c r="AX18" s="22"/>
      <c r="AY18" s="22"/>
      <c r="AZ18" s="22"/>
      <c r="BA18" s="27"/>
    </row>
    <row r="19" spans="1:54" ht="21" outlineLevel="1" x14ac:dyDescent="0.35">
      <c r="A19" s="118" t="s">
        <v>54</v>
      </c>
      <c r="B19" s="118"/>
      <c r="C19" s="118"/>
      <c r="D19" s="118"/>
      <c r="E19" s="118"/>
      <c r="F19" s="118"/>
      <c r="G19" s="118"/>
      <c r="H19" s="231"/>
      <c r="I19" s="247"/>
      <c r="J19" s="247"/>
      <c r="K19" s="247"/>
      <c r="L19" s="25"/>
      <c r="M19" s="32"/>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2"/>
    </row>
    <row r="20" spans="1:54" ht="14.65" customHeight="1" outlineLevel="1" x14ac:dyDescent="0.25">
      <c r="A20" s="286" t="s">
        <v>138</v>
      </c>
      <c r="B20" s="287"/>
      <c r="C20" s="287"/>
      <c r="D20" s="287"/>
      <c r="E20" s="287"/>
      <c r="F20" s="287"/>
      <c r="G20" s="287"/>
      <c r="H20" s="231"/>
      <c r="I20" s="247"/>
      <c r="J20" s="247"/>
      <c r="K20" s="247"/>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32"/>
    </row>
    <row r="21" spans="1:54" ht="14.65" customHeight="1" outlineLevel="1" x14ac:dyDescent="0.25">
      <c r="A21" s="308" t="s">
        <v>69</v>
      </c>
      <c r="B21" s="309"/>
      <c r="C21" s="309"/>
      <c r="D21" s="309"/>
      <c r="E21" s="309"/>
      <c r="F21" s="309"/>
      <c r="G21" s="309"/>
      <c r="H21" s="74"/>
      <c r="I21" s="74"/>
      <c r="J21" s="25"/>
      <c r="K21" s="25"/>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32"/>
    </row>
    <row r="22" spans="1:54" ht="14.65" customHeight="1" outlineLevel="1" x14ac:dyDescent="0.25">
      <c r="A22" s="286" t="s">
        <v>70</v>
      </c>
      <c r="B22" s="287"/>
      <c r="C22" s="287"/>
      <c r="D22" s="287"/>
      <c r="E22" s="287"/>
      <c r="F22" s="287"/>
      <c r="G22" s="287"/>
      <c r="H22" s="74"/>
      <c r="I22" s="74"/>
      <c r="J22" s="25"/>
      <c r="K22" s="25"/>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32"/>
    </row>
    <row r="23" spans="1:54" ht="18.75" customHeight="1" outlineLevel="1" x14ac:dyDescent="0.25">
      <c r="A23" s="287"/>
      <c r="B23" s="287"/>
      <c r="C23" s="287"/>
      <c r="D23" s="287"/>
      <c r="E23" s="287"/>
      <c r="F23" s="287"/>
      <c r="G23" s="287"/>
      <c r="H23" s="74"/>
      <c r="I23" s="74"/>
      <c r="J23" s="25"/>
      <c r="K23" s="25"/>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32"/>
    </row>
    <row r="24" spans="1:54" s="1" customFormat="1" ht="48.75" customHeight="1" x14ac:dyDescent="0.35">
      <c r="A24" s="288" t="s">
        <v>200</v>
      </c>
      <c r="B24" s="288"/>
      <c r="C24" s="288"/>
      <c r="D24" s="288"/>
      <c r="E24" s="40"/>
      <c r="F24" s="40"/>
      <c r="G24" s="40"/>
      <c r="H24" s="40"/>
      <c r="I24" s="40"/>
      <c r="J24" s="40"/>
      <c r="K24" s="40"/>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4"/>
      <c r="AY24" s="4"/>
      <c r="AZ24" s="4"/>
      <c r="BA24" s="4"/>
    </row>
    <row r="25" spans="1:54" s="9" customFormat="1" ht="21" customHeight="1" x14ac:dyDescent="0.35">
      <c r="A25" s="288"/>
      <c r="B25" s="288"/>
      <c r="C25" s="288"/>
      <c r="D25" s="288"/>
      <c r="E25" s="43"/>
      <c r="F25" s="43"/>
      <c r="G25" s="43"/>
      <c r="H25" s="43"/>
      <c r="I25" s="43"/>
      <c r="J25" s="43"/>
      <c r="K25" s="43"/>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row>
    <row r="26" spans="1:54" s="1" customFormat="1" ht="29.25" customHeight="1" outlineLevel="1" thickBot="1" x14ac:dyDescent="0.4">
      <c r="A26" s="25"/>
      <c r="B26" s="59" t="s">
        <v>7</v>
      </c>
      <c r="C26" s="60">
        <v>2018</v>
      </c>
      <c r="D26" s="61">
        <v>2019</v>
      </c>
      <c r="E26" s="289">
        <v>2020</v>
      </c>
      <c r="F26" s="290"/>
      <c r="G26" s="33"/>
      <c r="H26" s="33"/>
      <c r="I26" s="33"/>
      <c r="J26" s="33"/>
      <c r="K26" s="33"/>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row>
    <row r="27" spans="1:54" s="1" customFormat="1" ht="23.85" customHeight="1" outlineLevel="1" x14ac:dyDescent="0.35">
      <c r="A27" s="4"/>
      <c r="B27" s="62" t="s">
        <v>25</v>
      </c>
      <c r="C27" s="63">
        <v>12550000</v>
      </c>
      <c r="D27" s="64">
        <f>C27+1000000</f>
        <v>13550000</v>
      </c>
      <c r="E27" s="291">
        <f>D27+1000000</f>
        <v>14550000</v>
      </c>
      <c r="F27" s="292"/>
      <c r="G27" s="33"/>
      <c r="H27" s="33"/>
      <c r="I27" s="33"/>
      <c r="J27" s="33"/>
      <c r="K27" s="33"/>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row>
    <row r="28" spans="1:54" s="1" customFormat="1" ht="23.85" customHeight="1" outlineLevel="1" x14ac:dyDescent="0.35">
      <c r="A28" s="25"/>
      <c r="B28" s="65" t="s">
        <v>23</v>
      </c>
      <c r="C28" s="66">
        <v>0.25</v>
      </c>
      <c r="D28" s="67">
        <v>0.25</v>
      </c>
      <c r="E28" s="293">
        <v>0.25</v>
      </c>
      <c r="F28" s="294"/>
      <c r="G28" s="33"/>
      <c r="H28" s="33"/>
      <c r="I28" s="33"/>
      <c r="J28" s="33"/>
      <c r="K28" s="33"/>
      <c r="L28" s="119"/>
      <c r="M28" s="119"/>
      <c r="N28" s="119"/>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row>
    <row r="29" spans="1:54" s="1" customFormat="1" ht="23.85" customHeight="1" outlineLevel="1" x14ac:dyDescent="0.35">
      <c r="A29" s="25"/>
      <c r="B29" s="65" t="s">
        <v>24</v>
      </c>
      <c r="C29" s="66">
        <v>0.75</v>
      </c>
      <c r="D29" s="67">
        <v>0.75</v>
      </c>
      <c r="E29" s="293">
        <v>0.75</v>
      </c>
      <c r="F29" s="294"/>
      <c r="G29" s="33"/>
      <c r="H29" s="33"/>
      <c r="I29" s="33"/>
      <c r="J29" s="33"/>
      <c r="K29" s="33"/>
      <c r="L29" s="119"/>
      <c r="M29" s="119"/>
      <c r="N29" s="119"/>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row>
    <row r="30" spans="1:54" s="1" customFormat="1" ht="19.5" customHeight="1" outlineLevel="1" x14ac:dyDescent="0.35">
      <c r="A30" s="25"/>
      <c r="B30" s="2"/>
      <c r="C30" s="2"/>
      <c r="D30" s="33"/>
      <c r="E30" s="33"/>
      <c r="F30" s="33"/>
      <c r="G30" s="33"/>
      <c r="H30" s="33"/>
      <c r="I30" s="33"/>
      <c r="J30" s="33"/>
      <c r="K30" s="33"/>
      <c r="L30" s="4"/>
      <c r="M30" s="44" t="s">
        <v>36</v>
      </c>
      <c r="N30" s="3"/>
      <c r="O30" s="3"/>
      <c r="P30" s="3"/>
      <c r="Q30" s="3"/>
      <c r="R30" s="3"/>
      <c r="S30" s="3"/>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row>
    <row r="31" spans="1:54" ht="21" outlineLevel="1" x14ac:dyDescent="0.35">
      <c r="A31" s="295" t="s">
        <v>187</v>
      </c>
      <c r="B31" s="295"/>
      <c r="C31" s="295"/>
      <c r="D31" s="295"/>
      <c r="E31" s="295"/>
      <c r="F31" s="295"/>
      <c r="G31" s="296"/>
      <c r="H31" s="333"/>
      <c r="I31" s="334"/>
      <c r="J31" s="334"/>
      <c r="K31" s="335"/>
      <c r="L31" s="25"/>
      <c r="M31" s="25"/>
      <c r="N31" s="310" t="s">
        <v>9</v>
      </c>
      <c r="O31" s="311"/>
      <c r="P31" s="311"/>
      <c r="Q31" s="311"/>
      <c r="R31" s="312"/>
      <c r="S31" s="310" t="s">
        <v>14</v>
      </c>
      <c r="T31" s="311"/>
      <c r="U31" s="311"/>
      <c r="V31" s="311"/>
      <c r="W31" s="312"/>
      <c r="X31" s="310" t="s">
        <v>22</v>
      </c>
      <c r="Y31" s="311"/>
      <c r="Z31" s="311"/>
      <c r="AA31" s="311"/>
      <c r="AB31" s="312"/>
      <c r="AC31" s="310" t="s">
        <v>11</v>
      </c>
      <c r="AD31" s="311"/>
      <c r="AE31" s="311"/>
      <c r="AF31" s="311"/>
      <c r="AG31" s="312"/>
      <c r="AH31" s="310" t="s">
        <v>12</v>
      </c>
      <c r="AI31" s="311"/>
      <c r="AJ31" s="311"/>
      <c r="AK31" s="311"/>
      <c r="AL31" s="312"/>
      <c r="AM31" s="310" t="s">
        <v>10</v>
      </c>
      <c r="AN31" s="311"/>
      <c r="AO31" s="311"/>
      <c r="AP31" s="311"/>
      <c r="AQ31" s="312"/>
      <c r="AR31" s="310" t="s">
        <v>15</v>
      </c>
      <c r="AS31" s="311"/>
      <c r="AT31" s="311"/>
      <c r="AU31" s="311"/>
      <c r="AV31" s="312"/>
      <c r="AW31" s="310" t="s">
        <v>13</v>
      </c>
      <c r="AX31" s="311"/>
      <c r="AY31" s="311"/>
      <c r="AZ31" s="311"/>
      <c r="BA31" s="312"/>
    </row>
    <row r="32" spans="1:54" ht="29.85" customHeight="1" outlineLevel="1" thickBot="1" x14ac:dyDescent="0.3">
      <c r="A32" s="35" t="s">
        <v>4</v>
      </c>
      <c r="B32" s="14" t="s">
        <v>6</v>
      </c>
      <c r="C32" s="14" t="s">
        <v>3</v>
      </c>
      <c r="D32" s="301" t="s">
        <v>52</v>
      </c>
      <c r="E32" s="302"/>
      <c r="F32" s="15" t="s">
        <v>8</v>
      </c>
      <c r="G32" s="15" t="s">
        <v>0</v>
      </c>
      <c r="H32" s="215" t="s">
        <v>214</v>
      </c>
      <c r="I32" s="12" t="s">
        <v>35</v>
      </c>
      <c r="J32" s="19" t="s">
        <v>160</v>
      </c>
      <c r="K32" s="216" t="s">
        <v>50</v>
      </c>
      <c r="L32" s="25"/>
      <c r="M32" s="25"/>
      <c r="N32" s="28" t="s">
        <v>20</v>
      </c>
      <c r="O32" s="21" t="s">
        <v>28</v>
      </c>
      <c r="P32" s="21" t="s">
        <v>27</v>
      </c>
      <c r="Q32" s="21" t="s">
        <v>21</v>
      </c>
      <c r="R32" s="26" t="s">
        <v>37</v>
      </c>
      <c r="S32" s="28" t="s">
        <v>20</v>
      </c>
      <c r="T32" s="21" t="s">
        <v>28</v>
      </c>
      <c r="U32" s="21" t="s">
        <v>27</v>
      </c>
      <c r="V32" s="21" t="s">
        <v>21</v>
      </c>
      <c r="W32" s="26" t="s">
        <v>37</v>
      </c>
      <c r="X32" s="28" t="s">
        <v>20</v>
      </c>
      <c r="Y32" s="21" t="s">
        <v>28</v>
      </c>
      <c r="Z32" s="21" t="s">
        <v>27</v>
      </c>
      <c r="AA32" s="21" t="s">
        <v>21</v>
      </c>
      <c r="AB32" s="26" t="s">
        <v>37</v>
      </c>
      <c r="AC32" s="28" t="s">
        <v>20</v>
      </c>
      <c r="AD32" s="21" t="s">
        <v>28</v>
      </c>
      <c r="AE32" s="21" t="s">
        <v>27</v>
      </c>
      <c r="AF32" s="21" t="s">
        <v>21</v>
      </c>
      <c r="AG32" s="26" t="s">
        <v>37</v>
      </c>
      <c r="AH32" s="28" t="s">
        <v>20</v>
      </c>
      <c r="AI32" s="21" t="s">
        <v>28</v>
      </c>
      <c r="AJ32" s="21" t="s">
        <v>27</v>
      </c>
      <c r="AK32" s="21" t="s">
        <v>21</v>
      </c>
      <c r="AL32" s="26" t="s">
        <v>37</v>
      </c>
      <c r="AM32" s="28" t="s">
        <v>20</v>
      </c>
      <c r="AN32" s="21" t="s">
        <v>28</v>
      </c>
      <c r="AO32" s="21" t="s">
        <v>27</v>
      </c>
      <c r="AP32" s="21" t="s">
        <v>21</v>
      </c>
      <c r="AQ32" s="26"/>
      <c r="AR32" s="28" t="s">
        <v>20</v>
      </c>
      <c r="AS32" s="21" t="s">
        <v>28</v>
      </c>
      <c r="AT32" s="21" t="s">
        <v>27</v>
      </c>
      <c r="AU32" s="21" t="s">
        <v>21</v>
      </c>
      <c r="AV32" s="26"/>
      <c r="AW32" s="28" t="s">
        <v>20</v>
      </c>
      <c r="AX32" s="21" t="s">
        <v>28</v>
      </c>
      <c r="AY32" s="21" t="s">
        <v>27</v>
      </c>
      <c r="AZ32" s="21" t="s">
        <v>21</v>
      </c>
      <c r="BA32" s="26" t="s">
        <v>37</v>
      </c>
    </row>
    <row r="33" spans="1:54" ht="60.75" outlineLevel="1" thickBot="1" x14ac:dyDescent="0.3">
      <c r="A33" s="36" t="s">
        <v>16</v>
      </c>
      <c r="B33" s="5" t="s">
        <v>152</v>
      </c>
      <c r="C33" s="5" t="s">
        <v>154</v>
      </c>
      <c r="D33" s="284" t="s">
        <v>147</v>
      </c>
      <c r="E33" s="285"/>
      <c r="F33" s="5" t="s">
        <v>55</v>
      </c>
      <c r="G33" s="5" t="s">
        <v>201</v>
      </c>
      <c r="H33" s="248">
        <v>146</v>
      </c>
      <c r="I33" s="248">
        <v>251</v>
      </c>
      <c r="J33" s="248">
        <v>270</v>
      </c>
      <c r="K33" s="248">
        <v>290</v>
      </c>
      <c r="L33" s="25"/>
      <c r="M33" s="30" t="s">
        <v>16</v>
      </c>
      <c r="N33" s="29"/>
      <c r="O33" s="22"/>
      <c r="P33" s="22"/>
      <c r="Q33" s="22"/>
      <c r="R33" s="27"/>
      <c r="S33" s="29"/>
      <c r="T33" s="22"/>
      <c r="U33" s="22"/>
      <c r="V33" s="22"/>
      <c r="W33" s="27"/>
      <c r="X33" s="29"/>
      <c r="Y33" s="22"/>
      <c r="Z33" s="22"/>
      <c r="AA33" s="22"/>
      <c r="AB33" s="27"/>
      <c r="AC33" s="29"/>
      <c r="AD33" s="22"/>
      <c r="AE33" s="22"/>
      <c r="AF33" s="22"/>
      <c r="AG33" s="27"/>
      <c r="AH33" s="29"/>
      <c r="AI33" s="22"/>
      <c r="AJ33" s="22"/>
      <c r="AK33" s="22"/>
      <c r="AL33" s="27"/>
      <c r="AM33" s="29"/>
      <c r="AN33" s="22"/>
      <c r="AO33" s="22"/>
      <c r="AP33" s="22"/>
      <c r="AQ33" s="27"/>
      <c r="AR33" s="29"/>
      <c r="AS33" s="22"/>
      <c r="AT33" s="22"/>
      <c r="AU33" s="22"/>
      <c r="AV33" s="27"/>
      <c r="AW33" s="29"/>
      <c r="AX33" s="22"/>
      <c r="AY33" s="22"/>
      <c r="AZ33" s="22"/>
      <c r="BA33" s="27"/>
    </row>
    <row r="34" spans="1:54" ht="30" outlineLevel="1" x14ac:dyDescent="0.25">
      <c r="A34" s="75" t="s">
        <v>17</v>
      </c>
      <c r="B34" s="75" t="s">
        <v>221</v>
      </c>
      <c r="C34" s="75" t="s">
        <v>222</v>
      </c>
      <c r="D34" s="284" t="s">
        <v>147</v>
      </c>
      <c r="E34" s="285"/>
      <c r="F34" s="5"/>
      <c r="G34" s="5"/>
      <c r="H34" s="115">
        <v>5662</v>
      </c>
      <c r="I34" s="115">
        <v>35000</v>
      </c>
      <c r="J34" s="115">
        <v>40000</v>
      </c>
      <c r="K34" s="115">
        <v>40000</v>
      </c>
      <c r="L34" s="25"/>
      <c r="M34" s="70"/>
      <c r="N34" s="166">
        <v>2000</v>
      </c>
      <c r="O34" s="166"/>
      <c r="P34" s="166"/>
      <c r="Q34" s="166">
        <v>2375</v>
      </c>
      <c r="R34" s="166">
        <v>4375</v>
      </c>
      <c r="S34" s="166">
        <v>1875</v>
      </c>
      <c r="T34" s="166">
        <v>125</v>
      </c>
      <c r="U34" s="166">
        <v>500</v>
      </c>
      <c r="V34" s="166">
        <v>1875</v>
      </c>
      <c r="W34" s="166">
        <v>4375</v>
      </c>
      <c r="X34" s="166">
        <v>1875</v>
      </c>
      <c r="Y34" s="166">
        <v>125</v>
      </c>
      <c r="Z34" s="166">
        <v>500</v>
      </c>
      <c r="AA34" s="166">
        <v>1875</v>
      </c>
      <c r="AB34" s="166">
        <v>4375</v>
      </c>
      <c r="AC34" s="166">
        <v>1875</v>
      </c>
      <c r="AD34" s="166">
        <v>125</v>
      </c>
      <c r="AE34" s="166">
        <v>500</v>
      </c>
      <c r="AF34" s="166">
        <v>1875</v>
      </c>
      <c r="AG34" s="166">
        <v>4375</v>
      </c>
      <c r="AH34" s="166">
        <v>2000</v>
      </c>
      <c r="AI34" s="166"/>
      <c r="AJ34" s="166"/>
      <c r="AK34" s="166">
        <v>2375</v>
      </c>
      <c r="AL34" s="166">
        <v>4375</v>
      </c>
      <c r="AM34" s="166">
        <v>1875</v>
      </c>
      <c r="AN34" s="166">
        <v>125</v>
      </c>
      <c r="AO34" s="166">
        <v>500</v>
      </c>
      <c r="AP34" s="166">
        <v>1875</v>
      </c>
      <c r="AQ34" s="166">
        <v>4375</v>
      </c>
      <c r="AR34" s="166">
        <v>1875</v>
      </c>
      <c r="AS34" s="166">
        <v>125</v>
      </c>
      <c r="AT34" s="166">
        <v>500</v>
      </c>
      <c r="AU34" s="166">
        <v>1875</v>
      </c>
      <c r="AV34" s="166">
        <v>4375</v>
      </c>
      <c r="AW34" s="166">
        <f>1875+125</f>
        <v>2000</v>
      </c>
      <c r="AX34" s="166"/>
      <c r="AY34" s="166"/>
      <c r="AZ34" s="166">
        <f>1875+500</f>
        <v>2375</v>
      </c>
      <c r="BA34" s="166">
        <v>4375</v>
      </c>
    </row>
    <row r="35" spans="1:54" ht="31.5" customHeight="1" outlineLevel="1" x14ac:dyDescent="0.35">
      <c r="A35" s="25"/>
      <c r="B35" s="33"/>
      <c r="C35" s="33"/>
      <c r="D35" s="33"/>
      <c r="E35" s="33"/>
      <c r="F35" s="33"/>
      <c r="G35" s="33"/>
      <c r="H35" s="33"/>
      <c r="I35" s="33"/>
      <c r="J35" s="33"/>
      <c r="K35" s="25"/>
      <c r="L35" s="4"/>
      <c r="M35" s="68"/>
      <c r="N35" s="69"/>
      <c r="O35" s="69"/>
      <c r="P35" s="69"/>
      <c r="Q35" s="69"/>
      <c r="R35" s="69"/>
      <c r="S35" s="69"/>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2"/>
      <c r="BA35" s="32"/>
      <c r="BB35" s="32"/>
    </row>
    <row r="36" spans="1:54" ht="21" outlineLevel="1" x14ac:dyDescent="0.35">
      <c r="A36" s="118" t="s">
        <v>186</v>
      </c>
      <c r="B36" s="118"/>
      <c r="C36" s="118"/>
      <c r="D36" s="118"/>
      <c r="E36" s="118"/>
      <c r="F36" s="118"/>
      <c r="G36" s="118"/>
      <c r="H36" s="73"/>
      <c r="I36" s="73"/>
      <c r="J36" s="73"/>
      <c r="K36" s="73"/>
      <c r="L36" s="25"/>
      <c r="M36" s="32"/>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2"/>
    </row>
    <row r="37" spans="1:54" ht="28.5" customHeight="1" outlineLevel="1" x14ac:dyDescent="0.25">
      <c r="A37" s="286" t="s">
        <v>137</v>
      </c>
      <c r="B37" s="287"/>
      <c r="C37" s="287"/>
      <c r="D37" s="287"/>
      <c r="E37" s="287"/>
      <c r="F37" s="287"/>
      <c r="G37" s="287"/>
      <c r="H37" s="75"/>
      <c r="I37" s="75"/>
      <c r="J37" s="25"/>
      <c r="K37" s="25"/>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32"/>
    </row>
    <row r="38" spans="1:54" ht="15.75" customHeight="1" outlineLevel="1" x14ac:dyDescent="0.25">
      <c r="A38" s="308"/>
      <c r="B38" s="309"/>
      <c r="C38" s="309"/>
      <c r="D38" s="309"/>
      <c r="E38" s="309"/>
      <c r="F38" s="309"/>
      <c r="G38" s="309"/>
      <c r="H38" s="74"/>
      <c r="I38" s="74"/>
      <c r="J38" s="25"/>
      <c r="K38" s="25"/>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32"/>
    </row>
    <row r="39" spans="1:54" ht="51" customHeight="1" outlineLevel="1" x14ac:dyDescent="0.25">
      <c r="A39" s="288" t="s">
        <v>207</v>
      </c>
      <c r="B39" s="288"/>
      <c r="C39" s="288"/>
      <c r="D39" s="288"/>
      <c r="E39" s="288"/>
      <c r="F39" s="288"/>
      <c r="G39" s="288"/>
      <c r="H39" s="74"/>
      <c r="I39" s="74"/>
      <c r="J39" s="25"/>
      <c r="K39" s="25"/>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32"/>
    </row>
    <row r="41" spans="1:54" ht="21.75" thickBot="1" x14ac:dyDescent="0.3">
      <c r="B41" s="59" t="s">
        <v>7</v>
      </c>
      <c r="C41" s="60">
        <v>2018</v>
      </c>
      <c r="D41" s="61">
        <v>2019</v>
      </c>
      <c r="E41" s="289">
        <v>2020</v>
      </c>
      <c r="F41" s="290"/>
    </row>
    <row r="42" spans="1:54" ht="18.75" x14ac:dyDescent="0.3">
      <c r="B42" s="62" t="s">
        <v>25</v>
      </c>
      <c r="C42" s="63">
        <v>1500000</v>
      </c>
      <c r="D42" s="64">
        <v>1500000</v>
      </c>
      <c r="E42" s="291">
        <v>1500000</v>
      </c>
      <c r="F42" s="292"/>
    </row>
    <row r="43" spans="1:54" ht="18.75" x14ac:dyDescent="0.3">
      <c r="B43" s="65" t="s">
        <v>23</v>
      </c>
      <c r="C43" s="66">
        <v>0.25</v>
      </c>
      <c r="D43" s="67">
        <v>0.2</v>
      </c>
      <c r="E43" s="293">
        <v>0.15</v>
      </c>
      <c r="F43" s="294"/>
    </row>
    <row r="44" spans="1:54" ht="18.75" x14ac:dyDescent="0.3">
      <c r="B44" s="65" t="s">
        <v>24</v>
      </c>
      <c r="C44" s="66">
        <v>0.75</v>
      </c>
      <c r="D44" s="67">
        <v>0.8</v>
      </c>
      <c r="E44" s="293">
        <v>0.85</v>
      </c>
      <c r="F44" s="294"/>
    </row>
    <row r="46" spans="1:54" ht="21" x14ac:dyDescent="0.35">
      <c r="A46" s="295" t="s">
        <v>185</v>
      </c>
      <c r="B46" s="295"/>
      <c r="C46" s="295"/>
      <c r="D46" s="295"/>
      <c r="E46" s="295"/>
      <c r="F46" s="295"/>
      <c r="G46" s="296"/>
      <c r="H46" s="333"/>
      <c r="I46" s="334"/>
      <c r="J46" s="334"/>
      <c r="K46" s="335"/>
    </row>
    <row r="47" spans="1:54" ht="30.75" thickBot="1" x14ac:dyDescent="0.3">
      <c r="A47" s="35" t="s">
        <v>4</v>
      </c>
      <c r="B47" s="14" t="s">
        <v>6</v>
      </c>
      <c r="C47" s="14" t="s">
        <v>3</v>
      </c>
      <c r="D47" s="301" t="s">
        <v>52</v>
      </c>
      <c r="E47" s="302"/>
      <c r="F47" s="15" t="s">
        <v>8</v>
      </c>
      <c r="G47" s="15" t="s">
        <v>0</v>
      </c>
      <c r="H47" s="215" t="s">
        <v>214</v>
      </c>
      <c r="I47" s="12" t="s">
        <v>35</v>
      </c>
      <c r="J47" s="19" t="s">
        <v>160</v>
      </c>
      <c r="K47" s="216" t="s">
        <v>50</v>
      </c>
    </row>
    <row r="48" spans="1:54" ht="30.75" thickBot="1" x14ac:dyDescent="0.3">
      <c r="A48" s="36" t="s">
        <v>16</v>
      </c>
      <c r="B48" s="5" t="s">
        <v>174</v>
      </c>
      <c r="C48" s="5" t="s">
        <v>176</v>
      </c>
      <c r="D48" s="284" t="s">
        <v>147</v>
      </c>
      <c r="E48" s="285"/>
      <c r="F48" s="5" t="s">
        <v>55</v>
      </c>
      <c r="G48" s="5" t="s">
        <v>177</v>
      </c>
      <c r="H48" s="219">
        <v>35</v>
      </c>
      <c r="I48" s="219">
        <v>80</v>
      </c>
      <c r="J48" s="219">
        <v>125</v>
      </c>
      <c r="K48" s="219">
        <v>175</v>
      </c>
    </row>
    <row r="49" spans="1:11" ht="30" x14ac:dyDescent="0.25">
      <c r="A49" s="36" t="s">
        <v>17</v>
      </c>
      <c r="B49" s="5" t="s">
        <v>175</v>
      </c>
      <c r="C49" s="5" t="s">
        <v>223</v>
      </c>
      <c r="D49" s="284" t="s">
        <v>147</v>
      </c>
      <c r="E49" s="285"/>
      <c r="F49" s="5" t="s">
        <v>55</v>
      </c>
      <c r="G49" s="5" t="s">
        <v>177</v>
      </c>
      <c r="H49" s="219">
        <v>20</v>
      </c>
      <c r="I49" s="219">
        <v>240</v>
      </c>
      <c r="J49" s="219">
        <v>375</v>
      </c>
      <c r="K49" s="219">
        <v>500</v>
      </c>
    </row>
    <row r="51" spans="1:11" ht="21" x14ac:dyDescent="0.35">
      <c r="A51" s="195" t="s">
        <v>184</v>
      </c>
      <c r="B51" s="195"/>
      <c r="C51" s="195"/>
      <c r="D51" s="195"/>
      <c r="E51" s="195"/>
      <c r="F51" s="195"/>
      <c r="G51" s="195"/>
    </row>
    <row r="52" spans="1:11" x14ac:dyDescent="0.25">
      <c r="A52" s="286" t="s">
        <v>208</v>
      </c>
      <c r="B52" s="287"/>
      <c r="C52" s="287"/>
      <c r="D52" s="287"/>
      <c r="E52" s="287"/>
      <c r="F52" s="287"/>
      <c r="G52" s="287"/>
    </row>
    <row r="53" spans="1:11" x14ac:dyDescent="0.25">
      <c r="A53" s="308" t="s">
        <v>183</v>
      </c>
      <c r="B53" s="309"/>
      <c r="C53" s="309"/>
      <c r="D53" s="309"/>
      <c r="E53" s="309"/>
      <c r="F53" s="309"/>
      <c r="G53" s="309"/>
    </row>
  </sheetData>
  <mergeCells count="85">
    <mergeCell ref="D33:E33"/>
    <mergeCell ref="D32:E32"/>
    <mergeCell ref="AW31:BA31"/>
    <mergeCell ref="AR31:AV31"/>
    <mergeCell ref="AM31:AQ31"/>
    <mergeCell ref="AH31:AL31"/>
    <mergeCell ref="A31:G31"/>
    <mergeCell ref="H31:K31"/>
    <mergeCell ref="N31:R31"/>
    <mergeCell ref="S31:W31"/>
    <mergeCell ref="X31:AB31"/>
    <mergeCell ref="AC31:AG31"/>
    <mergeCell ref="H46:K46"/>
    <mergeCell ref="H3:J3"/>
    <mergeCell ref="H16:K16"/>
    <mergeCell ref="A52:G52"/>
    <mergeCell ref="A53:G53"/>
    <mergeCell ref="D49:E49"/>
    <mergeCell ref="D47:E47"/>
    <mergeCell ref="D48:E48"/>
    <mergeCell ref="E41:F41"/>
    <mergeCell ref="E42:F42"/>
    <mergeCell ref="E43:F43"/>
    <mergeCell ref="E44:F44"/>
    <mergeCell ref="A46:G46"/>
    <mergeCell ref="D18:E18"/>
    <mergeCell ref="A21:G21"/>
    <mergeCell ref="A22:G22"/>
    <mergeCell ref="A24:D24"/>
    <mergeCell ref="A25:D25"/>
    <mergeCell ref="D7:E7"/>
    <mergeCell ref="E12:F12"/>
    <mergeCell ref="E13:F13"/>
    <mergeCell ref="E14:F14"/>
    <mergeCell ref="A16:G16"/>
    <mergeCell ref="A38:G38"/>
    <mergeCell ref="A39:G39"/>
    <mergeCell ref="A1:G1"/>
    <mergeCell ref="A3:G3"/>
    <mergeCell ref="D4:E4"/>
    <mergeCell ref="D5:E5"/>
    <mergeCell ref="D6:E6"/>
    <mergeCell ref="A9:G9"/>
    <mergeCell ref="E11:F11"/>
    <mergeCell ref="A37:G37"/>
    <mergeCell ref="A20:G20"/>
    <mergeCell ref="E28:F28"/>
    <mergeCell ref="E29:F29"/>
    <mergeCell ref="A23:G23"/>
    <mergeCell ref="E27:F27"/>
    <mergeCell ref="E26:F26"/>
    <mergeCell ref="AR16:AV16"/>
    <mergeCell ref="AW16:BA16"/>
    <mergeCell ref="D17:E17"/>
    <mergeCell ref="N17:R17"/>
    <mergeCell ref="S17:W17"/>
    <mergeCell ref="X17:AB17"/>
    <mergeCell ref="AC17:AG17"/>
    <mergeCell ref="AH17:AL17"/>
    <mergeCell ref="N16:R16"/>
    <mergeCell ref="S16:W16"/>
    <mergeCell ref="X16:AB16"/>
    <mergeCell ref="AC16:AG16"/>
    <mergeCell ref="AH16:AL16"/>
    <mergeCell ref="AM16:AQ16"/>
    <mergeCell ref="AM17:AQ17"/>
    <mergeCell ref="AR17:AV17"/>
    <mergeCell ref="N19:R19"/>
    <mergeCell ref="S19:W19"/>
    <mergeCell ref="X19:AB19"/>
    <mergeCell ref="AC19:AG19"/>
    <mergeCell ref="AH19:AL19"/>
    <mergeCell ref="AR36:AV36"/>
    <mergeCell ref="AW36:BA36"/>
    <mergeCell ref="AC36:AG36"/>
    <mergeCell ref="AH36:AL36"/>
    <mergeCell ref="AW17:BA17"/>
    <mergeCell ref="AM19:AQ19"/>
    <mergeCell ref="AR19:AV19"/>
    <mergeCell ref="AW19:BA19"/>
    <mergeCell ref="N36:R36"/>
    <mergeCell ref="S36:W36"/>
    <mergeCell ref="X36:AB36"/>
    <mergeCell ref="D34:E34"/>
    <mergeCell ref="AM36:AQ36"/>
  </mergeCells>
  <pageMargins left="0.7" right="0.7" top="0.78740157499999996" bottom="0.78740157499999996"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6"/>
  <sheetViews>
    <sheetView zoomScale="60" zoomScaleNormal="60" workbookViewId="0">
      <selection activeCell="A8" sqref="A8:G8"/>
    </sheetView>
  </sheetViews>
  <sheetFormatPr defaultColWidth="9.28515625" defaultRowHeight="15" outlineLevelRow="1" x14ac:dyDescent="0.25"/>
  <cols>
    <col min="1" max="1" width="10.42578125" customWidth="1"/>
    <col min="2" max="2" width="43.28515625" customWidth="1"/>
    <col min="3" max="3" width="55.42578125" customWidth="1"/>
    <col min="4" max="4" width="36.42578125" customWidth="1"/>
    <col min="5" max="5" width="20.42578125" customWidth="1"/>
    <col min="6" max="6" width="10.5703125" customWidth="1"/>
    <col min="7" max="7" width="14.42578125" customWidth="1"/>
    <col min="8" max="8" width="14" customWidth="1"/>
    <col min="9" max="9" width="13.5703125" customWidth="1"/>
    <col min="10" max="10" width="15.28515625" customWidth="1"/>
    <col min="11" max="11" width="14.5703125" customWidth="1"/>
    <col min="12" max="18" width="10.42578125" customWidth="1"/>
    <col min="19" max="40" width="8" customWidth="1"/>
  </cols>
  <sheetData>
    <row r="1" spans="1:59" ht="60" customHeight="1" x14ac:dyDescent="0.25">
      <c r="A1" s="321" t="s">
        <v>241</v>
      </c>
      <c r="B1" s="322"/>
      <c r="C1" s="322"/>
      <c r="D1" s="322"/>
      <c r="E1" s="322"/>
      <c r="F1" s="322"/>
      <c r="G1" s="322"/>
      <c r="H1" s="116"/>
      <c r="I1" s="116"/>
      <c r="J1" s="116"/>
      <c r="K1" s="116"/>
      <c r="L1" s="116"/>
      <c r="M1" s="116"/>
      <c r="N1" s="116"/>
      <c r="O1" s="116"/>
      <c r="P1" s="116"/>
      <c r="Q1" s="116"/>
      <c r="R1" s="116"/>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25"/>
      <c r="BE1" s="25"/>
      <c r="BF1" s="25"/>
      <c r="BG1" s="25"/>
    </row>
    <row r="2" spans="1:59" ht="18.75" customHeight="1" x14ac:dyDescent="0.35">
      <c r="A2" s="25"/>
      <c r="B2" s="33"/>
      <c r="C2" s="33"/>
      <c r="D2" s="33"/>
      <c r="E2" s="33"/>
      <c r="F2" s="33"/>
      <c r="G2" s="33"/>
      <c r="H2" s="33"/>
      <c r="I2" s="33"/>
      <c r="J2" s="33"/>
      <c r="K2" s="33"/>
      <c r="L2" s="33"/>
      <c r="M2" s="33"/>
      <c r="N2" s="34"/>
      <c r="O2" s="34"/>
      <c r="P2" s="4"/>
      <c r="Q2" s="4"/>
      <c r="R2" s="4"/>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row>
    <row r="3" spans="1:59" ht="25.35" customHeight="1" x14ac:dyDescent="0.25">
      <c r="A3" s="325" t="s">
        <v>2</v>
      </c>
      <c r="B3" s="325"/>
      <c r="C3" s="325"/>
      <c r="D3" s="325"/>
      <c r="E3" s="325"/>
      <c r="F3" s="325"/>
      <c r="G3" s="325"/>
      <c r="H3" s="336"/>
      <c r="I3" s="337"/>
      <c r="J3" s="337"/>
      <c r="K3" s="337"/>
      <c r="L3" s="327"/>
      <c r="M3" s="327"/>
      <c r="N3" s="327"/>
      <c r="O3" s="327"/>
      <c r="P3" s="314"/>
      <c r="Q3" s="314"/>
      <c r="R3" s="314"/>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row>
    <row r="4" spans="1:59" ht="33" customHeight="1" thickBot="1" x14ac:dyDescent="0.3">
      <c r="A4" s="35" t="s">
        <v>4</v>
      </c>
      <c r="B4" s="14" t="s">
        <v>5</v>
      </c>
      <c r="C4" s="14" t="s">
        <v>3</v>
      </c>
      <c r="D4" s="301" t="s">
        <v>30</v>
      </c>
      <c r="E4" s="302"/>
      <c r="F4" s="15" t="s">
        <v>8</v>
      </c>
      <c r="G4" s="117" t="s">
        <v>0</v>
      </c>
      <c r="H4" s="52" t="s">
        <v>1</v>
      </c>
      <c r="I4" s="12" t="s">
        <v>35</v>
      </c>
      <c r="J4" s="19" t="s">
        <v>160</v>
      </c>
      <c r="K4" s="57" t="s">
        <v>50</v>
      </c>
      <c r="L4" s="227"/>
      <c r="M4" s="227"/>
      <c r="N4" s="227"/>
      <c r="O4" s="227"/>
      <c r="P4" s="254"/>
      <c r="Q4" s="227"/>
      <c r="R4" s="227"/>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row>
    <row r="5" spans="1:59" s="1" customFormat="1" ht="41.25" customHeight="1" x14ac:dyDescent="0.25">
      <c r="A5" s="36" t="s">
        <v>16</v>
      </c>
      <c r="B5" s="5" t="s">
        <v>155</v>
      </c>
      <c r="C5" s="5" t="s">
        <v>202</v>
      </c>
      <c r="D5" s="284" t="s">
        <v>234</v>
      </c>
      <c r="E5" s="285"/>
      <c r="F5" s="5" t="s">
        <v>19</v>
      </c>
      <c r="G5" s="46" t="s">
        <v>56</v>
      </c>
      <c r="H5" s="54" t="s">
        <v>233</v>
      </c>
      <c r="I5" s="249">
        <v>0.8</v>
      </c>
      <c r="J5" s="250">
        <v>0.85</v>
      </c>
      <c r="K5" s="253">
        <v>0.9</v>
      </c>
      <c r="L5" s="231"/>
      <c r="M5" s="231"/>
      <c r="N5" s="231"/>
      <c r="O5" s="231"/>
      <c r="P5" s="255"/>
      <c r="Q5" s="231"/>
      <c r="R5" s="231"/>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row>
    <row r="6" spans="1:59" s="1" customFormat="1" ht="41.25" customHeight="1" x14ac:dyDescent="0.25">
      <c r="A6" s="36" t="s">
        <v>17</v>
      </c>
      <c r="B6" s="5" t="s">
        <v>169</v>
      </c>
      <c r="C6" s="5" t="s">
        <v>172</v>
      </c>
      <c r="D6" s="162" t="s">
        <v>170</v>
      </c>
      <c r="E6" s="163"/>
      <c r="F6" s="5" t="s">
        <v>55</v>
      </c>
      <c r="G6" s="46" t="s">
        <v>171</v>
      </c>
      <c r="H6" s="169" t="s">
        <v>235</v>
      </c>
      <c r="I6" s="13">
        <v>3</v>
      </c>
      <c r="J6" s="17">
        <v>6</v>
      </c>
      <c r="K6" s="58">
        <v>9</v>
      </c>
      <c r="L6" s="231"/>
      <c r="M6" s="231"/>
      <c r="N6" s="231"/>
      <c r="O6" s="231"/>
      <c r="P6" s="255"/>
      <c r="Q6" s="231"/>
      <c r="R6" s="231"/>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row>
    <row r="7" spans="1:59" s="1" customFormat="1" x14ac:dyDescent="0.25">
      <c r="A7" s="4"/>
      <c r="B7" s="39"/>
      <c r="C7" s="39"/>
      <c r="D7" s="39"/>
      <c r="E7" s="39"/>
      <c r="F7" s="39"/>
      <c r="G7" s="39"/>
      <c r="H7" s="39"/>
      <c r="I7" s="39"/>
      <c r="J7" s="39"/>
      <c r="K7" s="39"/>
      <c r="L7" s="251"/>
      <c r="M7" s="251"/>
      <c r="N7" s="251"/>
      <c r="O7" s="251"/>
      <c r="P7" s="225"/>
      <c r="Q7" s="225"/>
      <c r="R7" s="225"/>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row>
    <row r="8" spans="1:59" s="1" customFormat="1" ht="48.75" customHeight="1" x14ac:dyDescent="0.35">
      <c r="A8" s="288" t="s">
        <v>242</v>
      </c>
      <c r="B8" s="288"/>
      <c r="C8" s="288"/>
      <c r="D8" s="288"/>
      <c r="E8" s="288"/>
      <c r="F8" s="288"/>
      <c r="G8" s="288"/>
      <c r="H8" s="40"/>
      <c r="I8" s="40"/>
      <c r="J8" s="40"/>
      <c r="K8" s="40"/>
      <c r="L8" s="252"/>
      <c r="M8" s="252"/>
      <c r="N8" s="252"/>
      <c r="O8" s="252"/>
      <c r="P8" s="225"/>
      <c r="Q8" s="225"/>
      <c r="R8" s="225"/>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4"/>
      <c r="BE8" s="4"/>
      <c r="BF8" s="4"/>
      <c r="BG8" s="4"/>
    </row>
    <row r="9" spans="1:59" s="9" customFormat="1" ht="27.75" customHeight="1" x14ac:dyDescent="0.35">
      <c r="A9" s="42"/>
      <c r="B9" s="42"/>
      <c r="C9" s="42"/>
      <c r="D9" s="42"/>
      <c r="E9" s="43"/>
      <c r="F9" s="43"/>
      <c r="G9" s="43"/>
      <c r="H9" s="43"/>
      <c r="I9" s="43"/>
      <c r="J9" s="43"/>
      <c r="K9" s="43"/>
      <c r="L9" s="43"/>
      <c r="M9" s="43"/>
      <c r="N9" s="43"/>
      <c r="O9" s="43"/>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row>
    <row r="10" spans="1:59" s="1" customFormat="1" ht="29.25" customHeight="1" outlineLevel="1" thickBot="1" x14ac:dyDescent="0.4">
      <c r="A10" s="25"/>
      <c r="B10" s="59" t="s">
        <v>7</v>
      </c>
      <c r="C10" s="60" t="s">
        <v>38</v>
      </c>
      <c r="D10" s="61">
        <v>2018</v>
      </c>
      <c r="E10" s="171">
        <v>2020</v>
      </c>
      <c r="F10" s="33"/>
      <c r="G10" s="33"/>
      <c r="H10" s="33"/>
      <c r="I10" s="33"/>
      <c r="J10" s="33"/>
      <c r="K10" s="33"/>
      <c r="L10" s="4"/>
      <c r="M10" s="4"/>
      <c r="N10" s="4"/>
      <c r="O10" s="318"/>
      <c r="P10" s="318"/>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9" s="1" customFormat="1" ht="23.85" customHeight="1" outlineLevel="1" x14ac:dyDescent="0.35">
      <c r="A11" s="4"/>
      <c r="B11" s="62" t="s">
        <v>25</v>
      </c>
      <c r="C11" s="63">
        <v>1800000</v>
      </c>
      <c r="D11" s="64">
        <v>1900000</v>
      </c>
      <c r="E11" s="172">
        <v>2000000</v>
      </c>
      <c r="F11" s="33"/>
      <c r="G11" s="33"/>
      <c r="H11" s="33"/>
      <c r="I11" s="33"/>
      <c r="J11" s="33"/>
      <c r="K11" s="33"/>
      <c r="L11" s="4"/>
      <c r="M11" s="4"/>
      <c r="N11" s="119"/>
      <c r="O11" s="119"/>
      <c r="P11" s="119"/>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9" s="1" customFormat="1" ht="23.85" customHeight="1" outlineLevel="1" x14ac:dyDescent="0.35">
      <c r="A12" s="25"/>
      <c r="B12" s="65" t="s">
        <v>23</v>
      </c>
      <c r="C12" s="66">
        <v>0.1</v>
      </c>
      <c r="D12" s="67">
        <v>0.1</v>
      </c>
      <c r="E12" s="173">
        <v>0.1</v>
      </c>
      <c r="F12" s="33"/>
      <c r="G12" s="33"/>
      <c r="H12" s="33"/>
      <c r="I12" s="33"/>
      <c r="J12" s="33"/>
      <c r="K12" s="33"/>
      <c r="L12" s="33"/>
      <c r="M12" s="33"/>
      <c r="N12" s="33"/>
      <c r="O12" s="4"/>
      <c r="P12" s="4"/>
      <c r="Q12" s="119"/>
      <c r="R12" s="119"/>
      <c r="S12" s="119"/>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9" s="1" customFormat="1" ht="23.85" customHeight="1" outlineLevel="1" x14ac:dyDescent="0.35">
      <c r="A13" s="25"/>
      <c r="B13" s="65" t="s">
        <v>24</v>
      </c>
      <c r="C13" s="66">
        <v>0.9</v>
      </c>
      <c r="D13" s="67">
        <v>0.9</v>
      </c>
      <c r="E13" s="173">
        <v>0.9</v>
      </c>
      <c r="F13" s="33"/>
      <c r="G13" s="33"/>
      <c r="H13" s="33"/>
      <c r="I13" s="33"/>
      <c r="J13" s="33"/>
      <c r="K13" s="33"/>
      <c r="L13" s="33"/>
      <c r="M13" s="33"/>
      <c r="N13" s="33"/>
      <c r="O13" s="4"/>
      <c r="P13" s="4"/>
      <c r="Q13" s="119"/>
      <c r="R13" s="119"/>
      <c r="S13" s="119"/>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9" s="1" customFormat="1" ht="19.5" customHeight="1" outlineLevel="1" x14ac:dyDescent="0.35">
      <c r="A14" s="25"/>
      <c r="B14" s="2"/>
      <c r="C14" s="2"/>
      <c r="D14" s="33"/>
      <c r="E14" s="33"/>
      <c r="F14" s="33"/>
      <c r="G14" s="33"/>
      <c r="H14" s="33"/>
      <c r="I14" s="33"/>
      <c r="J14" s="33"/>
      <c r="K14" s="33"/>
      <c r="L14" s="33"/>
      <c r="M14" s="33"/>
      <c r="N14" s="33"/>
      <c r="O14" s="33"/>
      <c r="P14" s="33"/>
      <c r="Q14" s="4"/>
      <c r="R14" s="4"/>
      <c r="S14" s="44" t="s">
        <v>36</v>
      </c>
      <c r="T14" s="3"/>
      <c r="U14" s="3"/>
      <c r="V14" s="3"/>
      <c r="W14" s="3"/>
      <c r="X14" s="3"/>
      <c r="Y14" s="3"/>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row>
    <row r="15" spans="1:59" ht="21" outlineLevel="1" x14ac:dyDescent="0.35">
      <c r="A15" s="295" t="s">
        <v>157</v>
      </c>
      <c r="B15" s="295"/>
      <c r="C15" s="295"/>
      <c r="D15" s="295"/>
      <c r="E15" s="295"/>
      <c r="F15" s="295"/>
      <c r="G15" s="296"/>
      <c r="H15" s="333"/>
      <c r="I15" s="334"/>
      <c r="J15" s="334"/>
      <c r="K15" s="334"/>
      <c r="L15" s="244"/>
      <c r="M15" s="314"/>
      <c r="N15" s="314"/>
      <c r="O15" s="314"/>
      <c r="P15" s="314"/>
      <c r="Q15" s="314"/>
      <c r="R15" s="234"/>
      <c r="S15" s="25"/>
      <c r="T15" s="310" t="s">
        <v>9</v>
      </c>
      <c r="U15" s="311"/>
      <c r="V15" s="311"/>
      <c r="W15" s="311"/>
      <c r="X15" s="312"/>
      <c r="Y15" s="310" t="s">
        <v>14</v>
      </c>
      <c r="Z15" s="311"/>
      <c r="AA15" s="311"/>
      <c r="AB15" s="311"/>
      <c r="AC15" s="312"/>
      <c r="AD15" s="310" t="s">
        <v>22</v>
      </c>
      <c r="AE15" s="311"/>
      <c r="AF15" s="311"/>
      <c r="AG15" s="311"/>
      <c r="AH15" s="312"/>
      <c r="AI15" s="310" t="s">
        <v>11</v>
      </c>
      <c r="AJ15" s="311"/>
      <c r="AK15" s="311"/>
      <c r="AL15" s="311"/>
      <c r="AM15" s="312"/>
      <c r="AN15" s="310" t="s">
        <v>12</v>
      </c>
      <c r="AO15" s="311"/>
      <c r="AP15" s="311"/>
      <c r="AQ15" s="311"/>
      <c r="AR15" s="312"/>
      <c r="AS15" s="310" t="s">
        <v>10</v>
      </c>
      <c r="AT15" s="311"/>
      <c r="AU15" s="311"/>
      <c r="AV15" s="311"/>
      <c r="AW15" s="312"/>
      <c r="AX15" s="310" t="s">
        <v>15</v>
      </c>
      <c r="AY15" s="311"/>
      <c r="AZ15" s="311"/>
      <c r="BA15" s="311"/>
      <c r="BB15" s="312"/>
      <c r="BC15" s="310" t="s">
        <v>13</v>
      </c>
      <c r="BD15" s="311"/>
      <c r="BE15" s="311"/>
      <c r="BF15" s="311"/>
      <c r="BG15" s="312"/>
    </row>
    <row r="16" spans="1:59" ht="29.85" customHeight="1" outlineLevel="1" thickBot="1" x14ac:dyDescent="0.3">
      <c r="A16" s="35" t="s">
        <v>4</v>
      </c>
      <c r="B16" s="14" t="s">
        <v>6</v>
      </c>
      <c r="C16" s="14" t="s">
        <v>3</v>
      </c>
      <c r="D16" s="301" t="s">
        <v>52</v>
      </c>
      <c r="E16" s="302"/>
      <c r="F16" s="15" t="s">
        <v>8</v>
      </c>
      <c r="G16" s="15" t="s">
        <v>0</v>
      </c>
      <c r="H16" s="52" t="s">
        <v>1</v>
      </c>
      <c r="I16" s="12" t="s">
        <v>35</v>
      </c>
      <c r="J16" s="19" t="s">
        <v>160</v>
      </c>
      <c r="K16" s="57" t="s">
        <v>50</v>
      </c>
      <c r="L16" s="245"/>
      <c r="M16" s="315"/>
      <c r="N16" s="315"/>
      <c r="O16" s="315"/>
      <c r="P16" s="315"/>
      <c r="Q16" s="315"/>
      <c r="R16" s="234"/>
      <c r="S16" s="25"/>
      <c r="T16" s="330" t="s">
        <v>62</v>
      </c>
      <c r="U16" s="331"/>
      <c r="V16" s="331"/>
      <c r="W16" s="331"/>
      <c r="X16" s="332"/>
      <c r="Y16" s="330" t="s">
        <v>62</v>
      </c>
      <c r="Z16" s="331"/>
      <c r="AA16" s="331"/>
      <c r="AB16" s="331"/>
      <c r="AC16" s="332"/>
      <c r="AD16" s="330" t="s">
        <v>62</v>
      </c>
      <c r="AE16" s="331"/>
      <c r="AF16" s="331"/>
      <c r="AG16" s="331"/>
      <c r="AH16" s="332"/>
      <c r="AI16" s="330" t="s">
        <v>62</v>
      </c>
      <c r="AJ16" s="331"/>
      <c r="AK16" s="331"/>
      <c r="AL16" s="331"/>
      <c r="AM16" s="332"/>
      <c r="AN16" s="330" t="s">
        <v>62</v>
      </c>
      <c r="AO16" s="331"/>
      <c r="AP16" s="331"/>
      <c r="AQ16" s="331"/>
      <c r="AR16" s="332"/>
      <c r="AS16" s="330" t="s">
        <v>62</v>
      </c>
      <c r="AT16" s="331"/>
      <c r="AU16" s="331"/>
      <c r="AV16" s="331"/>
      <c r="AW16" s="332"/>
      <c r="AX16" s="330" t="s">
        <v>62</v>
      </c>
      <c r="AY16" s="331"/>
      <c r="AZ16" s="331"/>
      <c r="BA16" s="331"/>
      <c r="BB16" s="332"/>
      <c r="BC16" s="330" t="s">
        <v>62</v>
      </c>
      <c r="BD16" s="331"/>
      <c r="BE16" s="331"/>
      <c r="BF16" s="331"/>
      <c r="BG16" s="332"/>
    </row>
    <row r="17" spans="1:60" ht="47.25" customHeight="1" outlineLevel="1" x14ac:dyDescent="0.25">
      <c r="A17" s="36" t="s">
        <v>16</v>
      </c>
      <c r="B17" s="5" t="s">
        <v>239</v>
      </c>
      <c r="C17" s="5" t="s">
        <v>240</v>
      </c>
      <c r="D17" s="284" t="s">
        <v>156</v>
      </c>
      <c r="E17" s="285"/>
      <c r="F17" s="5" t="s">
        <v>60</v>
      </c>
      <c r="G17" s="5" t="s">
        <v>61</v>
      </c>
      <c r="H17" s="260">
        <v>161</v>
      </c>
      <c r="I17" s="257">
        <v>261</v>
      </c>
      <c r="J17" s="258">
        <v>361</v>
      </c>
      <c r="K17" s="259">
        <v>461</v>
      </c>
      <c r="L17" s="229"/>
      <c r="M17" s="313"/>
      <c r="N17" s="313"/>
      <c r="O17" s="313"/>
      <c r="P17" s="313"/>
      <c r="Q17" s="313"/>
      <c r="R17" s="234"/>
      <c r="S17" s="256" t="s">
        <v>16</v>
      </c>
      <c r="T17" s="29"/>
      <c r="U17" s="22"/>
      <c r="V17" s="22"/>
      <c r="W17" s="22"/>
      <c r="X17" s="27"/>
      <c r="Y17" s="29"/>
      <c r="Z17" s="22"/>
      <c r="AA17" s="22"/>
      <c r="AB17" s="22"/>
      <c r="AC17" s="27"/>
      <c r="AD17" s="29"/>
      <c r="AE17" s="22"/>
      <c r="AF17" s="22"/>
      <c r="AG17" s="22"/>
      <c r="AH17" s="27"/>
      <c r="AI17" s="29"/>
      <c r="AJ17" s="22"/>
      <c r="AK17" s="22"/>
      <c r="AL17" s="22"/>
      <c r="AM17" s="27"/>
      <c r="AN17" s="29"/>
      <c r="AO17" s="22"/>
      <c r="AP17" s="22"/>
      <c r="AQ17" s="22"/>
      <c r="AR17" s="27"/>
      <c r="AS17" s="29"/>
      <c r="AT17" s="22"/>
      <c r="AU17" s="22"/>
      <c r="AV17" s="22"/>
      <c r="AW17" s="27"/>
      <c r="AX17" s="29"/>
      <c r="AY17" s="22"/>
      <c r="AZ17" s="22"/>
      <c r="BA17" s="22"/>
      <c r="BB17" s="27"/>
      <c r="BC17" s="29"/>
      <c r="BD17" s="22"/>
      <c r="BE17" s="22"/>
      <c r="BF17" s="22"/>
      <c r="BG17" s="27"/>
    </row>
    <row r="18" spans="1:60" ht="47.25" customHeight="1" outlineLevel="1" x14ac:dyDescent="0.25">
      <c r="A18" s="164" t="s">
        <v>17</v>
      </c>
      <c r="B18" s="164" t="s">
        <v>79</v>
      </c>
      <c r="C18" s="164" t="s">
        <v>243</v>
      </c>
      <c r="D18" s="165"/>
      <c r="E18" s="165"/>
      <c r="F18" s="164"/>
      <c r="G18" s="164"/>
      <c r="H18" s="169">
        <v>14</v>
      </c>
      <c r="I18" s="13" t="s">
        <v>236</v>
      </c>
      <c r="J18" s="17" t="s">
        <v>237</v>
      </c>
      <c r="K18" s="58" t="s">
        <v>238</v>
      </c>
      <c r="L18" s="238"/>
      <c r="M18" s="238"/>
      <c r="N18" s="238"/>
      <c r="O18" s="238"/>
      <c r="P18" s="238"/>
      <c r="Q18" s="238"/>
      <c r="R18" s="234"/>
      <c r="S18" s="70"/>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6"/>
      <c r="BG18" s="166"/>
    </row>
    <row r="19" spans="1:60" ht="21" outlineLevel="1" x14ac:dyDescent="0.35">
      <c r="A19" s="118" t="s">
        <v>158</v>
      </c>
      <c r="B19" s="118"/>
      <c r="C19" s="118"/>
      <c r="D19" s="118"/>
      <c r="E19" s="118"/>
      <c r="F19" s="118"/>
      <c r="G19" s="118"/>
      <c r="H19" s="73"/>
      <c r="I19" s="73"/>
      <c r="J19" s="73"/>
      <c r="K19" s="73"/>
      <c r="L19" s="73"/>
      <c r="M19" s="73"/>
      <c r="N19" s="73"/>
      <c r="O19" s="73"/>
      <c r="P19" s="73"/>
      <c r="Q19" s="73"/>
      <c r="R19" s="25"/>
      <c r="S19" s="32"/>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2"/>
    </row>
    <row r="20" spans="1:60" ht="14.65" customHeight="1" outlineLevel="1" x14ac:dyDescent="0.25">
      <c r="A20" s="286" t="s">
        <v>80</v>
      </c>
      <c r="B20" s="287"/>
      <c r="C20" s="287"/>
      <c r="D20" s="287"/>
      <c r="E20" s="287"/>
      <c r="F20" s="287"/>
      <c r="G20" s="287"/>
      <c r="H20" s="75"/>
      <c r="I20" s="75"/>
      <c r="J20" s="75"/>
      <c r="K20" s="25"/>
      <c r="L20" s="25"/>
      <c r="M20" s="25"/>
      <c r="N20" s="25"/>
      <c r="O20" s="25"/>
      <c r="P20" s="25"/>
      <c r="Q20" s="70"/>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32"/>
    </row>
    <row r="21" spans="1:60" ht="14.65" customHeight="1" outlineLevel="1" x14ac:dyDescent="0.25">
      <c r="A21" s="308" t="s">
        <v>159</v>
      </c>
      <c r="B21" s="309"/>
      <c r="C21" s="309"/>
      <c r="D21" s="309"/>
      <c r="E21" s="309"/>
      <c r="F21" s="309"/>
      <c r="G21" s="309"/>
      <c r="H21" s="74"/>
      <c r="I21" s="74"/>
      <c r="J21" s="74"/>
      <c r="K21" s="25"/>
      <c r="L21" s="25"/>
      <c r="M21" s="25"/>
      <c r="N21" s="25"/>
      <c r="O21" s="25"/>
      <c r="P21" s="25"/>
      <c r="Q21" s="70"/>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32"/>
    </row>
    <row r="22" spans="1:60" ht="14.65" customHeight="1" outlineLevel="1" x14ac:dyDescent="0.25">
      <c r="A22" s="286" t="s">
        <v>81</v>
      </c>
      <c r="B22" s="287"/>
      <c r="C22" s="287"/>
      <c r="D22" s="287"/>
      <c r="E22" s="287"/>
      <c r="F22" s="287"/>
      <c r="G22" s="287"/>
      <c r="H22" s="74"/>
      <c r="I22" s="74"/>
      <c r="J22" s="74"/>
      <c r="K22" s="25"/>
      <c r="L22" s="25"/>
      <c r="M22" s="25"/>
      <c r="N22" s="25"/>
      <c r="O22" s="25"/>
      <c r="P22" s="25"/>
      <c r="Q22" s="70"/>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32"/>
    </row>
    <row r="23" spans="1:60" ht="14.65" customHeight="1" outlineLevel="1" x14ac:dyDescent="0.25">
      <c r="A23" s="309"/>
      <c r="B23" s="309"/>
      <c r="C23" s="309"/>
      <c r="D23" s="309"/>
      <c r="E23" s="309"/>
      <c r="F23" s="309"/>
      <c r="G23" s="309"/>
      <c r="H23" s="74"/>
      <c r="I23" s="74"/>
      <c r="J23" s="74"/>
      <c r="K23" s="25"/>
      <c r="L23" s="25"/>
      <c r="M23" s="25"/>
      <c r="N23" s="25"/>
      <c r="O23" s="25"/>
      <c r="P23" s="25"/>
      <c r="Q23" s="70"/>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32"/>
    </row>
    <row r="24" spans="1:60" ht="18.75" customHeight="1" outlineLevel="1" x14ac:dyDescent="0.25">
      <c r="A24" s="287"/>
      <c r="B24" s="287"/>
      <c r="C24" s="287"/>
      <c r="D24" s="287"/>
      <c r="E24" s="287"/>
      <c r="F24" s="287"/>
      <c r="G24" s="287"/>
      <c r="H24" s="74"/>
      <c r="I24" s="74"/>
      <c r="J24" s="74"/>
      <c r="K24" s="25"/>
      <c r="L24" s="25"/>
      <c r="M24" s="25"/>
      <c r="N24" s="25"/>
      <c r="O24" s="25"/>
      <c r="P24" s="25"/>
      <c r="Q24" s="70"/>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32"/>
    </row>
    <row r="25" spans="1:60" ht="32.25" customHeight="1" outlineLevel="1" x14ac:dyDescent="0.25">
      <c r="A25" s="342"/>
      <c r="B25" s="342"/>
      <c r="C25" s="342"/>
      <c r="D25" s="342"/>
      <c r="E25" s="342"/>
      <c r="F25" s="342"/>
      <c r="G25" s="342"/>
      <c r="H25" s="74"/>
      <c r="I25" s="74"/>
      <c r="J25" s="74"/>
      <c r="K25" s="25"/>
      <c r="L25" s="25"/>
      <c r="M25" s="25"/>
      <c r="N25" s="25"/>
      <c r="O25" s="25"/>
      <c r="P25" s="25"/>
      <c r="Q25" s="70"/>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32"/>
    </row>
    <row r="26" spans="1:60" x14ac:dyDescent="0.25">
      <c r="A26" s="25"/>
      <c r="B26" s="25"/>
      <c r="C26" s="25"/>
      <c r="D26" s="25"/>
      <c r="E26" s="25"/>
      <c r="F26" s="25"/>
      <c r="G26" s="25"/>
      <c r="H26" s="25"/>
      <c r="I26" s="25"/>
      <c r="J26" s="25"/>
      <c r="K26" s="25"/>
      <c r="L26" s="25"/>
      <c r="M26" s="25"/>
      <c r="N26" s="25"/>
      <c r="O26" s="25"/>
      <c r="P26" s="25"/>
      <c r="Q26" s="25"/>
      <c r="R26" s="25"/>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row>
  </sheetData>
  <mergeCells count="46">
    <mergeCell ref="AS16:AW16"/>
    <mergeCell ref="A8:G8"/>
    <mergeCell ref="O10:P10"/>
    <mergeCell ref="A15:G15"/>
    <mergeCell ref="A1:G1"/>
    <mergeCell ref="A3:G3"/>
    <mergeCell ref="H3:K3"/>
    <mergeCell ref="L3:O3"/>
    <mergeCell ref="P3:R3"/>
    <mergeCell ref="D4:E4"/>
    <mergeCell ref="D5:E5"/>
    <mergeCell ref="Y15:AC15"/>
    <mergeCell ref="AD15:AH15"/>
    <mergeCell ref="AI15:AM15"/>
    <mergeCell ref="AN15:AR15"/>
    <mergeCell ref="AS15:AW15"/>
    <mergeCell ref="AX16:BB16"/>
    <mergeCell ref="BC16:BG16"/>
    <mergeCell ref="D17:E17"/>
    <mergeCell ref="M17:Q17"/>
    <mergeCell ref="M15:Q15"/>
    <mergeCell ref="H15:K15"/>
    <mergeCell ref="AX15:BB15"/>
    <mergeCell ref="BC15:BG15"/>
    <mergeCell ref="D16:E16"/>
    <mergeCell ref="M16:Q16"/>
    <mergeCell ref="T16:X16"/>
    <mergeCell ref="Y16:AC16"/>
    <mergeCell ref="AD16:AH16"/>
    <mergeCell ref="AI16:AM16"/>
    <mergeCell ref="AN16:AR16"/>
    <mergeCell ref="T15:X15"/>
    <mergeCell ref="A20:G20"/>
    <mergeCell ref="AX19:BB19"/>
    <mergeCell ref="BC19:BG19"/>
    <mergeCell ref="T19:X19"/>
    <mergeCell ref="Y19:AC19"/>
    <mergeCell ref="AD19:AH19"/>
    <mergeCell ref="AI19:AM19"/>
    <mergeCell ref="AN19:AR19"/>
    <mergeCell ref="AS19:AW19"/>
    <mergeCell ref="A23:G23"/>
    <mergeCell ref="A22:G22"/>
    <mergeCell ref="A21:G21"/>
    <mergeCell ref="A24:G24"/>
    <mergeCell ref="A25:G25"/>
  </mergeCells>
  <pageMargins left="0.7" right="0.7" top="0.78740157499999996" bottom="0.78740157499999996"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6"/>
  <sheetViews>
    <sheetView topLeftCell="D2" zoomScale="70" zoomScaleNormal="70" zoomScalePageLayoutView="70" workbookViewId="0">
      <pane xSplit="1" ySplit="5" topLeftCell="E13" activePane="bottomRight" state="frozen"/>
      <selection activeCell="D2" sqref="D2"/>
      <selection pane="topRight" activeCell="E2" sqref="E2"/>
      <selection pane="bottomLeft" activeCell="D7" sqref="D7"/>
      <selection pane="bottomRight" activeCell="M20" sqref="M20:M21"/>
    </sheetView>
  </sheetViews>
  <sheetFormatPr defaultColWidth="10.28515625" defaultRowHeight="15.75" x14ac:dyDescent="0.25"/>
  <cols>
    <col min="1" max="1" width="7" style="80" customWidth="1"/>
    <col min="2" max="2" width="37.5703125" style="79" hidden="1" customWidth="1"/>
    <col min="3" max="3" width="35" style="80" hidden="1" customWidth="1"/>
    <col min="4" max="4" width="56.42578125" style="80" customWidth="1"/>
    <col min="5" max="8" width="20.42578125" style="80" customWidth="1"/>
    <col min="9" max="9" width="29.42578125" style="80" customWidth="1"/>
    <col min="10" max="10" width="19.42578125" style="80" customWidth="1"/>
    <col min="11" max="11" width="23.42578125" style="80" customWidth="1"/>
    <col min="12" max="12" width="19.42578125" style="80" hidden="1" customWidth="1"/>
    <col min="13" max="15" width="21.42578125" style="80" customWidth="1"/>
    <col min="16" max="16" width="5.42578125" style="80" customWidth="1"/>
    <col min="17" max="17" width="10.28515625" style="80" customWidth="1"/>
    <col min="18" max="16384" width="10.28515625" style="80"/>
  </cols>
  <sheetData>
    <row r="1" spans="1:24" x14ac:dyDescent="0.25">
      <c r="A1" s="78" t="s">
        <v>82</v>
      </c>
    </row>
    <row r="2" spans="1:24" x14ac:dyDescent="0.25">
      <c r="A2" s="78" t="s">
        <v>83</v>
      </c>
    </row>
    <row r="4" spans="1:24" ht="16.5" thickBot="1" x14ac:dyDescent="0.3"/>
    <row r="5" spans="1:24" ht="106.35" customHeight="1" thickBot="1" x14ac:dyDescent="0.3">
      <c r="A5" s="81">
        <v>1</v>
      </c>
      <c r="B5" s="82" t="s">
        <v>142</v>
      </c>
      <c r="C5" s="83" t="s">
        <v>84</v>
      </c>
      <c r="D5" s="84" t="s">
        <v>85</v>
      </c>
      <c r="E5" s="85"/>
      <c r="F5" s="85"/>
      <c r="G5" s="85"/>
      <c r="H5" s="85"/>
      <c r="I5" s="85"/>
      <c r="J5" s="86"/>
      <c r="K5" s="85">
        <f>SUM(K7:K28)</f>
        <v>132247500</v>
      </c>
      <c r="L5" s="85">
        <f>SUM(L7:L28)</f>
        <v>114660875</v>
      </c>
      <c r="M5" s="85">
        <f>SUM(M7:M28)</f>
        <v>109875000</v>
      </c>
      <c r="N5" s="85">
        <f t="shared" ref="N5:O5" si="0">SUM(N7:N28)</f>
        <v>125350000</v>
      </c>
      <c r="O5" s="85">
        <f t="shared" si="0"/>
        <v>140125000</v>
      </c>
      <c r="P5" s="352" t="s">
        <v>86</v>
      </c>
      <c r="Q5" s="354" t="s">
        <v>87</v>
      </c>
      <c r="R5" s="355"/>
      <c r="S5" s="355"/>
      <c r="T5" s="355"/>
      <c r="U5" s="355"/>
      <c r="V5" s="355"/>
      <c r="W5" s="355"/>
      <c r="X5" s="356"/>
    </row>
    <row r="6" spans="1:24" ht="77.849999999999994" customHeight="1" thickBot="1" x14ac:dyDescent="0.3">
      <c r="A6" s="87" t="s">
        <v>55</v>
      </c>
      <c r="B6" s="87" t="s">
        <v>88</v>
      </c>
      <c r="C6" s="88" t="s">
        <v>89</v>
      </c>
      <c r="D6" s="88" t="s">
        <v>90</v>
      </c>
      <c r="E6" s="89" t="s">
        <v>87</v>
      </c>
      <c r="F6" s="89" t="s">
        <v>35</v>
      </c>
      <c r="G6" s="89" t="s">
        <v>160</v>
      </c>
      <c r="H6" s="89" t="s">
        <v>50</v>
      </c>
      <c r="I6" s="88" t="s">
        <v>91</v>
      </c>
      <c r="J6" s="90" t="s">
        <v>92</v>
      </c>
      <c r="K6" s="91" t="s">
        <v>161</v>
      </c>
      <c r="L6" s="91">
        <v>2017</v>
      </c>
      <c r="M6" s="91">
        <v>2018</v>
      </c>
      <c r="N6" s="167">
        <v>2019</v>
      </c>
      <c r="O6" s="167">
        <v>2020</v>
      </c>
      <c r="P6" s="353"/>
      <c r="Q6" s="92" t="s">
        <v>12</v>
      </c>
      <c r="R6" s="92" t="s">
        <v>93</v>
      </c>
      <c r="S6" s="92" t="s">
        <v>9</v>
      </c>
      <c r="T6" s="92" t="s">
        <v>94</v>
      </c>
      <c r="U6" s="92" t="s">
        <v>15</v>
      </c>
      <c r="V6" s="92" t="s">
        <v>95</v>
      </c>
      <c r="W6" s="92" t="s">
        <v>22</v>
      </c>
      <c r="X6" s="92" t="s">
        <v>11</v>
      </c>
    </row>
    <row r="7" spans="1:24" ht="31.35" customHeight="1" thickBot="1" x14ac:dyDescent="0.3">
      <c r="A7" s="343">
        <v>1.1000000000000001</v>
      </c>
      <c r="B7" s="346" t="s">
        <v>96</v>
      </c>
      <c r="C7" s="349" t="s">
        <v>97</v>
      </c>
      <c r="D7" s="93" t="s">
        <v>98</v>
      </c>
      <c r="E7" s="94">
        <v>70</v>
      </c>
      <c r="F7" s="94">
        <v>80</v>
      </c>
      <c r="G7" s="94">
        <v>90</v>
      </c>
      <c r="H7" s="94">
        <v>100</v>
      </c>
      <c r="I7" s="95">
        <v>10000</v>
      </c>
      <c r="J7" s="96"/>
      <c r="K7" s="95">
        <v>1000000</v>
      </c>
      <c r="L7" s="95">
        <f>K7</f>
        <v>1000000</v>
      </c>
      <c r="M7" s="95">
        <f>F7*I7</f>
        <v>800000</v>
      </c>
      <c r="N7" s="95">
        <f>G7*I7</f>
        <v>900000</v>
      </c>
      <c r="O7" s="95">
        <f>H7*I7</f>
        <v>1000000</v>
      </c>
      <c r="P7" s="80">
        <f>E7-SUM(Q7:X7)</f>
        <v>-30</v>
      </c>
      <c r="Q7" s="80">
        <v>15</v>
      </c>
      <c r="R7" s="80">
        <v>14</v>
      </c>
      <c r="S7" s="80">
        <v>15</v>
      </c>
      <c r="T7" s="80">
        <v>15</v>
      </c>
      <c r="U7" s="80">
        <v>13</v>
      </c>
      <c r="V7" s="80">
        <v>12</v>
      </c>
      <c r="W7" s="80">
        <v>15</v>
      </c>
      <c r="X7" s="80">
        <v>1</v>
      </c>
    </row>
    <row r="8" spans="1:24" ht="42" customHeight="1" thickBot="1" x14ac:dyDescent="0.3">
      <c r="A8" s="344"/>
      <c r="B8" s="347"/>
      <c r="C8" s="350"/>
      <c r="D8" s="93" t="s">
        <v>99</v>
      </c>
      <c r="E8" s="94">
        <v>90</v>
      </c>
      <c r="F8" s="94">
        <v>100</v>
      </c>
      <c r="G8" s="94">
        <v>110</v>
      </c>
      <c r="H8" s="94">
        <v>119</v>
      </c>
      <c r="I8" s="95">
        <v>100000</v>
      </c>
      <c r="J8" s="96">
        <v>1</v>
      </c>
      <c r="K8" s="95">
        <v>11900000</v>
      </c>
      <c r="L8" s="95">
        <f>K8</f>
        <v>11900000</v>
      </c>
      <c r="M8" s="95">
        <f t="shared" ref="M8:M28" si="1">F8*I8</f>
        <v>10000000</v>
      </c>
      <c r="N8" s="95">
        <f t="shared" ref="N8:N28" si="2">G8*I8</f>
        <v>11000000</v>
      </c>
      <c r="O8" s="95">
        <f t="shared" ref="O8:O28" si="3">H8*I8</f>
        <v>11900000</v>
      </c>
      <c r="P8" s="80">
        <f>E8-SUM(Q8:X8)</f>
        <v>-29</v>
      </c>
      <c r="Q8" s="80">
        <v>31</v>
      </c>
      <c r="R8" s="80">
        <v>17</v>
      </c>
      <c r="S8" s="80">
        <v>20</v>
      </c>
      <c r="T8" s="80">
        <v>19</v>
      </c>
      <c r="U8" s="80">
        <v>7</v>
      </c>
      <c r="V8" s="80">
        <v>7</v>
      </c>
      <c r="W8" s="80">
        <v>17</v>
      </c>
      <c r="X8" s="80">
        <v>1</v>
      </c>
    </row>
    <row r="9" spans="1:24" ht="35.1" customHeight="1" thickBot="1" x14ac:dyDescent="0.3">
      <c r="A9" s="344"/>
      <c r="B9" s="347"/>
      <c r="C9" s="350"/>
      <c r="D9" s="93" t="s">
        <v>100</v>
      </c>
      <c r="E9" s="94">
        <v>30</v>
      </c>
      <c r="F9" s="94">
        <v>35</v>
      </c>
      <c r="G9" s="94">
        <v>40</v>
      </c>
      <c r="H9" s="94">
        <v>46</v>
      </c>
      <c r="I9" s="95">
        <v>100000</v>
      </c>
      <c r="J9" s="96">
        <v>1</v>
      </c>
      <c r="K9" s="95">
        <v>4600000</v>
      </c>
      <c r="L9" s="95">
        <f>K9</f>
        <v>4600000</v>
      </c>
      <c r="M9" s="95">
        <f t="shared" si="1"/>
        <v>3500000</v>
      </c>
      <c r="N9" s="95">
        <f t="shared" si="2"/>
        <v>4000000</v>
      </c>
      <c r="O9" s="95">
        <f t="shared" si="3"/>
        <v>4600000</v>
      </c>
      <c r="P9" s="80">
        <f>E9-SUM(Q9:X9)</f>
        <v>-16</v>
      </c>
      <c r="Q9" s="80">
        <v>7</v>
      </c>
      <c r="R9" s="80">
        <v>7</v>
      </c>
      <c r="S9" s="80">
        <v>7</v>
      </c>
      <c r="T9" s="80">
        <v>6</v>
      </c>
      <c r="U9" s="80">
        <v>4</v>
      </c>
      <c r="V9" s="80">
        <v>5</v>
      </c>
      <c r="W9" s="80">
        <v>9</v>
      </c>
      <c r="X9" s="80">
        <v>1</v>
      </c>
    </row>
    <row r="10" spans="1:24" ht="27.6" customHeight="1" thickBot="1" x14ac:dyDescent="0.3">
      <c r="A10" s="344"/>
      <c r="B10" s="347"/>
      <c r="C10" s="350"/>
      <c r="D10" s="93" t="s">
        <v>101</v>
      </c>
      <c r="E10" s="94">
        <v>180</v>
      </c>
      <c r="F10" s="94">
        <v>100</v>
      </c>
      <c r="G10" s="94">
        <v>150</v>
      </c>
      <c r="H10" s="94">
        <v>200</v>
      </c>
      <c r="I10" s="95">
        <v>200000</v>
      </c>
      <c r="J10" s="96">
        <v>1</v>
      </c>
      <c r="K10" s="95">
        <v>31110000</v>
      </c>
      <c r="L10" s="95">
        <f>K10-0.15*K10</f>
        <v>26443500</v>
      </c>
      <c r="M10" s="95">
        <f t="shared" si="1"/>
        <v>20000000</v>
      </c>
      <c r="N10" s="95">
        <f t="shared" si="2"/>
        <v>30000000</v>
      </c>
      <c r="O10" s="95">
        <f t="shared" si="3"/>
        <v>40000000</v>
      </c>
      <c r="P10" s="80">
        <f>E10-SUM(Q10:X10)</f>
        <v>-64</v>
      </c>
      <c r="Q10" s="80">
        <v>39</v>
      </c>
      <c r="R10" s="80">
        <v>26</v>
      </c>
      <c r="S10" s="80">
        <v>40</v>
      </c>
      <c r="T10" s="80">
        <v>33</v>
      </c>
      <c r="U10" s="80">
        <v>39</v>
      </c>
      <c r="V10" s="80">
        <v>30</v>
      </c>
      <c r="W10" s="80">
        <v>36</v>
      </c>
      <c r="X10" s="80">
        <v>1</v>
      </c>
    </row>
    <row r="11" spans="1:24" ht="27.6" customHeight="1" thickBot="1" x14ac:dyDescent="0.3">
      <c r="A11" s="344"/>
      <c r="B11" s="347"/>
      <c r="C11" s="350"/>
      <c r="D11" s="93" t="s">
        <v>102</v>
      </c>
      <c r="E11" s="94">
        <v>190</v>
      </c>
      <c r="F11" s="94">
        <v>150</v>
      </c>
      <c r="G11" s="94">
        <v>150</v>
      </c>
      <c r="H11" s="94">
        <v>100</v>
      </c>
      <c r="I11" s="95">
        <v>75000</v>
      </c>
      <c r="J11" s="96">
        <v>1</v>
      </c>
      <c r="K11" s="95">
        <v>10667500</v>
      </c>
      <c r="L11" s="95">
        <f>K11-0.15*K11</f>
        <v>9067375</v>
      </c>
      <c r="M11" s="95">
        <f t="shared" si="1"/>
        <v>11250000</v>
      </c>
      <c r="N11" s="95">
        <f t="shared" si="2"/>
        <v>11250000</v>
      </c>
      <c r="O11" s="95">
        <f t="shared" si="3"/>
        <v>7500000</v>
      </c>
      <c r="P11" s="80">
        <f>E11-SUM(Q11:X11)</f>
        <v>-61</v>
      </c>
      <c r="Q11" s="80">
        <v>39</v>
      </c>
      <c r="R11" s="80">
        <v>26</v>
      </c>
      <c r="S11" s="80">
        <v>32</v>
      </c>
      <c r="T11" s="80">
        <v>33</v>
      </c>
      <c r="U11" s="80">
        <v>39</v>
      </c>
      <c r="V11" s="80">
        <v>30</v>
      </c>
      <c r="W11" s="80">
        <v>46</v>
      </c>
      <c r="X11" s="80">
        <v>6</v>
      </c>
    </row>
    <row r="12" spans="1:24" ht="47.25" customHeight="1" thickBot="1" x14ac:dyDescent="0.3">
      <c r="A12" s="345"/>
      <c r="B12" s="348"/>
      <c r="C12" s="351"/>
      <c r="D12" s="190" t="s">
        <v>103</v>
      </c>
      <c r="E12" s="191"/>
      <c r="F12" s="191">
        <v>50</v>
      </c>
      <c r="G12" s="191">
        <v>50</v>
      </c>
      <c r="H12" s="191">
        <v>50</v>
      </c>
      <c r="I12" s="188">
        <v>700000</v>
      </c>
      <c r="J12" s="189"/>
      <c r="K12" s="188">
        <v>31700000</v>
      </c>
      <c r="L12" s="188">
        <v>31700000</v>
      </c>
      <c r="M12" s="188">
        <f>I12*F12</f>
        <v>35000000</v>
      </c>
      <c r="N12" s="188">
        <f>I12*G12</f>
        <v>35000000</v>
      </c>
      <c r="O12" s="188">
        <f>H12*I12</f>
        <v>35000000</v>
      </c>
    </row>
    <row r="13" spans="1:24" ht="26.1" customHeight="1" thickBot="1" x14ac:dyDescent="0.3">
      <c r="A13" s="343">
        <v>1.2</v>
      </c>
      <c r="B13" s="346" t="s">
        <v>104</v>
      </c>
      <c r="C13" s="349" t="s">
        <v>105</v>
      </c>
      <c r="D13" s="97" t="s">
        <v>106</v>
      </c>
      <c r="E13" s="98">
        <v>750</v>
      </c>
      <c r="F13" s="98">
        <v>150</v>
      </c>
      <c r="G13" s="98">
        <v>150</v>
      </c>
      <c r="H13" s="98">
        <v>150</v>
      </c>
      <c r="I13" s="95">
        <v>2500</v>
      </c>
      <c r="J13" s="96">
        <v>3</v>
      </c>
      <c r="K13" s="95">
        <v>1500000</v>
      </c>
      <c r="L13" s="99">
        <f>K13/2</f>
        <v>750000</v>
      </c>
      <c r="M13" s="95">
        <f t="shared" si="1"/>
        <v>375000</v>
      </c>
      <c r="N13" s="95">
        <f t="shared" si="2"/>
        <v>375000</v>
      </c>
      <c r="O13" s="95">
        <f t="shared" si="3"/>
        <v>375000</v>
      </c>
      <c r="P13" s="80">
        <f t="shared" ref="P13:P28" si="4">E13-SUM(Q13:X13)</f>
        <v>-450</v>
      </c>
      <c r="Q13" s="80">
        <v>85</v>
      </c>
      <c r="R13" s="80">
        <v>90</v>
      </c>
      <c r="S13" s="80">
        <v>85</v>
      </c>
      <c r="T13" s="80">
        <v>130</v>
      </c>
      <c r="U13" s="80">
        <v>130</v>
      </c>
      <c r="V13" s="80">
        <v>255</v>
      </c>
      <c r="W13" s="80">
        <v>305</v>
      </c>
      <c r="X13" s="80">
        <v>120</v>
      </c>
    </row>
    <row r="14" spans="1:24" ht="27" customHeight="1" thickBot="1" x14ac:dyDescent="0.3">
      <c r="A14" s="344"/>
      <c r="B14" s="347"/>
      <c r="C14" s="350"/>
      <c r="D14" s="97" t="s">
        <v>123</v>
      </c>
      <c r="E14" s="98">
        <v>1</v>
      </c>
      <c r="F14" s="98"/>
      <c r="G14" s="98"/>
      <c r="H14" s="98"/>
      <c r="I14" s="95">
        <v>500000</v>
      </c>
      <c r="J14" s="96"/>
      <c r="K14" s="95">
        <v>500000</v>
      </c>
      <c r="L14" s="95">
        <v>500000</v>
      </c>
      <c r="M14" s="95">
        <v>500000</v>
      </c>
      <c r="N14" s="95">
        <v>500000</v>
      </c>
      <c r="O14" s="95">
        <v>500000</v>
      </c>
      <c r="P14" s="80">
        <f t="shared" si="4"/>
        <v>1</v>
      </c>
    </row>
    <row r="15" spans="1:24" ht="27" customHeight="1" thickBot="1" x14ac:dyDescent="0.3">
      <c r="A15" s="344"/>
      <c r="B15" s="347"/>
      <c r="C15" s="350"/>
      <c r="D15" s="97" t="s">
        <v>107</v>
      </c>
      <c r="E15" s="98">
        <v>7</v>
      </c>
      <c r="F15" s="98"/>
      <c r="G15" s="98"/>
      <c r="H15" s="98"/>
      <c r="I15" s="95">
        <v>75000</v>
      </c>
      <c r="J15" s="96"/>
      <c r="K15" s="95">
        <v>525000</v>
      </c>
      <c r="L15" s="95">
        <v>525000</v>
      </c>
      <c r="M15" s="95">
        <v>525000</v>
      </c>
      <c r="N15" s="95">
        <v>525000</v>
      </c>
      <c r="O15" s="95">
        <v>525000</v>
      </c>
      <c r="P15" s="80">
        <f t="shared" si="4"/>
        <v>0</v>
      </c>
      <c r="Q15" s="80">
        <v>1</v>
      </c>
      <c r="R15" s="80">
        <v>1</v>
      </c>
      <c r="S15" s="80">
        <v>1</v>
      </c>
      <c r="T15" s="80">
        <v>1</v>
      </c>
      <c r="U15" s="80">
        <v>1</v>
      </c>
      <c r="V15" s="80">
        <v>1</v>
      </c>
      <c r="W15" s="80">
        <v>1</v>
      </c>
    </row>
    <row r="16" spans="1:24" ht="27" customHeight="1" thickBot="1" x14ac:dyDescent="0.3">
      <c r="A16" s="344"/>
      <c r="B16" s="347"/>
      <c r="C16" s="350"/>
      <c r="D16" s="97" t="s">
        <v>108</v>
      </c>
      <c r="E16" s="98">
        <v>1</v>
      </c>
      <c r="F16" s="98"/>
      <c r="G16" s="98"/>
      <c r="H16" s="98"/>
      <c r="I16" s="95">
        <v>1000000</v>
      </c>
      <c r="J16" s="96"/>
      <c r="K16" s="95">
        <v>1000000</v>
      </c>
      <c r="L16" s="95">
        <v>1000000</v>
      </c>
      <c r="M16" s="95">
        <v>1000000</v>
      </c>
      <c r="N16" s="95">
        <v>1000000</v>
      </c>
      <c r="O16" s="95">
        <v>1000000</v>
      </c>
      <c r="P16" s="80">
        <f t="shared" si="4"/>
        <v>1</v>
      </c>
    </row>
    <row r="17" spans="1:34" ht="27" customHeight="1" thickBot="1" x14ac:dyDescent="0.3">
      <c r="A17" s="344"/>
      <c r="B17" s="347"/>
      <c r="C17" s="350"/>
      <c r="D17" s="97" t="s">
        <v>124</v>
      </c>
      <c r="E17" s="98">
        <v>2</v>
      </c>
      <c r="F17" s="98"/>
      <c r="G17" s="98"/>
      <c r="H17" s="98"/>
      <c r="I17" s="95">
        <v>500000</v>
      </c>
      <c r="J17" s="96"/>
      <c r="K17" s="95">
        <v>1000000</v>
      </c>
      <c r="L17" s="95">
        <v>1000000</v>
      </c>
      <c r="M17" s="95">
        <v>1000000</v>
      </c>
      <c r="N17" s="95">
        <v>1000000</v>
      </c>
      <c r="O17" s="95">
        <v>1000000</v>
      </c>
      <c r="P17" s="80">
        <f t="shared" si="4"/>
        <v>0</v>
      </c>
      <c r="Q17" s="80">
        <v>1</v>
      </c>
      <c r="S17" s="80">
        <v>1</v>
      </c>
    </row>
    <row r="18" spans="1:34" ht="27" customHeight="1" thickBot="1" x14ac:dyDescent="0.3">
      <c r="A18" s="344"/>
      <c r="B18" s="347"/>
      <c r="C18" s="350"/>
      <c r="D18" s="186" t="s">
        <v>181</v>
      </c>
      <c r="E18" s="187">
        <v>2</v>
      </c>
      <c r="F18" s="187">
        <v>1</v>
      </c>
      <c r="G18" s="187">
        <v>1</v>
      </c>
      <c r="H18" s="187">
        <v>1</v>
      </c>
      <c r="I18" s="188">
        <v>1500000</v>
      </c>
      <c r="J18" s="189"/>
      <c r="K18" s="188">
        <f>I18</f>
        <v>1500000</v>
      </c>
      <c r="L18" s="188">
        <v>675000</v>
      </c>
      <c r="M18" s="188">
        <f>I18/3</f>
        <v>500000</v>
      </c>
      <c r="N18" s="188">
        <f>I18/3</f>
        <v>500000</v>
      </c>
      <c r="O18" s="188">
        <f>I18/3</f>
        <v>500000</v>
      </c>
      <c r="P18" s="80">
        <f t="shared" si="4"/>
        <v>-25</v>
      </c>
      <c r="Q18" s="80">
        <v>4</v>
      </c>
      <c r="R18" s="80">
        <v>2</v>
      </c>
      <c r="S18" s="80">
        <v>1</v>
      </c>
      <c r="T18" s="80">
        <v>6</v>
      </c>
      <c r="U18" s="80">
        <v>3</v>
      </c>
      <c r="V18" s="80">
        <v>4</v>
      </c>
      <c r="W18" s="80">
        <v>6</v>
      </c>
      <c r="X18" s="80">
        <v>1</v>
      </c>
    </row>
    <row r="19" spans="1:34" ht="27" customHeight="1" thickBot="1" x14ac:dyDescent="0.3">
      <c r="A19" s="344"/>
      <c r="B19" s="347"/>
      <c r="C19" s="350"/>
      <c r="D19" s="186" t="s">
        <v>258</v>
      </c>
      <c r="E19" s="187">
        <v>3</v>
      </c>
      <c r="F19" s="187">
        <v>3</v>
      </c>
      <c r="G19" s="187">
        <v>3</v>
      </c>
      <c r="H19" s="187">
        <v>3</v>
      </c>
      <c r="I19" s="188">
        <v>250000</v>
      </c>
      <c r="J19" s="189"/>
      <c r="K19" s="188">
        <f>6750000</f>
        <v>6750000</v>
      </c>
      <c r="L19" s="188">
        <v>750000</v>
      </c>
      <c r="M19" s="196">
        <f>K19/3</f>
        <v>2250000</v>
      </c>
      <c r="N19" s="196">
        <f>M19</f>
        <v>2250000</v>
      </c>
      <c r="O19" s="196">
        <f>N19</f>
        <v>2250000</v>
      </c>
      <c r="P19" s="80">
        <f t="shared" si="4"/>
        <v>3</v>
      </c>
    </row>
    <row r="20" spans="1:34" ht="27" customHeight="1" thickBot="1" x14ac:dyDescent="0.3">
      <c r="A20" s="344"/>
      <c r="B20" s="347"/>
      <c r="C20" s="350"/>
      <c r="D20" s="186" t="s">
        <v>259</v>
      </c>
      <c r="E20" s="187"/>
      <c r="F20" s="187"/>
      <c r="G20" s="187"/>
      <c r="H20" s="187"/>
      <c r="I20" s="188"/>
      <c r="J20" s="189"/>
      <c r="K20" s="188">
        <v>1500000</v>
      </c>
      <c r="L20" s="188"/>
      <c r="M20" s="196">
        <f>K20/3</f>
        <v>500000</v>
      </c>
      <c r="N20" s="196">
        <f>M20</f>
        <v>500000</v>
      </c>
      <c r="O20" s="196">
        <f>N20</f>
        <v>500000</v>
      </c>
    </row>
    <row r="21" spans="1:34" ht="27" customHeight="1" thickBot="1" x14ac:dyDescent="0.3">
      <c r="A21" s="345"/>
      <c r="B21" s="348"/>
      <c r="C21" s="351"/>
      <c r="D21" s="186" t="s">
        <v>182</v>
      </c>
      <c r="E21" s="187">
        <v>9</v>
      </c>
      <c r="F21" s="187">
        <v>3</v>
      </c>
      <c r="G21" s="187">
        <v>6</v>
      </c>
      <c r="H21" s="187">
        <v>9</v>
      </c>
      <c r="I21" s="196">
        <v>150000</v>
      </c>
      <c r="J21" s="189"/>
      <c r="K21" s="188">
        <v>2600000</v>
      </c>
      <c r="L21" s="188">
        <v>2500000</v>
      </c>
      <c r="M21" s="188">
        <f>F21*I21</f>
        <v>450000</v>
      </c>
      <c r="N21" s="188">
        <f>G21*I21</f>
        <v>900000</v>
      </c>
      <c r="O21" s="188">
        <f>I21*H21</f>
        <v>1350000</v>
      </c>
      <c r="P21" s="80">
        <f t="shared" si="4"/>
        <v>-1</v>
      </c>
      <c r="Q21" s="80">
        <v>2</v>
      </c>
      <c r="R21" s="80">
        <v>2</v>
      </c>
      <c r="S21" s="80">
        <v>1</v>
      </c>
      <c r="T21" s="80">
        <v>1</v>
      </c>
      <c r="U21" s="80">
        <v>1</v>
      </c>
      <c r="V21" s="80">
        <v>1</v>
      </c>
      <c r="W21" s="80">
        <v>2</v>
      </c>
      <c r="AA21" s="92" t="s">
        <v>12</v>
      </c>
      <c r="AB21" s="92" t="s">
        <v>93</v>
      </c>
      <c r="AC21" s="92" t="s">
        <v>9</v>
      </c>
      <c r="AD21" s="92" t="s">
        <v>94</v>
      </c>
      <c r="AE21" s="92" t="s">
        <v>15</v>
      </c>
      <c r="AF21" s="92" t="s">
        <v>95</v>
      </c>
      <c r="AG21" s="92" t="s">
        <v>22</v>
      </c>
      <c r="AH21" s="92" t="s">
        <v>11</v>
      </c>
    </row>
    <row r="22" spans="1:34" ht="45" customHeight="1" thickBot="1" x14ac:dyDescent="0.3">
      <c r="A22" s="343">
        <v>1.3</v>
      </c>
      <c r="B22" s="358" t="s">
        <v>109</v>
      </c>
      <c r="C22" s="361" t="s">
        <v>110</v>
      </c>
      <c r="D22" s="97" t="s">
        <v>111</v>
      </c>
      <c r="E22" s="100">
        <f>SUM(Q22:W22)</f>
        <v>61</v>
      </c>
      <c r="F22" s="100">
        <v>65</v>
      </c>
      <c r="G22" s="100">
        <v>70</v>
      </c>
      <c r="H22" s="100">
        <v>75</v>
      </c>
      <c r="I22" s="95">
        <v>75000</v>
      </c>
      <c r="J22" s="96">
        <v>1</v>
      </c>
      <c r="K22" s="95">
        <v>4575000</v>
      </c>
      <c r="L22" s="95">
        <v>4575000</v>
      </c>
      <c r="M22" s="95">
        <f>F22*I22</f>
        <v>4875000</v>
      </c>
      <c r="N22" s="95">
        <f>G22*I22</f>
        <v>5250000</v>
      </c>
      <c r="O22" s="95">
        <f>H22*I22</f>
        <v>5625000</v>
      </c>
      <c r="P22" s="80">
        <f t="shared" si="4"/>
        <v>0</v>
      </c>
      <c r="Q22" s="80">
        <v>8</v>
      </c>
      <c r="R22" s="80">
        <v>8</v>
      </c>
      <c r="S22" s="80">
        <v>11</v>
      </c>
      <c r="T22" s="80">
        <v>11</v>
      </c>
      <c r="U22" s="80">
        <v>5</v>
      </c>
      <c r="V22" s="80">
        <v>11</v>
      </c>
      <c r="W22" s="80">
        <v>7</v>
      </c>
      <c r="X22" s="80">
        <v>0</v>
      </c>
      <c r="AA22" s="80">
        <v>8</v>
      </c>
      <c r="AB22" s="80">
        <v>8</v>
      </c>
      <c r="AC22" s="80">
        <v>11</v>
      </c>
      <c r="AD22" s="80">
        <v>11</v>
      </c>
      <c r="AE22" s="80">
        <v>5</v>
      </c>
      <c r="AF22" s="80">
        <v>11</v>
      </c>
      <c r="AG22" s="80">
        <v>7</v>
      </c>
      <c r="AH22" s="80">
        <v>0</v>
      </c>
    </row>
    <row r="23" spans="1:34" ht="45" customHeight="1" thickBot="1" x14ac:dyDescent="0.3">
      <c r="A23" s="344"/>
      <c r="B23" s="359"/>
      <c r="C23" s="362"/>
      <c r="D23" s="97" t="s">
        <v>112</v>
      </c>
      <c r="E23" s="98">
        <v>300</v>
      </c>
      <c r="F23" s="98">
        <v>150</v>
      </c>
      <c r="G23" s="98">
        <v>200</v>
      </c>
      <c r="H23" s="98">
        <v>250</v>
      </c>
      <c r="I23" s="95">
        <v>50000</v>
      </c>
      <c r="J23" s="96"/>
      <c r="K23" s="95">
        <v>5020000</v>
      </c>
      <c r="L23" s="99">
        <f>10000*E23</f>
        <v>3000000</v>
      </c>
      <c r="M23" s="95">
        <f>F23*10000</f>
        <v>1500000</v>
      </c>
      <c r="N23" s="95">
        <f>50*10000+F23*20000</f>
        <v>3500000</v>
      </c>
      <c r="O23" s="95">
        <f>50*10000+G23*40000</f>
        <v>8500000</v>
      </c>
      <c r="P23" s="80">
        <f t="shared" si="4"/>
        <v>-202</v>
      </c>
      <c r="Q23" s="80">
        <v>78</v>
      </c>
      <c r="R23" s="80">
        <v>52</v>
      </c>
      <c r="S23" s="80">
        <v>64</v>
      </c>
      <c r="T23" s="80">
        <v>66</v>
      </c>
      <c r="U23" s="80">
        <v>78</v>
      </c>
      <c r="V23" s="80">
        <v>60</v>
      </c>
      <c r="W23" s="80">
        <v>92</v>
      </c>
      <c r="X23" s="80">
        <v>12</v>
      </c>
    </row>
    <row r="24" spans="1:34" ht="47.85" customHeight="1" thickBot="1" x14ac:dyDescent="0.3">
      <c r="A24" s="345"/>
      <c r="B24" s="360"/>
      <c r="C24" s="363"/>
      <c r="D24" s="97" t="s">
        <v>113</v>
      </c>
      <c r="E24" s="98">
        <v>200</v>
      </c>
      <c r="F24" s="98">
        <v>200</v>
      </c>
      <c r="G24" s="98">
        <v>200</v>
      </c>
      <c r="H24" s="98">
        <v>200</v>
      </c>
      <c r="I24" s="95">
        <v>7500</v>
      </c>
      <c r="J24" s="96"/>
      <c r="K24" s="95">
        <v>500000</v>
      </c>
      <c r="L24" s="99">
        <f>K24</f>
        <v>500000</v>
      </c>
      <c r="M24" s="95">
        <f t="shared" si="1"/>
        <v>1500000</v>
      </c>
      <c r="N24" s="95">
        <f t="shared" si="2"/>
        <v>1500000</v>
      </c>
      <c r="O24" s="95">
        <f t="shared" si="3"/>
        <v>1500000</v>
      </c>
      <c r="P24" s="80">
        <f t="shared" si="4"/>
        <v>165</v>
      </c>
      <c r="X24" s="80">
        <v>35</v>
      </c>
    </row>
    <row r="25" spans="1:34" ht="60" customHeight="1" thickBot="1" x14ac:dyDescent="0.3">
      <c r="A25" s="101">
        <v>1.4</v>
      </c>
      <c r="B25" s="102" t="s">
        <v>114</v>
      </c>
      <c r="C25" s="103" t="s">
        <v>115</v>
      </c>
      <c r="D25" s="97" t="s">
        <v>116</v>
      </c>
      <c r="E25" s="98">
        <v>251</v>
      </c>
      <c r="F25" s="98">
        <v>251</v>
      </c>
      <c r="G25" s="98">
        <v>270</v>
      </c>
      <c r="H25" s="98">
        <v>290</v>
      </c>
      <c r="I25" s="95">
        <v>50000</v>
      </c>
      <c r="J25" s="96">
        <v>1</v>
      </c>
      <c r="K25" s="95">
        <v>12550000</v>
      </c>
      <c r="L25" s="99">
        <f>K25</f>
        <v>12550000</v>
      </c>
      <c r="M25" s="95">
        <f t="shared" si="1"/>
        <v>12550000</v>
      </c>
      <c r="N25" s="95">
        <f t="shared" si="2"/>
        <v>13500000</v>
      </c>
      <c r="O25" s="95">
        <f t="shared" si="3"/>
        <v>14500000</v>
      </c>
      <c r="P25" s="80">
        <f t="shared" si="4"/>
        <v>0</v>
      </c>
      <c r="Q25" s="80">
        <v>39</v>
      </c>
      <c r="R25" s="80">
        <v>26</v>
      </c>
      <c r="S25" s="80">
        <v>32</v>
      </c>
      <c r="T25" s="80">
        <v>33</v>
      </c>
      <c r="U25" s="80">
        <v>39</v>
      </c>
      <c r="V25" s="80">
        <v>30</v>
      </c>
      <c r="W25" s="80">
        <v>46</v>
      </c>
      <c r="X25" s="80">
        <v>6</v>
      </c>
    </row>
    <row r="26" spans="1:34" ht="78" customHeight="1" thickBot="1" x14ac:dyDescent="0.3">
      <c r="A26" s="364">
        <v>1.5</v>
      </c>
      <c r="B26" s="346" t="s">
        <v>117</v>
      </c>
      <c r="C26" s="349" t="s">
        <v>118</v>
      </c>
      <c r="D26" s="104" t="s">
        <v>119</v>
      </c>
      <c r="E26" s="105">
        <v>7</v>
      </c>
      <c r="F26" s="105">
        <v>6</v>
      </c>
      <c r="G26" s="105">
        <v>8</v>
      </c>
      <c r="H26" s="105">
        <v>10</v>
      </c>
      <c r="I26" s="106">
        <v>50000</v>
      </c>
      <c r="J26" s="107">
        <v>2</v>
      </c>
      <c r="K26" s="95">
        <v>500000</v>
      </c>
      <c r="L26" s="99">
        <f>K26</f>
        <v>500000</v>
      </c>
      <c r="M26" s="95">
        <f t="shared" si="1"/>
        <v>300000</v>
      </c>
      <c r="N26" s="95">
        <f t="shared" si="2"/>
        <v>400000</v>
      </c>
      <c r="O26" s="95">
        <f t="shared" si="3"/>
        <v>500000</v>
      </c>
      <c r="P26" s="80">
        <f t="shared" si="4"/>
        <v>-3</v>
      </c>
      <c r="Q26" s="80">
        <v>2</v>
      </c>
      <c r="R26" s="80">
        <v>2</v>
      </c>
      <c r="S26" s="80">
        <v>1</v>
      </c>
      <c r="T26" s="80">
        <v>2</v>
      </c>
      <c r="U26" s="80">
        <v>1</v>
      </c>
      <c r="V26" s="80">
        <v>0</v>
      </c>
      <c r="W26" s="80">
        <v>1</v>
      </c>
      <c r="X26" s="80">
        <v>1</v>
      </c>
    </row>
    <row r="27" spans="1:34" ht="78" customHeight="1" thickBot="1" x14ac:dyDescent="0.3">
      <c r="A27" s="365"/>
      <c r="B27" s="347"/>
      <c r="C27" s="350"/>
      <c r="D27" s="108" t="s">
        <v>120</v>
      </c>
      <c r="E27" s="109">
        <v>1</v>
      </c>
      <c r="F27" s="109">
        <v>1</v>
      </c>
      <c r="G27" s="109">
        <v>1</v>
      </c>
      <c r="H27" s="109">
        <v>1</v>
      </c>
      <c r="I27" s="95">
        <v>1000000</v>
      </c>
      <c r="J27" s="110">
        <v>1</v>
      </c>
      <c r="K27" s="95">
        <v>1000000</v>
      </c>
      <c r="L27" s="95">
        <f t="shared" ref="L27" si="5">J27*I27</f>
        <v>1000000</v>
      </c>
      <c r="M27" s="95">
        <f t="shared" si="1"/>
        <v>1000000</v>
      </c>
      <c r="N27" s="95">
        <f t="shared" si="2"/>
        <v>1000000</v>
      </c>
      <c r="O27" s="95">
        <f t="shared" si="3"/>
        <v>1000000</v>
      </c>
      <c r="P27" s="80">
        <f t="shared" si="4"/>
        <v>1</v>
      </c>
      <c r="Q27" s="357"/>
      <c r="R27" s="357"/>
      <c r="S27" s="357"/>
      <c r="T27" s="357"/>
      <c r="U27" s="357"/>
      <c r="V27" s="357"/>
      <c r="W27" s="357"/>
      <c r="X27" s="357"/>
    </row>
    <row r="28" spans="1:34" ht="16.5" thickBot="1" x14ac:dyDescent="0.3">
      <c r="A28" s="366"/>
      <c r="B28" s="348"/>
      <c r="C28" s="351"/>
      <c r="D28" s="103" t="s">
        <v>121</v>
      </c>
      <c r="E28" s="111">
        <v>100</v>
      </c>
      <c r="F28" s="111">
        <v>100</v>
      </c>
      <c r="G28" s="111">
        <v>100</v>
      </c>
      <c r="H28" s="111">
        <v>100</v>
      </c>
      <c r="I28" s="112">
        <v>5000</v>
      </c>
      <c r="J28" s="111">
        <v>2</v>
      </c>
      <c r="K28" s="95">
        <v>250000</v>
      </c>
      <c r="L28" s="113">
        <f>K28/2</f>
        <v>125000</v>
      </c>
      <c r="M28" s="95">
        <f t="shared" si="1"/>
        <v>500000</v>
      </c>
      <c r="N28" s="95">
        <f t="shared" si="2"/>
        <v>500000</v>
      </c>
      <c r="O28" s="95">
        <f t="shared" si="3"/>
        <v>500000</v>
      </c>
      <c r="P28" s="80">
        <f t="shared" si="4"/>
        <v>100</v>
      </c>
      <c r="Q28" s="357"/>
      <c r="R28" s="357"/>
      <c r="S28" s="357"/>
      <c r="T28" s="357"/>
      <c r="U28" s="357"/>
      <c r="V28" s="357"/>
      <c r="W28" s="357"/>
      <c r="X28" s="357"/>
    </row>
    <row r="30" spans="1:34" x14ac:dyDescent="0.25">
      <c r="B30" s="114"/>
    </row>
    <row r="31" spans="1:34" x14ac:dyDescent="0.25">
      <c r="B31" s="114"/>
    </row>
    <row r="32" spans="1:34" x14ac:dyDescent="0.25">
      <c r="B32" s="114"/>
    </row>
    <row r="33" spans="2:2" x14ac:dyDescent="0.25">
      <c r="B33" s="114"/>
    </row>
    <row r="34" spans="2:2" x14ac:dyDescent="0.25">
      <c r="B34" s="114"/>
    </row>
    <row r="35" spans="2:2" x14ac:dyDescent="0.25">
      <c r="B35" s="114"/>
    </row>
    <row r="36" spans="2:2" x14ac:dyDescent="0.25">
      <c r="B36" s="114"/>
    </row>
  </sheetData>
  <mergeCells count="16">
    <mergeCell ref="Q27:X27"/>
    <mergeCell ref="Q28:X28"/>
    <mergeCell ref="A22:A24"/>
    <mergeCell ref="B22:B24"/>
    <mergeCell ref="C22:C24"/>
    <mergeCell ref="A26:A28"/>
    <mergeCell ref="B26:B28"/>
    <mergeCell ref="C26:C28"/>
    <mergeCell ref="A13:A21"/>
    <mergeCell ref="B13:B21"/>
    <mergeCell ref="C13:C21"/>
    <mergeCell ref="P5:P6"/>
    <mergeCell ref="Q5:X5"/>
    <mergeCell ref="A7:A12"/>
    <mergeCell ref="B7:B12"/>
    <mergeCell ref="C7:C12"/>
  </mergeCells>
  <pageMargins left="0.25" right="0.25" top="0.75" bottom="0.75" header="0.3" footer="0.3"/>
  <pageSetup paperSize="9" scale="3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Summary</vt:lpstr>
      <vt:lpstr>Outcome 1</vt:lpstr>
      <vt:lpstr>Outcome 2</vt:lpstr>
      <vt:lpstr>Outcome 3</vt:lpstr>
      <vt:lpstr>Budgetting SoSt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Hrayr Wannis</dc:creator>
  <cp:lastModifiedBy>Hiba Taha</cp:lastModifiedBy>
  <cp:lastPrinted>2016-11-01T14:37:32Z</cp:lastPrinted>
  <dcterms:created xsi:type="dcterms:W3CDTF">2014-08-29T13:09:43Z</dcterms:created>
  <dcterms:modified xsi:type="dcterms:W3CDTF">2018-06-11T11:42:17Z</dcterms:modified>
</cp:coreProperties>
</file>