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sktop\"/>
    </mc:Choice>
  </mc:AlternateContent>
  <bookViews>
    <workbookView xWindow="0" yWindow="0" windowWidth="28800" windowHeight="11835"/>
  </bookViews>
  <sheets>
    <sheet name="Monthly MEB" sheetId="4" r:id="rId1"/>
    <sheet name="Survival MEB" sheetId="8" r:id="rId2"/>
    <sheet name="WASH" sheetId="6" r:id="rId3"/>
    <sheet name="Shelter" sheetId="5" r:id="rId4"/>
    <sheet name="Food" sheetId="3" r:id="rId5"/>
    <sheet name="Education" sheetId="9" r:id="rId6"/>
  </sheets>
  <definedNames>
    <definedName name="_xlnm.Print_Area" localSheetId="0">'Monthly MEB'!$A$1:$L$32</definedName>
    <definedName name="_xlnm.Print_Area" localSheetId="1">'Survival MEB'!$A$1:$L$18</definedName>
  </definedNames>
  <calcPr calcId="152511"/>
</workbook>
</file>

<file path=xl/calcChain.xml><?xml version="1.0" encoding="utf-8"?>
<calcChain xmlns="http://schemas.openxmlformats.org/spreadsheetml/2006/main">
  <c r="E4" i="9" l="1"/>
  <c r="F4" i="9"/>
  <c r="G4" i="9"/>
  <c r="H4" i="9"/>
  <c r="I4" i="9"/>
  <c r="B5" i="9"/>
  <c r="E5" i="9"/>
  <c r="F5" i="9"/>
  <c r="F8" i="9" s="1"/>
  <c r="G5" i="9"/>
  <c r="G8" i="9" s="1"/>
  <c r="H5" i="9"/>
  <c r="I5" i="9"/>
  <c r="E6" i="9"/>
  <c r="F6" i="9"/>
  <c r="G6" i="9"/>
  <c r="H6" i="9"/>
  <c r="I6" i="9"/>
  <c r="E7" i="9"/>
  <c r="F7" i="9"/>
  <c r="G7" i="9"/>
  <c r="H7" i="9"/>
  <c r="I7" i="9"/>
  <c r="B8" i="9"/>
  <c r="C8" i="9"/>
  <c r="D8" i="9"/>
  <c r="E8" i="9"/>
  <c r="H8" i="9"/>
  <c r="I8" i="9"/>
  <c r="E22" i="4"/>
  <c r="F22" i="4"/>
  <c r="G22" i="4"/>
  <c r="H22" i="4"/>
  <c r="I22" i="4"/>
  <c r="J22" i="4"/>
  <c r="K16" i="8" l="1"/>
  <c r="L16" i="8"/>
  <c r="K4" i="8"/>
  <c r="L4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5" i="8"/>
  <c r="L5" i="8"/>
  <c r="D6" i="8"/>
  <c r="D7" i="8"/>
  <c r="D8" i="8"/>
  <c r="D9" i="8"/>
  <c r="D10" i="8"/>
  <c r="D11" i="8"/>
  <c r="D12" i="8"/>
  <c r="D13" i="8"/>
  <c r="D14" i="8"/>
  <c r="D15" i="8"/>
  <c r="D5" i="8"/>
  <c r="E4" i="8"/>
  <c r="F4" i="8"/>
  <c r="G4" i="8"/>
  <c r="H4" i="8"/>
  <c r="I4" i="8"/>
  <c r="J4" i="8"/>
  <c r="D4" i="8"/>
  <c r="E28" i="4"/>
  <c r="F28" i="4"/>
  <c r="G28" i="4"/>
  <c r="H28" i="4"/>
  <c r="I28" i="4"/>
  <c r="J28" i="4"/>
  <c r="D28" i="4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17" i="6"/>
  <c r="F31" i="6" l="1"/>
  <c r="D5" i="6"/>
  <c r="D4" i="6"/>
  <c r="D3" i="6"/>
  <c r="B10" i="6" l="1"/>
  <c r="B11" i="6" s="1"/>
  <c r="J26" i="4"/>
  <c r="I26" i="4"/>
  <c r="H26" i="4"/>
  <c r="G26" i="4"/>
  <c r="F26" i="4"/>
  <c r="E26" i="4"/>
  <c r="J25" i="4"/>
  <c r="I25" i="4"/>
  <c r="H25" i="4"/>
  <c r="G25" i="4"/>
  <c r="F25" i="4"/>
  <c r="E25" i="4"/>
  <c r="J24" i="4"/>
  <c r="I24" i="4"/>
  <c r="H24" i="4"/>
  <c r="G24" i="4"/>
  <c r="F24" i="4"/>
  <c r="E24" i="4"/>
  <c r="J23" i="4"/>
  <c r="I23" i="4"/>
  <c r="H23" i="4"/>
  <c r="G23" i="4"/>
  <c r="F23" i="4"/>
  <c r="E23" i="4"/>
  <c r="F27" i="4" l="1"/>
  <c r="F16" i="8" s="1"/>
  <c r="J27" i="4"/>
  <c r="J16" i="8" s="1"/>
  <c r="G27" i="4"/>
  <c r="G16" i="8" s="1"/>
  <c r="D27" i="4"/>
  <c r="D16" i="8" s="1"/>
  <c r="D17" i="8" s="1"/>
  <c r="H27" i="4"/>
  <c r="H16" i="8" s="1"/>
  <c r="E27" i="4"/>
  <c r="E16" i="8" s="1"/>
  <c r="I27" i="4"/>
  <c r="I16" i="8" s="1"/>
  <c r="J6" i="4"/>
  <c r="I6" i="4"/>
  <c r="H6" i="4"/>
  <c r="G6" i="4"/>
  <c r="F6" i="4"/>
  <c r="E6" i="4"/>
  <c r="D6" i="4"/>
  <c r="D18" i="8" l="1"/>
  <c r="D31" i="4"/>
  <c r="H7" i="4"/>
  <c r="H5" i="8" s="1"/>
  <c r="I7" i="4"/>
  <c r="I5" i="8" s="1"/>
  <c r="J7" i="4"/>
  <c r="J5" i="8" s="1"/>
  <c r="H8" i="4"/>
  <c r="H6" i="8" s="1"/>
  <c r="I8" i="4"/>
  <c r="I6" i="8" s="1"/>
  <c r="J8" i="4"/>
  <c r="J6" i="8" s="1"/>
  <c r="H9" i="4"/>
  <c r="H7" i="8" s="1"/>
  <c r="I9" i="4"/>
  <c r="I7" i="8" s="1"/>
  <c r="J9" i="4"/>
  <c r="J7" i="8" s="1"/>
  <c r="H10" i="4"/>
  <c r="H8" i="8" s="1"/>
  <c r="I10" i="4"/>
  <c r="I8" i="8" s="1"/>
  <c r="J10" i="4"/>
  <c r="J8" i="8" s="1"/>
  <c r="H11" i="4"/>
  <c r="H9" i="8" s="1"/>
  <c r="I11" i="4"/>
  <c r="I9" i="8" s="1"/>
  <c r="J11" i="4"/>
  <c r="J9" i="8" s="1"/>
  <c r="H12" i="4"/>
  <c r="H10" i="8" s="1"/>
  <c r="I12" i="4"/>
  <c r="I10" i="8" s="1"/>
  <c r="J12" i="4"/>
  <c r="J10" i="8" s="1"/>
  <c r="H13" i="4"/>
  <c r="H11" i="8" s="1"/>
  <c r="I13" i="4"/>
  <c r="I11" i="8" s="1"/>
  <c r="J13" i="4"/>
  <c r="J11" i="8" s="1"/>
  <c r="H14" i="4"/>
  <c r="H12" i="8" s="1"/>
  <c r="I14" i="4"/>
  <c r="I12" i="8" s="1"/>
  <c r="J14" i="4"/>
  <c r="J12" i="8" s="1"/>
  <c r="H15" i="4"/>
  <c r="H13" i="8" s="1"/>
  <c r="I15" i="4"/>
  <c r="I13" i="8" s="1"/>
  <c r="J15" i="4"/>
  <c r="J13" i="8" s="1"/>
  <c r="H16" i="4"/>
  <c r="H14" i="8" s="1"/>
  <c r="I16" i="4"/>
  <c r="I14" i="8" s="1"/>
  <c r="J16" i="4"/>
  <c r="J14" i="8" s="1"/>
  <c r="H17" i="4"/>
  <c r="H15" i="8" s="1"/>
  <c r="I17" i="4"/>
  <c r="I15" i="8" s="1"/>
  <c r="J17" i="4"/>
  <c r="J15" i="8" s="1"/>
  <c r="G7" i="4"/>
  <c r="G5" i="8" s="1"/>
  <c r="G8" i="4"/>
  <c r="G6" i="8" s="1"/>
  <c r="G9" i="4"/>
  <c r="G7" i="8" s="1"/>
  <c r="G10" i="4"/>
  <c r="G8" i="8" s="1"/>
  <c r="G11" i="4"/>
  <c r="G9" i="8" s="1"/>
  <c r="G12" i="4"/>
  <c r="G10" i="8" s="1"/>
  <c r="G13" i="4"/>
  <c r="G11" i="8" s="1"/>
  <c r="G14" i="4"/>
  <c r="G12" i="8" s="1"/>
  <c r="G15" i="4"/>
  <c r="G13" i="8" s="1"/>
  <c r="G16" i="4"/>
  <c r="G14" i="8" s="1"/>
  <c r="G17" i="4"/>
  <c r="G15" i="8" s="1"/>
  <c r="F7" i="4"/>
  <c r="F5" i="8" s="1"/>
  <c r="F8" i="4"/>
  <c r="F6" i="8" s="1"/>
  <c r="F9" i="4"/>
  <c r="F7" i="8" s="1"/>
  <c r="F10" i="4"/>
  <c r="F8" i="8" s="1"/>
  <c r="F11" i="4"/>
  <c r="F9" i="8" s="1"/>
  <c r="F12" i="4"/>
  <c r="F10" i="8" s="1"/>
  <c r="F13" i="4"/>
  <c r="F11" i="8" s="1"/>
  <c r="F14" i="4"/>
  <c r="F12" i="8" s="1"/>
  <c r="F15" i="4"/>
  <c r="F13" i="8" s="1"/>
  <c r="F16" i="4"/>
  <c r="F14" i="8" s="1"/>
  <c r="F17" i="4"/>
  <c r="F15" i="8" s="1"/>
  <c r="E8" i="4"/>
  <c r="E6" i="8" s="1"/>
  <c r="E9" i="4"/>
  <c r="E7" i="8" s="1"/>
  <c r="E10" i="4"/>
  <c r="E8" i="8" s="1"/>
  <c r="E11" i="4"/>
  <c r="E9" i="8" s="1"/>
  <c r="E12" i="4"/>
  <c r="E10" i="8" s="1"/>
  <c r="E13" i="4"/>
  <c r="E11" i="8" s="1"/>
  <c r="E14" i="4"/>
  <c r="E12" i="8" s="1"/>
  <c r="E15" i="4"/>
  <c r="E13" i="8" s="1"/>
  <c r="E16" i="4"/>
  <c r="E14" i="8" s="1"/>
  <c r="E17" i="4"/>
  <c r="E15" i="8" s="1"/>
  <c r="E7" i="4"/>
  <c r="E5" i="8" s="1"/>
  <c r="J17" i="8" l="1"/>
  <c r="E17" i="8"/>
  <c r="G17" i="8"/>
  <c r="I17" i="8"/>
  <c r="F17" i="8"/>
  <c r="H17" i="8"/>
  <c r="D32" i="4"/>
  <c r="F31" i="4"/>
  <c r="G31" i="4"/>
  <c r="J31" i="4"/>
  <c r="H31" i="4"/>
  <c r="E31" i="4"/>
  <c r="I31" i="4"/>
  <c r="G18" i="8" l="1"/>
  <c r="H18" i="8"/>
  <c r="E18" i="8"/>
  <c r="I18" i="8"/>
  <c r="F18" i="8"/>
  <c r="J18" i="8"/>
  <c r="I32" i="4"/>
  <c r="G32" i="4"/>
  <c r="E32" i="4"/>
  <c r="F32" i="4"/>
  <c r="H32" i="4"/>
  <c r="J32" i="4"/>
  <c r="B13" i="3"/>
  <c r="B12" i="3"/>
  <c r="B11" i="3"/>
  <c r="B10" i="3"/>
  <c r="B9" i="3"/>
  <c r="B8" i="3"/>
  <c r="B7" i="3"/>
  <c r="B6" i="3"/>
  <c r="B5" i="3"/>
  <c r="B4" i="3"/>
  <c r="B3" i="3"/>
  <c r="E4" i="3" l="1"/>
  <c r="E5" i="3"/>
  <c r="E6" i="3"/>
  <c r="E7" i="3"/>
  <c r="E8" i="3"/>
  <c r="E9" i="3"/>
  <c r="E10" i="3"/>
  <c r="E11" i="3"/>
  <c r="E12" i="3"/>
  <c r="E13" i="3"/>
  <c r="E3" i="3"/>
</calcChain>
</file>

<file path=xl/comments1.xml><?xml version="1.0" encoding="utf-8"?>
<comments xmlns="http://schemas.openxmlformats.org/spreadsheetml/2006/main">
  <authors>
    <author>SCHIMMEL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Average was 118 JOD, but will be rounded up to 120 JD to not drop below the value of a family size of 3</t>
        </r>
      </text>
    </comment>
  </commentList>
</comments>
</file>

<file path=xl/sharedStrings.xml><?xml version="1.0" encoding="utf-8"?>
<sst xmlns="http://schemas.openxmlformats.org/spreadsheetml/2006/main" count="267" uniqueCount="124">
  <si>
    <t>Products</t>
  </si>
  <si>
    <t>Quantities per capita</t>
  </si>
  <si>
    <t xml:space="preserve">Bulgur Wheat  </t>
  </si>
  <si>
    <t>Vegetable oil</t>
  </si>
  <si>
    <t>Sugar</t>
  </si>
  <si>
    <t>Salt iodized</t>
  </si>
  <si>
    <t>Lentils</t>
  </si>
  <si>
    <t>per month</t>
  </si>
  <si>
    <t>Rent</t>
  </si>
  <si>
    <t>Transportation</t>
  </si>
  <si>
    <t>Health</t>
  </si>
  <si>
    <t>Education</t>
  </si>
  <si>
    <t>Minimum Food Expenditure Basket per HH with WFP ration to meet nutrient needs + 2100KCAL/month</t>
  </si>
  <si>
    <t>Rice</t>
  </si>
  <si>
    <t>Pasta</t>
  </si>
  <si>
    <t>Poultry</t>
  </si>
  <si>
    <t>Egg (hen, fresh)</t>
  </si>
  <si>
    <t xml:space="preserve">Cheese </t>
  </si>
  <si>
    <t>Leaves, Medium Green</t>
  </si>
  <si>
    <t xml:space="preserve">Period </t>
  </si>
  <si>
    <t>USD</t>
  </si>
  <si>
    <t>JOD</t>
  </si>
  <si>
    <t>Sector</t>
  </si>
  <si>
    <t>Food</t>
  </si>
  <si>
    <t>Protection</t>
  </si>
  <si>
    <t>WASH</t>
  </si>
  <si>
    <t>Shelter / BN</t>
  </si>
  <si>
    <t>Items</t>
  </si>
  <si>
    <t>Y</t>
  </si>
  <si>
    <t>N</t>
  </si>
  <si>
    <t>Electricity</t>
  </si>
  <si>
    <t>Basic HH items</t>
  </si>
  <si>
    <t>Communication</t>
  </si>
  <si>
    <t>Hygiene items</t>
  </si>
  <si>
    <t>Family Size</t>
  </si>
  <si>
    <t>per capita</t>
  </si>
  <si>
    <t>Data Type</t>
  </si>
  <si>
    <t>Sector Standard</t>
  </si>
  <si>
    <t>Source = shelter sector</t>
  </si>
  <si>
    <t>Source</t>
  </si>
  <si>
    <t>Access to Education (Transport)</t>
  </si>
  <si>
    <t>Uniforms</t>
  </si>
  <si>
    <t>Supplementary school supply</t>
  </si>
  <si>
    <t>Re-costed standard amounts to replenishment of 12 JD for FS=4</t>
  </si>
  <si>
    <t xml:space="preserve">Primary, secondary OPD and dental care </t>
  </si>
  <si>
    <t>Hospitalisations</t>
  </si>
  <si>
    <t>Catastrophic expenditure</t>
  </si>
  <si>
    <t>Delivery</t>
  </si>
  <si>
    <t xml:space="preserve">Baby Kit </t>
  </si>
  <si>
    <t>Assumptions are documented and available</t>
  </si>
  <si>
    <t>Sector agreed on item, but still has to cost it</t>
  </si>
  <si>
    <t>Governorate</t>
  </si>
  <si>
    <t>No. of persons</t>
  </si>
  <si>
    <t>7+</t>
  </si>
  <si>
    <t>Amman</t>
  </si>
  <si>
    <t>Jerash</t>
  </si>
  <si>
    <t>-</t>
  </si>
  <si>
    <t>Rusaife</t>
  </si>
  <si>
    <t>Salt</t>
  </si>
  <si>
    <t>Zarqa</t>
  </si>
  <si>
    <t>Irbid (City &amp; Bani Obaid)</t>
  </si>
  <si>
    <t>Irbid (other)</t>
  </si>
  <si>
    <t>Ajloun</t>
  </si>
  <si>
    <t>Average</t>
  </si>
  <si>
    <t>Monthly rental costs (in JOD) for adequate appartments by family size</t>
  </si>
  <si>
    <t>Calculation by Sector</t>
  </si>
  <si>
    <t>Item in Survival MEB? (Y/N)</t>
  </si>
  <si>
    <t>Water 
(JD / month)</t>
  </si>
  <si>
    <t>Sanitation 
(JD / month)</t>
  </si>
  <si>
    <t>TOTAL / House</t>
  </si>
  <si>
    <t>Worst case scenario (water trucking, holding tank)</t>
  </si>
  <si>
    <t>Best case scenario (water and sewage network)</t>
  </si>
  <si>
    <t>ITS</t>
  </si>
  <si>
    <t>% worst cases</t>
  </si>
  <si>
    <t>% best cases</t>
  </si>
  <si>
    <t>Average cost / House</t>
  </si>
  <si>
    <t>Average cost / person</t>
  </si>
  <si>
    <t>Water and Sanitation Costs</t>
  </si>
  <si>
    <t>Weighting for MEB averages</t>
  </si>
  <si>
    <t>Water and Sanitation</t>
  </si>
  <si>
    <t>Weighted average based on assessments (EMMA)</t>
  </si>
  <si>
    <t>Standard needs to be recalculated/validated</t>
  </si>
  <si>
    <t>Qty</t>
  </si>
  <si>
    <t>Unit</t>
  </si>
  <si>
    <t>Description</t>
  </si>
  <si>
    <t>Pcs</t>
  </si>
  <si>
    <t xml:space="preserve">T  O  T  A  L </t>
  </si>
  <si>
    <t>Water jerry cans (20liters)</t>
  </si>
  <si>
    <t>Disinfection solution for cleaning, shelters, Toilets, houses (Dettol, 1 litre)</t>
  </si>
  <si>
    <t>Detergent for cleaning dishes, 750 ml</t>
  </si>
  <si>
    <t>Laundry soap (powder) environmental friendly for washing cloth by hand 3.5 kg</t>
  </si>
  <si>
    <t>Laundry bucket (20 litre)</t>
  </si>
  <si>
    <t>Washing line for drying clothes 10 meters</t>
  </si>
  <si>
    <t>Nail clipper, medium size</t>
  </si>
  <si>
    <t>Plastic comp adults</t>
  </si>
  <si>
    <t>Towel (100% cotton 80*50cm, 340gram approx.)</t>
  </si>
  <si>
    <t xml:space="preserve">Sanitary napkins bag of ten per each, </t>
  </si>
  <si>
    <t>Shampoo for adult , not allergic 500ml</t>
  </si>
  <si>
    <t>Tooth paste adult 75ml</t>
  </si>
  <si>
    <t xml:space="preserve">Tooth brush for adults medium thickness </t>
  </si>
  <si>
    <t xml:space="preserve">Soap not foam not allergic 125grams bars </t>
  </si>
  <si>
    <t>Replenishment preiod</t>
  </si>
  <si>
    <t>Unit cost</t>
  </si>
  <si>
    <t>Monthly replenishment cost</t>
  </si>
  <si>
    <t>AVG HH size = 7</t>
  </si>
  <si>
    <t>in months</t>
  </si>
  <si>
    <t>FAMILY HYGIENE KIT (per capita)</t>
  </si>
  <si>
    <t>Family Hygiene kit</t>
  </si>
  <si>
    <t>Type of water delivery</t>
  </si>
  <si>
    <t>Needs to be aligned with data from VAF baseline</t>
  </si>
  <si>
    <t>VAF baseline data</t>
  </si>
  <si>
    <t>Monthly Food Basket</t>
  </si>
  <si>
    <t>MONTHLY SURVIVAL MEB (in JOD) - ABJECT POVERTY LINE</t>
  </si>
  <si>
    <t>MONTHLY MEB (in JOD) - ABSOLUTE POVERTY LINE</t>
  </si>
  <si>
    <t>Food Basket</t>
  </si>
  <si>
    <t>Daily allowance</t>
  </si>
  <si>
    <t xml:space="preserve">school age children in that family, 0 denote no school age child in that family </t>
  </si>
  <si>
    <t>person in that family, fugure 1 denote one person in that family</t>
  </si>
  <si>
    <t>Per capita cost on each item</t>
  </si>
  <si>
    <t>NB</t>
  </si>
  <si>
    <t>Total</t>
  </si>
  <si>
    <t>daily allownce to child</t>
  </si>
  <si>
    <t>Number of children</t>
  </si>
  <si>
    <t>Family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</si>
</sst>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0.0"/>
    <numFmt numFmtId="166" formatCode="_(&quot;$&quot;* #,##0.00_);_(&quot;$&quot;* \(#,##0.00\);_(&quot;$&quot;* &quot;-&quot;??_);_(@_)"/>
    <numFmt numFmtId="167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Times New Roman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ill="0" applyBorder="0" applyAlignment="0" applyProtection="0"/>
    <xf numFmtId="0" fontId="1" fillId="0" borderId="0"/>
    <xf numFmtId="9" fontId="1" fillId="0" borderId="0" applyBorder="0" applyAlignment="0" applyProtection="0"/>
    <xf numFmtId="9" fontId="1" fillId="0" borderId="0" applyFill="0" applyBorder="0" applyAlignment="0" applyProtection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19" fillId="0" borderId="0"/>
  </cellStyleXfs>
  <cellXfs count="99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43" fontId="0" fillId="0" borderId="3" xfId="5" applyNumberFormat="1" applyFont="1" applyBorder="1"/>
    <xf numFmtId="0" fontId="0" fillId="0" borderId="3" xfId="0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0" fillId="6" borderId="3" xfId="0" applyFill="1" applyBorder="1"/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/>
    </xf>
    <xf numFmtId="2" fontId="0" fillId="6" borderId="3" xfId="0" applyNumberFormat="1" applyFill="1" applyBorder="1"/>
    <xf numFmtId="0" fontId="0" fillId="6" borderId="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0" borderId="0" xfId="0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9" fontId="0" fillId="0" borderId="3" xfId="7" applyFont="1" applyBorder="1" applyAlignment="1">
      <alignment vertical="center" wrapText="1"/>
    </xf>
    <xf numFmtId="0" fontId="16" fillId="8" borderId="0" xfId="0" applyFont="1" applyFill="1"/>
    <xf numFmtId="0" fontId="0" fillId="9" borderId="3" xfId="0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 wrapText="1"/>
    </xf>
    <xf numFmtId="43" fontId="0" fillId="0" borderId="3" xfId="5" applyFont="1" applyBorder="1" applyAlignment="1">
      <alignment vertical="center" wrapText="1"/>
    </xf>
    <xf numFmtId="1" fontId="13" fillId="0" borderId="0" xfId="6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43" fontId="0" fillId="6" borderId="4" xfId="5" applyFont="1" applyFill="1" applyBorder="1"/>
    <xf numFmtId="43" fontId="0" fillId="6" borderId="3" xfId="5" applyFont="1" applyFill="1" applyBorder="1"/>
    <xf numFmtId="43" fontId="0" fillId="0" borderId="3" xfId="5" applyFont="1" applyBorder="1"/>
    <xf numFmtId="43" fontId="0" fillId="0" borderId="3" xfId="5" applyFont="1" applyFill="1" applyBorder="1"/>
    <xf numFmtId="167" fontId="17" fillId="4" borderId="3" xfId="5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vertical="center" wrapText="1"/>
    </xf>
    <xf numFmtId="43" fontId="0" fillId="7" borderId="3" xfId="5" applyFont="1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3" xfId="0" applyFill="1" applyBorder="1" applyAlignment="1">
      <alignment horizontal="left" vertical="center"/>
    </xf>
    <xf numFmtId="0" fontId="11" fillId="7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7" fontId="18" fillId="4" borderId="3" xfId="5" applyNumberFormat="1" applyFont="1" applyFill="1" applyBorder="1" applyAlignment="1">
      <alignment horizontal="center" vertical="center"/>
    </xf>
    <xf numFmtId="0" fontId="17" fillId="0" borderId="0" xfId="0" applyFont="1"/>
    <xf numFmtId="0" fontId="17" fillId="4" borderId="4" xfId="6" applyFont="1" applyBorder="1" applyAlignment="1">
      <alignment horizontal="center" vertical="center"/>
    </xf>
    <xf numFmtId="0" fontId="19" fillId="0" borderId="0" xfId="10"/>
    <xf numFmtId="0" fontId="19" fillId="10" borderId="0" xfId="10" applyFill="1"/>
    <xf numFmtId="0" fontId="19" fillId="11" borderId="0" xfId="10" applyFill="1"/>
    <xf numFmtId="0" fontId="19" fillId="12" borderId="0" xfId="10" applyFill="1"/>
    <xf numFmtId="0" fontId="19" fillId="6" borderId="0" xfId="10" applyFill="1" applyBorder="1" applyAlignment="1">
      <alignment wrapText="1"/>
    </xf>
    <xf numFmtId="0" fontId="19" fillId="0" borderId="3" xfId="10" applyBorder="1"/>
    <xf numFmtId="0" fontId="19" fillId="12" borderId="3" xfId="10" applyFill="1" applyBorder="1"/>
    <xf numFmtId="0" fontId="19" fillId="6" borderId="3" xfId="10" applyFill="1" applyBorder="1" applyAlignment="1">
      <alignment wrapText="1"/>
    </xf>
    <xf numFmtId="0" fontId="19" fillId="12" borderId="3" xfId="10" applyNumberFormat="1" applyFill="1" applyBorder="1"/>
    <xf numFmtId="0" fontId="19" fillId="10" borderId="3" xfId="10" applyFill="1" applyBorder="1"/>
    <xf numFmtId="9" fontId="0" fillId="0" borderId="0" xfId="0" applyNumberFormat="1"/>
    <xf numFmtId="0" fontId="18" fillId="4" borderId="1" xfId="6" applyFont="1" applyBorder="1" applyAlignment="1">
      <alignment horizontal="center" vertical="center"/>
    </xf>
    <xf numFmtId="0" fontId="18" fillId="4" borderId="2" xfId="6" applyFont="1" applyBorder="1" applyAlignment="1">
      <alignment horizontal="center" vertical="center"/>
    </xf>
    <xf numFmtId="0" fontId="18" fillId="4" borderId="6" xfId="6" applyFont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67" fontId="18" fillId="4" borderId="1" xfId="5" applyNumberFormat="1" applyFont="1" applyFill="1" applyBorder="1" applyAlignment="1">
      <alignment horizontal="center" vertical="center"/>
    </xf>
    <xf numFmtId="167" fontId="18" fillId="4" borderId="2" xfId="5" applyNumberFormat="1" applyFont="1" applyFill="1" applyBorder="1" applyAlignment="1">
      <alignment horizontal="center" vertical="center"/>
    </xf>
    <xf numFmtId="167" fontId="18" fillId="4" borderId="6" xfId="5" applyNumberFormat="1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/>
    </xf>
    <xf numFmtId="0" fontId="0" fillId="9" borderId="3" xfId="0" applyFill="1" applyBorder="1" applyAlignment="1">
      <alignment horizontal="center" vertical="center" wrapText="1"/>
    </xf>
    <xf numFmtId="0" fontId="15" fillId="7" borderId="3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10" borderId="3" xfId="10" applyFill="1" applyBorder="1" applyAlignment="1">
      <alignment horizontal="center" wrapText="1"/>
    </xf>
  </cellXfs>
  <cellStyles count="11">
    <cellStyle name="Comma" xfId="5" builtinId="3"/>
    <cellStyle name="Comma 2" xfId="1"/>
    <cellStyle name="Currency 2" xfId="8"/>
    <cellStyle name="Neutral" xfId="6" builtinId="28"/>
    <cellStyle name="Normal" xfId="0" builtinId="0"/>
    <cellStyle name="Normal 2" xfId="2"/>
    <cellStyle name="Normal 2 2" xfId="9"/>
    <cellStyle name="Normal 3" xfId="10"/>
    <cellStyle name="Percent" xfId="7" builtinId="5"/>
    <cellStyle name="Percent 2" xfId="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90" zoomScaleNormal="90" workbookViewId="0">
      <selection sqref="A1:L1"/>
    </sheetView>
  </sheetViews>
  <sheetFormatPr defaultRowHeight="15" x14ac:dyDescent="0.25"/>
  <cols>
    <col min="1" max="1" width="11.7109375" bestFit="1" customWidth="1"/>
    <col min="2" max="2" width="36.28515625" style="1" customWidth="1"/>
    <col min="3" max="3" width="15.7109375" style="1" bestFit="1" customWidth="1"/>
    <col min="4" max="10" width="10" customWidth="1"/>
    <col min="11" max="11" width="21.42578125" style="1" customWidth="1"/>
    <col min="12" max="12" width="68.85546875" bestFit="1" customWidth="1"/>
  </cols>
  <sheetData>
    <row r="1" spans="1:12" ht="28.5" customHeight="1" x14ac:dyDescent="0.25">
      <c r="A1" s="75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1" customFormat="1" ht="17.25" customHeight="1" x14ac:dyDescent="0.25">
      <c r="A2" s="78" t="s">
        <v>22</v>
      </c>
      <c r="B2" s="78" t="s">
        <v>27</v>
      </c>
      <c r="C2" s="81" t="s">
        <v>66</v>
      </c>
      <c r="D2" s="78" t="s">
        <v>34</v>
      </c>
      <c r="E2" s="78"/>
      <c r="F2" s="78"/>
      <c r="G2" s="78"/>
      <c r="H2" s="78"/>
      <c r="I2" s="78"/>
      <c r="J2" s="78"/>
      <c r="K2" s="25"/>
    </row>
    <row r="3" spans="1:12" ht="17.25" customHeight="1" thickBot="1" x14ac:dyDescent="0.3">
      <c r="A3" s="79"/>
      <c r="B3" s="79"/>
      <c r="C3" s="82"/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 t="s">
        <v>36</v>
      </c>
      <c r="L3" s="44" t="s">
        <v>39</v>
      </c>
    </row>
    <row r="4" spans="1:12" ht="15.75" thickTop="1" x14ac:dyDescent="0.25">
      <c r="A4" s="80" t="s">
        <v>26</v>
      </c>
      <c r="B4" s="16" t="s">
        <v>8</v>
      </c>
      <c r="C4" s="17" t="s">
        <v>28</v>
      </c>
      <c r="D4" s="45">
        <v>73</v>
      </c>
      <c r="E4" s="45">
        <v>100</v>
      </c>
      <c r="F4" s="45">
        <v>120</v>
      </c>
      <c r="G4" s="45">
        <v>120</v>
      </c>
      <c r="H4" s="45">
        <v>125</v>
      </c>
      <c r="I4" s="45">
        <v>132</v>
      </c>
      <c r="J4" s="45">
        <v>152</v>
      </c>
      <c r="K4" s="16" t="s">
        <v>65</v>
      </c>
      <c r="L4" s="16" t="s">
        <v>38</v>
      </c>
    </row>
    <row r="5" spans="1:12" s="1" customFormat="1" x14ac:dyDescent="0.25">
      <c r="A5" s="77"/>
      <c r="B5" s="18" t="s">
        <v>30</v>
      </c>
      <c r="C5" s="19" t="s">
        <v>29</v>
      </c>
      <c r="D5" s="46">
        <v>19</v>
      </c>
      <c r="E5" s="46">
        <v>21</v>
      </c>
      <c r="F5" s="46">
        <v>22</v>
      </c>
      <c r="G5" s="46">
        <v>22</v>
      </c>
      <c r="H5" s="46">
        <v>23</v>
      </c>
      <c r="I5" s="46">
        <v>23</v>
      </c>
      <c r="J5" s="46">
        <v>23</v>
      </c>
      <c r="K5" s="18" t="s">
        <v>110</v>
      </c>
      <c r="L5" s="18" t="s">
        <v>109</v>
      </c>
    </row>
    <row r="6" spans="1:12" s="1" customFormat="1" x14ac:dyDescent="0.25">
      <c r="A6" s="77"/>
      <c r="B6" s="18" t="s">
        <v>31</v>
      </c>
      <c r="C6" s="19" t="s">
        <v>29</v>
      </c>
      <c r="D6" s="46">
        <f>30/6</f>
        <v>5</v>
      </c>
      <c r="E6" s="46">
        <f>35/6</f>
        <v>5.833333333333333</v>
      </c>
      <c r="F6" s="46">
        <f>35/6</f>
        <v>5.833333333333333</v>
      </c>
      <c r="G6" s="46">
        <f>40/6</f>
        <v>6.666666666666667</v>
      </c>
      <c r="H6" s="46">
        <f>40/6</f>
        <v>6.666666666666667</v>
      </c>
      <c r="I6" s="46">
        <f>45/6</f>
        <v>7.5</v>
      </c>
      <c r="J6" s="46">
        <f>45/6</f>
        <v>7.5</v>
      </c>
      <c r="K6" s="21" t="s">
        <v>110</v>
      </c>
      <c r="L6" s="18" t="s">
        <v>81</v>
      </c>
    </row>
    <row r="7" spans="1:12" x14ac:dyDescent="0.25">
      <c r="A7" s="76" t="s">
        <v>23</v>
      </c>
      <c r="B7" s="14" t="s">
        <v>13</v>
      </c>
      <c r="C7" s="26" t="s">
        <v>28</v>
      </c>
      <c r="D7" s="47">
        <v>4.9000000000000004</v>
      </c>
      <c r="E7" s="47">
        <f t="shared" ref="E7:J7" si="0">$D7*E$3</f>
        <v>9.8000000000000007</v>
      </c>
      <c r="F7" s="47">
        <f t="shared" si="0"/>
        <v>14.700000000000001</v>
      </c>
      <c r="G7" s="47">
        <f t="shared" si="0"/>
        <v>19.600000000000001</v>
      </c>
      <c r="H7" s="47">
        <f t="shared" si="0"/>
        <v>24.5</v>
      </c>
      <c r="I7" s="47">
        <f t="shared" si="0"/>
        <v>29.400000000000002</v>
      </c>
      <c r="J7" s="47">
        <f t="shared" si="0"/>
        <v>34.300000000000004</v>
      </c>
      <c r="K7" s="13" t="s">
        <v>37</v>
      </c>
      <c r="L7" s="12" t="s">
        <v>114</v>
      </c>
    </row>
    <row r="8" spans="1:12" s="1" customFormat="1" x14ac:dyDescent="0.25">
      <c r="A8" s="76"/>
      <c r="B8" s="14" t="s">
        <v>2</v>
      </c>
      <c r="C8" s="26" t="s">
        <v>28</v>
      </c>
      <c r="D8" s="47">
        <v>5.54</v>
      </c>
      <c r="E8" s="47">
        <f t="shared" ref="E8:J17" si="1">$D8*E$3</f>
        <v>11.08</v>
      </c>
      <c r="F8" s="47">
        <f t="shared" si="1"/>
        <v>16.62</v>
      </c>
      <c r="G8" s="47">
        <f t="shared" si="1"/>
        <v>22.16</v>
      </c>
      <c r="H8" s="47">
        <f t="shared" si="1"/>
        <v>27.7</v>
      </c>
      <c r="I8" s="47">
        <f t="shared" si="1"/>
        <v>33.24</v>
      </c>
      <c r="J8" s="47">
        <f t="shared" si="1"/>
        <v>38.78</v>
      </c>
      <c r="K8" s="13" t="s">
        <v>37</v>
      </c>
      <c r="L8" s="12" t="s">
        <v>114</v>
      </c>
    </row>
    <row r="9" spans="1:12" s="1" customFormat="1" x14ac:dyDescent="0.25">
      <c r="A9" s="76"/>
      <c r="B9" s="14" t="s">
        <v>14</v>
      </c>
      <c r="C9" s="26" t="s">
        <v>28</v>
      </c>
      <c r="D9" s="47">
        <v>1.67</v>
      </c>
      <c r="E9" s="47">
        <f t="shared" si="1"/>
        <v>3.34</v>
      </c>
      <c r="F9" s="47">
        <f t="shared" si="1"/>
        <v>5.01</v>
      </c>
      <c r="G9" s="47">
        <f t="shared" si="1"/>
        <v>6.68</v>
      </c>
      <c r="H9" s="47">
        <f t="shared" si="1"/>
        <v>8.35</v>
      </c>
      <c r="I9" s="47">
        <f t="shared" si="1"/>
        <v>10.02</v>
      </c>
      <c r="J9" s="47">
        <f t="shared" si="1"/>
        <v>11.69</v>
      </c>
      <c r="K9" s="13" t="s">
        <v>37</v>
      </c>
      <c r="L9" s="12" t="s">
        <v>114</v>
      </c>
    </row>
    <row r="10" spans="1:12" s="1" customFormat="1" x14ac:dyDescent="0.25">
      <c r="A10" s="76"/>
      <c r="B10" s="14" t="s">
        <v>6</v>
      </c>
      <c r="C10" s="26" t="s">
        <v>28</v>
      </c>
      <c r="D10" s="47">
        <v>1.38</v>
      </c>
      <c r="E10" s="47">
        <f t="shared" si="1"/>
        <v>2.76</v>
      </c>
      <c r="F10" s="47">
        <f t="shared" si="1"/>
        <v>4.1399999999999997</v>
      </c>
      <c r="G10" s="47">
        <f t="shared" si="1"/>
        <v>5.52</v>
      </c>
      <c r="H10" s="47">
        <f t="shared" si="1"/>
        <v>6.8999999999999995</v>
      </c>
      <c r="I10" s="47">
        <f t="shared" si="1"/>
        <v>8.2799999999999994</v>
      </c>
      <c r="J10" s="47">
        <f t="shared" si="1"/>
        <v>9.66</v>
      </c>
      <c r="K10" s="13" t="s">
        <v>37</v>
      </c>
      <c r="L10" s="12" t="s">
        <v>114</v>
      </c>
    </row>
    <row r="11" spans="1:12" s="1" customFormat="1" x14ac:dyDescent="0.25">
      <c r="A11" s="76"/>
      <c r="B11" s="14" t="s">
        <v>3</v>
      </c>
      <c r="C11" s="26" t="s">
        <v>28</v>
      </c>
      <c r="D11" s="47">
        <v>1.49</v>
      </c>
      <c r="E11" s="47">
        <f t="shared" si="1"/>
        <v>2.98</v>
      </c>
      <c r="F11" s="47">
        <f t="shared" si="1"/>
        <v>4.47</v>
      </c>
      <c r="G11" s="47">
        <f t="shared" si="1"/>
        <v>5.96</v>
      </c>
      <c r="H11" s="47">
        <f t="shared" si="1"/>
        <v>7.45</v>
      </c>
      <c r="I11" s="47">
        <f t="shared" si="1"/>
        <v>8.94</v>
      </c>
      <c r="J11" s="47">
        <f t="shared" si="1"/>
        <v>10.43</v>
      </c>
      <c r="K11" s="13" t="s">
        <v>37</v>
      </c>
      <c r="L11" s="12" t="s">
        <v>114</v>
      </c>
    </row>
    <row r="12" spans="1:12" s="1" customFormat="1" x14ac:dyDescent="0.25">
      <c r="A12" s="76"/>
      <c r="B12" s="14" t="s">
        <v>4</v>
      </c>
      <c r="C12" s="26" t="s">
        <v>28</v>
      </c>
      <c r="D12" s="47">
        <v>0.68</v>
      </c>
      <c r="E12" s="47">
        <f t="shared" si="1"/>
        <v>1.36</v>
      </c>
      <c r="F12" s="47">
        <f t="shared" si="1"/>
        <v>2.04</v>
      </c>
      <c r="G12" s="47">
        <f t="shared" si="1"/>
        <v>2.72</v>
      </c>
      <c r="H12" s="47">
        <f t="shared" si="1"/>
        <v>3.4000000000000004</v>
      </c>
      <c r="I12" s="47">
        <f t="shared" si="1"/>
        <v>4.08</v>
      </c>
      <c r="J12" s="47">
        <f t="shared" si="1"/>
        <v>4.7600000000000007</v>
      </c>
      <c r="K12" s="13" t="s">
        <v>37</v>
      </c>
      <c r="L12" s="12" t="s">
        <v>114</v>
      </c>
    </row>
    <row r="13" spans="1:12" s="1" customFormat="1" x14ac:dyDescent="0.25">
      <c r="A13" s="76"/>
      <c r="B13" s="14" t="s">
        <v>5</v>
      </c>
      <c r="C13" s="26" t="s">
        <v>28</v>
      </c>
      <c r="D13" s="47">
        <v>0.02</v>
      </c>
      <c r="E13" s="47">
        <f t="shared" si="1"/>
        <v>0.04</v>
      </c>
      <c r="F13" s="47">
        <f t="shared" si="1"/>
        <v>0.06</v>
      </c>
      <c r="G13" s="47">
        <f t="shared" si="1"/>
        <v>0.08</v>
      </c>
      <c r="H13" s="47">
        <f t="shared" si="1"/>
        <v>0.1</v>
      </c>
      <c r="I13" s="47">
        <f t="shared" si="1"/>
        <v>0.12</v>
      </c>
      <c r="J13" s="47">
        <f t="shared" si="1"/>
        <v>0.14000000000000001</v>
      </c>
      <c r="K13" s="13" t="s">
        <v>37</v>
      </c>
      <c r="L13" s="12" t="s">
        <v>114</v>
      </c>
    </row>
    <row r="14" spans="1:12" s="1" customFormat="1" x14ac:dyDescent="0.25">
      <c r="A14" s="76"/>
      <c r="B14" s="14" t="s">
        <v>15</v>
      </c>
      <c r="C14" s="26" t="s">
        <v>28</v>
      </c>
      <c r="D14" s="47">
        <v>2.0499999999999998</v>
      </c>
      <c r="E14" s="47">
        <f t="shared" si="1"/>
        <v>4.0999999999999996</v>
      </c>
      <c r="F14" s="47">
        <f t="shared" si="1"/>
        <v>6.1499999999999995</v>
      </c>
      <c r="G14" s="47">
        <f t="shared" si="1"/>
        <v>8.1999999999999993</v>
      </c>
      <c r="H14" s="47">
        <f t="shared" si="1"/>
        <v>10.25</v>
      </c>
      <c r="I14" s="47">
        <f t="shared" si="1"/>
        <v>12.299999999999999</v>
      </c>
      <c r="J14" s="47">
        <f t="shared" si="1"/>
        <v>14.349999999999998</v>
      </c>
      <c r="K14" s="13" t="s">
        <v>37</v>
      </c>
      <c r="L14" s="12" t="s">
        <v>114</v>
      </c>
    </row>
    <row r="15" spans="1:12" s="1" customFormat="1" x14ac:dyDescent="0.25">
      <c r="A15" s="76"/>
      <c r="B15" s="14" t="s">
        <v>16</v>
      </c>
      <c r="C15" s="26" t="s">
        <v>28</v>
      </c>
      <c r="D15" s="47">
        <v>1.01</v>
      </c>
      <c r="E15" s="47">
        <f t="shared" si="1"/>
        <v>2.02</v>
      </c>
      <c r="F15" s="47">
        <f t="shared" si="1"/>
        <v>3.0300000000000002</v>
      </c>
      <c r="G15" s="47">
        <f t="shared" si="1"/>
        <v>4.04</v>
      </c>
      <c r="H15" s="47">
        <f t="shared" si="1"/>
        <v>5.05</v>
      </c>
      <c r="I15" s="47">
        <f t="shared" si="1"/>
        <v>6.0600000000000005</v>
      </c>
      <c r="J15" s="47">
        <f t="shared" si="1"/>
        <v>7.07</v>
      </c>
      <c r="K15" s="13" t="s">
        <v>37</v>
      </c>
      <c r="L15" s="12" t="s">
        <v>114</v>
      </c>
    </row>
    <row r="16" spans="1:12" x14ac:dyDescent="0.25">
      <c r="A16" s="76"/>
      <c r="B16" s="14" t="s">
        <v>17</v>
      </c>
      <c r="C16" s="26" t="s">
        <v>28</v>
      </c>
      <c r="D16" s="47">
        <v>1.35</v>
      </c>
      <c r="E16" s="47">
        <f t="shared" si="1"/>
        <v>2.7</v>
      </c>
      <c r="F16" s="47">
        <f t="shared" si="1"/>
        <v>4.0500000000000007</v>
      </c>
      <c r="G16" s="47">
        <f t="shared" si="1"/>
        <v>5.4</v>
      </c>
      <c r="H16" s="47">
        <f t="shared" si="1"/>
        <v>6.75</v>
      </c>
      <c r="I16" s="47">
        <f t="shared" si="1"/>
        <v>8.1000000000000014</v>
      </c>
      <c r="J16" s="47">
        <f t="shared" si="1"/>
        <v>9.4500000000000011</v>
      </c>
      <c r="K16" s="13" t="s">
        <v>37</v>
      </c>
      <c r="L16" s="12" t="s">
        <v>114</v>
      </c>
    </row>
    <row r="17" spans="1:12" x14ac:dyDescent="0.25">
      <c r="A17" s="76"/>
      <c r="B17" s="14" t="s">
        <v>18</v>
      </c>
      <c r="C17" s="26" t="s">
        <v>28</v>
      </c>
      <c r="D17" s="47">
        <v>0.4</v>
      </c>
      <c r="E17" s="47">
        <f t="shared" si="1"/>
        <v>0.8</v>
      </c>
      <c r="F17" s="47">
        <f t="shared" si="1"/>
        <v>1.2000000000000002</v>
      </c>
      <c r="G17" s="47">
        <f t="shared" si="1"/>
        <v>1.6</v>
      </c>
      <c r="H17" s="47">
        <f t="shared" si="1"/>
        <v>2</v>
      </c>
      <c r="I17" s="47">
        <f t="shared" si="1"/>
        <v>2.4000000000000004</v>
      </c>
      <c r="J17" s="47">
        <f t="shared" si="1"/>
        <v>2.8000000000000003</v>
      </c>
      <c r="K17" s="13" t="s">
        <v>37</v>
      </c>
      <c r="L17" s="12" t="s">
        <v>114</v>
      </c>
    </row>
    <row r="18" spans="1:12" x14ac:dyDescent="0.25">
      <c r="A18" s="86" t="s">
        <v>11</v>
      </c>
      <c r="B18" s="18" t="s">
        <v>40</v>
      </c>
      <c r="C18" s="19" t="s">
        <v>29</v>
      </c>
      <c r="D18" s="46">
        <v>0</v>
      </c>
      <c r="E18" s="46">
        <v>0</v>
      </c>
      <c r="F18" s="46">
        <v>13</v>
      </c>
      <c r="G18" s="46">
        <v>13</v>
      </c>
      <c r="H18" s="46">
        <v>26</v>
      </c>
      <c r="I18" s="46">
        <v>39</v>
      </c>
      <c r="J18" s="46">
        <v>52</v>
      </c>
      <c r="K18" s="18" t="s">
        <v>65</v>
      </c>
      <c r="L18" s="18" t="s">
        <v>50</v>
      </c>
    </row>
    <row r="19" spans="1:12" s="1" customFormat="1" x14ac:dyDescent="0.25">
      <c r="A19" s="87"/>
      <c r="B19" s="18" t="s">
        <v>41</v>
      </c>
      <c r="C19" s="19" t="s">
        <v>29</v>
      </c>
      <c r="D19" s="46">
        <v>0</v>
      </c>
      <c r="E19" s="46">
        <v>0</v>
      </c>
      <c r="F19" s="46">
        <v>7</v>
      </c>
      <c r="G19" s="46">
        <v>7</v>
      </c>
      <c r="H19" s="46">
        <v>14</v>
      </c>
      <c r="I19" s="46">
        <v>21</v>
      </c>
      <c r="J19" s="46">
        <v>28</v>
      </c>
      <c r="K19" s="18" t="s">
        <v>65</v>
      </c>
      <c r="L19" s="18" t="s">
        <v>50</v>
      </c>
    </row>
    <row r="20" spans="1:12" s="1" customFormat="1" x14ac:dyDescent="0.25">
      <c r="A20" s="87"/>
      <c r="B20" s="18" t="s">
        <v>42</v>
      </c>
      <c r="C20" s="28" t="s">
        <v>29</v>
      </c>
      <c r="D20" s="46">
        <v>0</v>
      </c>
      <c r="E20" s="46">
        <v>0</v>
      </c>
      <c r="F20" s="46">
        <v>4</v>
      </c>
      <c r="G20" s="46">
        <v>4</v>
      </c>
      <c r="H20" s="46">
        <v>8</v>
      </c>
      <c r="I20" s="46">
        <v>12</v>
      </c>
      <c r="J20" s="46">
        <v>16</v>
      </c>
      <c r="K20" s="18" t="s">
        <v>65</v>
      </c>
      <c r="L20" s="18"/>
    </row>
    <row r="21" spans="1:12" s="1" customFormat="1" x14ac:dyDescent="0.25">
      <c r="A21" s="80"/>
      <c r="B21" s="18" t="s">
        <v>115</v>
      </c>
      <c r="C21" s="19" t="s">
        <v>29</v>
      </c>
      <c r="D21" s="46"/>
      <c r="E21" s="46">
        <v>0</v>
      </c>
      <c r="F21" s="46">
        <v>6</v>
      </c>
      <c r="G21" s="46">
        <v>6</v>
      </c>
      <c r="H21" s="46">
        <v>12</v>
      </c>
      <c r="I21" s="46">
        <v>18</v>
      </c>
      <c r="J21" s="46">
        <v>24</v>
      </c>
      <c r="K21" s="18" t="s">
        <v>65</v>
      </c>
      <c r="L21" s="18" t="s">
        <v>50</v>
      </c>
    </row>
    <row r="22" spans="1:12" ht="15" customHeight="1" x14ac:dyDescent="0.25">
      <c r="A22" s="83" t="s">
        <v>10</v>
      </c>
      <c r="B22" s="29" t="s">
        <v>44</v>
      </c>
      <c r="C22" s="26" t="s">
        <v>29</v>
      </c>
      <c r="D22" s="48">
        <v>2.52</v>
      </c>
      <c r="E22" s="48">
        <f t="shared" ref="E22:J26" si="2">$D22*E$3</f>
        <v>5.04</v>
      </c>
      <c r="F22" s="48">
        <f t="shared" si="2"/>
        <v>7.5600000000000005</v>
      </c>
      <c r="G22" s="48">
        <f t="shared" si="2"/>
        <v>10.08</v>
      </c>
      <c r="H22" s="48">
        <f t="shared" si="2"/>
        <v>12.6</v>
      </c>
      <c r="I22" s="48">
        <f t="shared" si="2"/>
        <v>15.120000000000001</v>
      </c>
      <c r="J22" s="48">
        <f t="shared" si="2"/>
        <v>17.64</v>
      </c>
      <c r="K22" s="12" t="s">
        <v>65</v>
      </c>
      <c r="L22" s="12" t="s">
        <v>49</v>
      </c>
    </row>
    <row r="23" spans="1:12" s="1" customFormat="1" x14ac:dyDescent="0.25">
      <c r="A23" s="84"/>
      <c r="B23" s="30" t="s">
        <v>45</v>
      </c>
      <c r="C23" s="26" t="s">
        <v>29</v>
      </c>
      <c r="D23" s="48">
        <v>0.4</v>
      </c>
      <c r="E23" s="48">
        <f t="shared" si="2"/>
        <v>0.8</v>
      </c>
      <c r="F23" s="48">
        <f t="shared" si="2"/>
        <v>1.2000000000000002</v>
      </c>
      <c r="G23" s="48">
        <f t="shared" si="2"/>
        <v>1.6</v>
      </c>
      <c r="H23" s="48">
        <f t="shared" si="2"/>
        <v>2</v>
      </c>
      <c r="I23" s="48">
        <f t="shared" si="2"/>
        <v>2.4000000000000004</v>
      </c>
      <c r="J23" s="48">
        <f t="shared" si="2"/>
        <v>2.8000000000000003</v>
      </c>
      <c r="K23" s="12" t="s">
        <v>65</v>
      </c>
      <c r="L23" s="12" t="s">
        <v>49</v>
      </c>
    </row>
    <row r="24" spans="1:12" s="1" customFormat="1" x14ac:dyDescent="0.25">
      <c r="A24" s="84"/>
      <c r="B24" s="30" t="s">
        <v>46</v>
      </c>
      <c r="C24" s="26" t="s">
        <v>29</v>
      </c>
      <c r="D24" s="48">
        <v>0.5</v>
      </c>
      <c r="E24" s="48">
        <f t="shared" si="2"/>
        <v>1</v>
      </c>
      <c r="F24" s="48">
        <f t="shared" si="2"/>
        <v>1.5</v>
      </c>
      <c r="G24" s="48">
        <f t="shared" si="2"/>
        <v>2</v>
      </c>
      <c r="H24" s="48">
        <f t="shared" si="2"/>
        <v>2.5</v>
      </c>
      <c r="I24" s="48">
        <f t="shared" si="2"/>
        <v>3</v>
      </c>
      <c r="J24" s="48">
        <f t="shared" si="2"/>
        <v>3.5</v>
      </c>
      <c r="K24" s="12" t="s">
        <v>65</v>
      </c>
      <c r="L24" s="12" t="s">
        <v>49</v>
      </c>
    </row>
    <row r="25" spans="1:12" s="1" customFormat="1" x14ac:dyDescent="0.25">
      <c r="A25" s="84"/>
      <c r="B25" s="30" t="s">
        <v>47</v>
      </c>
      <c r="C25" s="26" t="s">
        <v>29</v>
      </c>
      <c r="D25" s="48">
        <v>0.26</v>
      </c>
      <c r="E25" s="48">
        <f t="shared" si="2"/>
        <v>0.52</v>
      </c>
      <c r="F25" s="48">
        <f t="shared" si="2"/>
        <v>0.78</v>
      </c>
      <c r="G25" s="48">
        <f t="shared" si="2"/>
        <v>1.04</v>
      </c>
      <c r="H25" s="48">
        <f t="shared" si="2"/>
        <v>1.3</v>
      </c>
      <c r="I25" s="48">
        <f t="shared" si="2"/>
        <v>1.56</v>
      </c>
      <c r="J25" s="48">
        <f t="shared" si="2"/>
        <v>1.82</v>
      </c>
      <c r="K25" s="12" t="s">
        <v>65</v>
      </c>
      <c r="L25" s="12" t="s">
        <v>49</v>
      </c>
    </row>
    <row r="26" spans="1:12" s="1" customFormat="1" x14ac:dyDescent="0.25">
      <c r="A26" s="85"/>
      <c r="B26" s="30" t="s">
        <v>48</v>
      </c>
      <c r="C26" s="26" t="s">
        <v>29</v>
      </c>
      <c r="D26" s="48">
        <v>0.05</v>
      </c>
      <c r="E26" s="48">
        <f t="shared" si="2"/>
        <v>0.1</v>
      </c>
      <c r="F26" s="48">
        <f t="shared" si="2"/>
        <v>0.15000000000000002</v>
      </c>
      <c r="G26" s="48">
        <f t="shared" si="2"/>
        <v>0.2</v>
      </c>
      <c r="H26" s="48">
        <f t="shared" si="2"/>
        <v>0.25</v>
      </c>
      <c r="I26" s="48">
        <f t="shared" si="2"/>
        <v>0.30000000000000004</v>
      </c>
      <c r="J26" s="48">
        <f t="shared" si="2"/>
        <v>0.35000000000000003</v>
      </c>
      <c r="K26" s="12" t="s">
        <v>65</v>
      </c>
      <c r="L26" s="12" t="s">
        <v>49</v>
      </c>
    </row>
    <row r="27" spans="1:12" x14ac:dyDescent="0.25">
      <c r="A27" s="77" t="s">
        <v>25</v>
      </c>
      <c r="B27" s="20" t="s">
        <v>79</v>
      </c>
      <c r="C27" s="19" t="s">
        <v>28</v>
      </c>
      <c r="D27" s="46">
        <f>WASH!$B$11*D3</f>
        <v>4.5714285714285712</v>
      </c>
      <c r="E27" s="46">
        <f>WASH!$B$11*E3</f>
        <v>9.1428571428571423</v>
      </c>
      <c r="F27" s="46">
        <f>WASH!$B$11*F3</f>
        <v>13.714285714285714</v>
      </c>
      <c r="G27" s="46">
        <f>WASH!$B$11*G3</f>
        <v>18.285714285714285</v>
      </c>
      <c r="H27" s="46">
        <f>WASH!$B$11*H3</f>
        <v>22.857142857142854</v>
      </c>
      <c r="I27" s="46">
        <f>WASH!$B$11*I3</f>
        <v>27.428571428571427</v>
      </c>
      <c r="J27" s="46">
        <f>WASH!$B$11*J3</f>
        <v>32</v>
      </c>
      <c r="K27" s="18" t="s">
        <v>65</v>
      </c>
      <c r="L27" s="18" t="s">
        <v>80</v>
      </c>
    </row>
    <row r="28" spans="1:12" s="1" customFormat="1" x14ac:dyDescent="0.25">
      <c r="A28" s="77"/>
      <c r="B28" s="20" t="s">
        <v>33</v>
      </c>
      <c r="C28" s="19" t="s">
        <v>29</v>
      </c>
      <c r="D28" s="46">
        <f>WASH!$F$31*'Monthly MEB'!D3</f>
        <v>9.3124999999999982</v>
      </c>
      <c r="E28" s="46">
        <f>WASH!$F$31*'Monthly MEB'!E3</f>
        <v>18.624999999999996</v>
      </c>
      <c r="F28" s="46">
        <f>WASH!$F$31*'Monthly MEB'!F3</f>
        <v>27.937499999999993</v>
      </c>
      <c r="G28" s="46">
        <f>WASH!$F$31*'Monthly MEB'!G3</f>
        <v>37.249999999999993</v>
      </c>
      <c r="H28" s="46">
        <f>WASH!$F$31*'Monthly MEB'!H3</f>
        <v>46.562499999999993</v>
      </c>
      <c r="I28" s="46">
        <f>WASH!$F$31*'Monthly MEB'!I3</f>
        <v>55.874999999999986</v>
      </c>
      <c r="J28" s="46">
        <f>WASH!$F$31*'Monthly MEB'!J3</f>
        <v>65.187499999999986</v>
      </c>
      <c r="K28" s="18" t="s">
        <v>37</v>
      </c>
      <c r="L28" s="18" t="s">
        <v>43</v>
      </c>
    </row>
    <row r="29" spans="1:12" x14ac:dyDescent="0.25">
      <c r="A29" s="76" t="s">
        <v>24</v>
      </c>
      <c r="B29" s="12" t="s">
        <v>9</v>
      </c>
      <c r="C29" s="27" t="s">
        <v>29</v>
      </c>
      <c r="D29" s="48">
        <v>5</v>
      </c>
      <c r="E29" s="48">
        <v>5</v>
      </c>
      <c r="F29" s="48">
        <v>5</v>
      </c>
      <c r="G29" s="48">
        <v>7</v>
      </c>
      <c r="H29" s="48">
        <v>7</v>
      </c>
      <c r="I29" s="48">
        <v>7</v>
      </c>
      <c r="J29" s="48">
        <v>7</v>
      </c>
      <c r="K29" s="12" t="s">
        <v>110</v>
      </c>
      <c r="L29" s="12" t="s">
        <v>109</v>
      </c>
    </row>
    <row r="30" spans="1:12" s="1" customFormat="1" x14ac:dyDescent="0.25">
      <c r="A30" s="76"/>
      <c r="B30" s="12" t="s">
        <v>32</v>
      </c>
      <c r="C30" s="27" t="s">
        <v>29</v>
      </c>
      <c r="D30" s="48">
        <v>3</v>
      </c>
      <c r="E30" s="48">
        <v>3</v>
      </c>
      <c r="F30" s="48">
        <v>3</v>
      </c>
      <c r="G30" s="48">
        <v>5</v>
      </c>
      <c r="H30" s="48">
        <v>5</v>
      </c>
      <c r="I30" s="48">
        <v>5</v>
      </c>
      <c r="J30" s="48">
        <v>5</v>
      </c>
      <c r="K30" s="12" t="s">
        <v>110</v>
      </c>
      <c r="L30" s="12" t="s">
        <v>109</v>
      </c>
    </row>
    <row r="31" spans="1:12" ht="31.5" customHeight="1" x14ac:dyDescent="0.25">
      <c r="A31" s="72" t="s">
        <v>120</v>
      </c>
      <c r="B31" s="73"/>
      <c r="C31" s="74"/>
      <c r="D31" s="58">
        <f t="shared" ref="D31:J31" si="3">SUM(D4:D30)</f>
        <v>143.10392857142858</v>
      </c>
      <c r="E31" s="58">
        <f t="shared" si="3"/>
        <v>211.04119047619048</v>
      </c>
      <c r="F31" s="58">
        <f t="shared" si="3"/>
        <v>300.145119047619</v>
      </c>
      <c r="G31" s="58">
        <f t="shared" si="3"/>
        <v>343.08238095238096</v>
      </c>
      <c r="H31" s="58">
        <f t="shared" si="3"/>
        <v>417.18630952380954</v>
      </c>
      <c r="I31" s="58">
        <f t="shared" si="3"/>
        <v>493.12357142857149</v>
      </c>
      <c r="J31" s="58">
        <f t="shared" si="3"/>
        <v>581.22750000000008</v>
      </c>
      <c r="K31" s="43"/>
    </row>
    <row r="32" spans="1:12" x14ac:dyDescent="0.25">
      <c r="A32" s="59"/>
      <c r="B32" s="59"/>
      <c r="C32" s="60" t="s">
        <v>35</v>
      </c>
      <c r="D32" s="49">
        <f t="shared" ref="D32:J32" si="4">D31/D3</f>
        <v>143.10392857142858</v>
      </c>
      <c r="E32" s="49">
        <f t="shared" si="4"/>
        <v>105.52059523809524</v>
      </c>
      <c r="F32" s="49">
        <f t="shared" si="4"/>
        <v>100.048373015873</v>
      </c>
      <c r="G32" s="49">
        <f t="shared" si="4"/>
        <v>85.77059523809524</v>
      </c>
      <c r="H32" s="49">
        <f t="shared" si="4"/>
        <v>83.437261904761911</v>
      </c>
      <c r="I32" s="49">
        <f t="shared" si="4"/>
        <v>82.187261904761911</v>
      </c>
      <c r="J32" s="49">
        <f t="shared" si="4"/>
        <v>83.032500000000013</v>
      </c>
    </row>
    <row r="33" spans="4:12" x14ac:dyDescent="0.25">
      <c r="D33" s="71"/>
    </row>
    <row r="36" spans="4:12" x14ac:dyDescent="0.25">
      <c r="L36" s="1"/>
    </row>
    <row r="37" spans="4:12" x14ac:dyDescent="0.25">
      <c r="L37" s="1"/>
    </row>
    <row r="38" spans="4:12" x14ac:dyDescent="0.25">
      <c r="L38" s="1"/>
    </row>
  </sheetData>
  <mergeCells count="12">
    <mergeCell ref="A31:C31"/>
    <mergeCell ref="A1:L1"/>
    <mergeCell ref="A7:A17"/>
    <mergeCell ref="A29:A30"/>
    <mergeCell ref="A27:A28"/>
    <mergeCell ref="A2:A3"/>
    <mergeCell ref="A4:A6"/>
    <mergeCell ref="B2:B3"/>
    <mergeCell ref="C2:C3"/>
    <mergeCell ref="D2:J2"/>
    <mergeCell ref="A22:A26"/>
    <mergeCell ref="A18:A21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90" zoomScaleNormal="90" workbookViewId="0">
      <selection sqref="A1:L1"/>
    </sheetView>
  </sheetViews>
  <sheetFormatPr defaultRowHeight="15" x14ac:dyDescent="0.25"/>
  <cols>
    <col min="1" max="1" width="11.7109375" style="1" bestFit="1" customWidth="1"/>
    <col min="2" max="2" width="36.28515625" style="1" customWidth="1"/>
    <col min="3" max="3" width="15.7109375" style="1" bestFit="1" customWidth="1"/>
    <col min="4" max="10" width="10" style="1" customWidth="1"/>
    <col min="11" max="11" width="21.42578125" style="1" customWidth="1"/>
    <col min="12" max="12" width="47.42578125" style="1" bestFit="1" customWidth="1"/>
    <col min="13" max="16384" width="9.140625" style="1"/>
  </cols>
  <sheetData>
    <row r="1" spans="1:12" ht="28.5" customHeight="1" x14ac:dyDescent="0.25">
      <c r="A1" s="75" t="s">
        <v>112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7.25" customHeight="1" x14ac:dyDescent="0.25">
      <c r="A2" s="78" t="s">
        <v>22</v>
      </c>
      <c r="B2" s="78" t="s">
        <v>27</v>
      </c>
      <c r="C2" s="81" t="s">
        <v>66</v>
      </c>
      <c r="D2" s="78" t="s">
        <v>34</v>
      </c>
      <c r="E2" s="78"/>
      <c r="F2" s="78"/>
      <c r="G2" s="78"/>
      <c r="H2" s="78"/>
      <c r="I2" s="78"/>
      <c r="J2" s="78"/>
      <c r="K2" s="25"/>
    </row>
    <row r="3" spans="1:12" ht="17.25" customHeight="1" thickBot="1" x14ac:dyDescent="0.3">
      <c r="A3" s="79"/>
      <c r="B3" s="79"/>
      <c r="C3" s="82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 t="s">
        <v>36</v>
      </c>
      <c r="L3" s="44" t="s">
        <v>39</v>
      </c>
    </row>
    <row r="4" spans="1:12" ht="15.75" thickTop="1" x14ac:dyDescent="0.25">
      <c r="A4" s="24" t="s">
        <v>26</v>
      </c>
      <c r="B4" s="16" t="s">
        <v>8</v>
      </c>
      <c r="C4" s="24" t="s">
        <v>28</v>
      </c>
      <c r="D4" s="45">
        <f>'Monthly MEB'!D4</f>
        <v>73</v>
      </c>
      <c r="E4" s="45">
        <f>'Monthly MEB'!E4</f>
        <v>100</v>
      </c>
      <c r="F4" s="45">
        <f>'Monthly MEB'!F4</f>
        <v>120</v>
      </c>
      <c r="G4" s="45">
        <f>'Monthly MEB'!G4</f>
        <v>120</v>
      </c>
      <c r="H4" s="45">
        <f>'Monthly MEB'!H4</f>
        <v>125</v>
      </c>
      <c r="I4" s="45">
        <f>'Monthly MEB'!I4</f>
        <v>132</v>
      </c>
      <c r="J4" s="45">
        <f>'Monthly MEB'!J4</f>
        <v>152</v>
      </c>
      <c r="K4" s="45" t="str">
        <f>'Monthly MEB'!K4</f>
        <v>Calculation by Sector</v>
      </c>
      <c r="L4" s="45" t="str">
        <f>'Monthly MEB'!L4</f>
        <v>Source = shelter sector</v>
      </c>
    </row>
    <row r="5" spans="1:12" x14ac:dyDescent="0.25">
      <c r="A5" s="76" t="s">
        <v>23</v>
      </c>
      <c r="B5" s="14" t="s">
        <v>13</v>
      </c>
      <c r="C5" s="26" t="s">
        <v>28</v>
      </c>
      <c r="D5" s="47">
        <f>'Monthly MEB'!D7</f>
        <v>4.9000000000000004</v>
      </c>
      <c r="E5" s="47">
        <f>'Monthly MEB'!E7</f>
        <v>9.8000000000000007</v>
      </c>
      <c r="F5" s="47">
        <f>'Monthly MEB'!F7</f>
        <v>14.700000000000001</v>
      </c>
      <c r="G5" s="47">
        <f>'Monthly MEB'!G7</f>
        <v>19.600000000000001</v>
      </c>
      <c r="H5" s="47">
        <f>'Monthly MEB'!H7</f>
        <v>24.5</v>
      </c>
      <c r="I5" s="47">
        <f>'Monthly MEB'!I7</f>
        <v>29.400000000000002</v>
      </c>
      <c r="J5" s="47">
        <f>'Monthly MEB'!J7</f>
        <v>34.300000000000004</v>
      </c>
      <c r="K5" s="47" t="str">
        <f>'Monthly MEB'!K7</f>
        <v>Sector Standard</v>
      </c>
      <c r="L5" s="47" t="str">
        <f>'Monthly MEB'!L7</f>
        <v>Food Basket</v>
      </c>
    </row>
    <row r="6" spans="1:12" x14ac:dyDescent="0.25">
      <c r="A6" s="76"/>
      <c r="B6" s="14" t="s">
        <v>2</v>
      </c>
      <c r="C6" s="26" t="s">
        <v>28</v>
      </c>
      <c r="D6" s="47">
        <f>'Monthly MEB'!D8</f>
        <v>5.54</v>
      </c>
      <c r="E6" s="47">
        <f>'Monthly MEB'!E8</f>
        <v>11.08</v>
      </c>
      <c r="F6" s="47">
        <f>'Monthly MEB'!F8</f>
        <v>16.62</v>
      </c>
      <c r="G6" s="47">
        <f>'Monthly MEB'!G8</f>
        <v>22.16</v>
      </c>
      <c r="H6" s="47">
        <f>'Monthly MEB'!H8</f>
        <v>27.7</v>
      </c>
      <c r="I6" s="47">
        <f>'Monthly MEB'!I8</f>
        <v>33.24</v>
      </c>
      <c r="J6" s="47">
        <f>'Monthly MEB'!J8</f>
        <v>38.78</v>
      </c>
      <c r="K6" s="47" t="str">
        <f>'Monthly MEB'!K8</f>
        <v>Sector Standard</v>
      </c>
      <c r="L6" s="47" t="str">
        <f>'Monthly MEB'!L8</f>
        <v>Food Basket</v>
      </c>
    </row>
    <row r="7" spans="1:12" x14ac:dyDescent="0.25">
      <c r="A7" s="76"/>
      <c r="B7" s="14" t="s">
        <v>14</v>
      </c>
      <c r="C7" s="26" t="s">
        <v>28</v>
      </c>
      <c r="D7" s="47">
        <f>'Monthly MEB'!D9</f>
        <v>1.67</v>
      </c>
      <c r="E7" s="47">
        <f>'Monthly MEB'!E9</f>
        <v>3.34</v>
      </c>
      <c r="F7" s="47">
        <f>'Monthly MEB'!F9</f>
        <v>5.01</v>
      </c>
      <c r="G7" s="47">
        <f>'Monthly MEB'!G9</f>
        <v>6.68</v>
      </c>
      <c r="H7" s="47">
        <f>'Monthly MEB'!H9</f>
        <v>8.35</v>
      </c>
      <c r="I7" s="47">
        <f>'Monthly MEB'!I9</f>
        <v>10.02</v>
      </c>
      <c r="J7" s="47">
        <f>'Monthly MEB'!J9</f>
        <v>11.69</v>
      </c>
      <c r="K7" s="47" t="str">
        <f>'Monthly MEB'!K9</f>
        <v>Sector Standard</v>
      </c>
      <c r="L7" s="47" t="str">
        <f>'Monthly MEB'!L9</f>
        <v>Food Basket</v>
      </c>
    </row>
    <row r="8" spans="1:12" x14ac:dyDescent="0.25">
      <c r="A8" s="76"/>
      <c r="B8" s="14" t="s">
        <v>6</v>
      </c>
      <c r="C8" s="26" t="s">
        <v>28</v>
      </c>
      <c r="D8" s="47">
        <f>'Monthly MEB'!D10</f>
        <v>1.38</v>
      </c>
      <c r="E8" s="47">
        <f>'Monthly MEB'!E10</f>
        <v>2.76</v>
      </c>
      <c r="F8" s="47">
        <f>'Monthly MEB'!F10</f>
        <v>4.1399999999999997</v>
      </c>
      <c r="G8" s="47">
        <f>'Monthly MEB'!G10</f>
        <v>5.52</v>
      </c>
      <c r="H8" s="47">
        <f>'Monthly MEB'!H10</f>
        <v>6.8999999999999995</v>
      </c>
      <c r="I8" s="47">
        <f>'Monthly MEB'!I10</f>
        <v>8.2799999999999994</v>
      </c>
      <c r="J8" s="47">
        <f>'Monthly MEB'!J10</f>
        <v>9.66</v>
      </c>
      <c r="K8" s="47" t="str">
        <f>'Monthly MEB'!K10</f>
        <v>Sector Standard</v>
      </c>
      <c r="L8" s="47" t="str">
        <f>'Monthly MEB'!L10</f>
        <v>Food Basket</v>
      </c>
    </row>
    <row r="9" spans="1:12" x14ac:dyDescent="0.25">
      <c r="A9" s="76"/>
      <c r="B9" s="14" t="s">
        <v>3</v>
      </c>
      <c r="C9" s="26" t="s">
        <v>28</v>
      </c>
      <c r="D9" s="47">
        <f>'Monthly MEB'!D11</f>
        <v>1.49</v>
      </c>
      <c r="E9" s="47">
        <f>'Monthly MEB'!E11</f>
        <v>2.98</v>
      </c>
      <c r="F9" s="47">
        <f>'Monthly MEB'!F11</f>
        <v>4.47</v>
      </c>
      <c r="G9" s="47">
        <f>'Monthly MEB'!G11</f>
        <v>5.96</v>
      </c>
      <c r="H9" s="47">
        <f>'Monthly MEB'!H11</f>
        <v>7.45</v>
      </c>
      <c r="I9" s="47">
        <f>'Monthly MEB'!I11</f>
        <v>8.94</v>
      </c>
      <c r="J9" s="47">
        <f>'Monthly MEB'!J11</f>
        <v>10.43</v>
      </c>
      <c r="K9" s="47" t="str">
        <f>'Monthly MEB'!K11</f>
        <v>Sector Standard</v>
      </c>
      <c r="L9" s="47" t="str">
        <f>'Monthly MEB'!L11</f>
        <v>Food Basket</v>
      </c>
    </row>
    <row r="10" spans="1:12" x14ac:dyDescent="0.25">
      <c r="A10" s="76"/>
      <c r="B10" s="14" t="s">
        <v>4</v>
      </c>
      <c r="C10" s="26" t="s">
        <v>28</v>
      </c>
      <c r="D10" s="47">
        <f>'Monthly MEB'!D12</f>
        <v>0.68</v>
      </c>
      <c r="E10" s="47">
        <f>'Monthly MEB'!E12</f>
        <v>1.36</v>
      </c>
      <c r="F10" s="47">
        <f>'Monthly MEB'!F12</f>
        <v>2.04</v>
      </c>
      <c r="G10" s="47">
        <f>'Monthly MEB'!G12</f>
        <v>2.72</v>
      </c>
      <c r="H10" s="47">
        <f>'Monthly MEB'!H12</f>
        <v>3.4000000000000004</v>
      </c>
      <c r="I10" s="47">
        <f>'Monthly MEB'!I12</f>
        <v>4.08</v>
      </c>
      <c r="J10" s="47">
        <f>'Monthly MEB'!J12</f>
        <v>4.7600000000000007</v>
      </c>
      <c r="K10" s="47" t="str">
        <f>'Monthly MEB'!K12</f>
        <v>Sector Standard</v>
      </c>
      <c r="L10" s="47" t="str">
        <f>'Monthly MEB'!L12</f>
        <v>Food Basket</v>
      </c>
    </row>
    <row r="11" spans="1:12" x14ac:dyDescent="0.25">
      <c r="A11" s="76"/>
      <c r="B11" s="14" t="s">
        <v>5</v>
      </c>
      <c r="C11" s="26" t="s">
        <v>28</v>
      </c>
      <c r="D11" s="47">
        <f>'Monthly MEB'!D13</f>
        <v>0.02</v>
      </c>
      <c r="E11" s="47">
        <f>'Monthly MEB'!E13</f>
        <v>0.04</v>
      </c>
      <c r="F11" s="47">
        <f>'Monthly MEB'!F13</f>
        <v>0.06</v>
      </c>
      <c r="G11" s="47">
        <f>'Monthly MEB'!G13</f>
        <v>0.08</v>
      </c>
      <c r="H11" s="47">
        <f>'Monthly MEB'!H13</f>
        <v>0.1</v>
      </c>
      <c r="I11" s="47">
        <f>'Monthly MEB'!I13</f>
        <v>0.12</v>
      </c>
      <c r="J11" s="47">
        <f>'Monthly MEB'!J13</f>
        <v>0.14000000000000001</v>
      </c>
      <c r="K11" s="47" t="str">
        <f>'Monthly MEB'!K13</f>
        <v>Sector Standard</v>
      </c>
      <c r="L11" s="47" t="str">
        <f>'Monthly MEB'!L13</f>
        <v>Food Basket</v>
      </c>
    </row>
    <row r="12" spans="1:12" x14ac:dyDescent="0.25">
      <c r="A12" s="76"/>
      <c r="B12" s="14" t="s">
        <v>15</v>
      </c>
      <c r="C12" s="26" t="s">
        <v>28</v>
      </c>
      <c r="D12" s="47">
        <f>'Monthly MEB'!D14</f>
        <v>2.0499999999999998</v>
      </c>
      <c r="E12" s="47">
        <f>'Monthly MEB'!E14</f>
        <v>4.0999999999999996</v>
      </c>
      <c r="F12" s="47">
        <f>'Monthly MEB'!F14</f>
        <v>6.1499999999999995</v>
      </c>
      <c r="G12" s="47">
        <f>'Monthly MEB'!G14</f>
        <v>8.1999999999999993</v>
      </c>
      <c r="H12" s="47">
        <f>'Monthly MEB'!H14</f>
        <v>10.25</v>
      </c>
      <c r="I12" s="47">
        <f>'Monthly MEB'!I14</f>
        <v>12.299999999999999</v>
      </c>
      <c r="J12" s="47">
        <f>'Monthly MEB'!J14</f>
        <v>14.349999999999998</v>
      </c>
      <c r="K12" s="47" t="str">
        <f>'Monthly MEB'!K14</f>
        <v>Sector Standard</v>
      </c>
      <c r="L12" s="47" t="str">
        <f>'Monthly MEB'!L14</f>
        <v>Food Basket</v>
      </c>
    </row>
    <row r="13" spans="1:12" x14ac:dyDescent="0.25">
      <c r="A13" s="76"/>
      <c r="B13" s="14" t="s">
        <v>16</v>
      </c>
      <c r="C13" s="26" t="s">
        <v>28</v>
      </c>
      <c r="D13" s="47">
        <f>'Monthly MEB'!D15</f>
        <v>1.01</v>
      </c>
      <c r="E13" s="47">
        <f>'Monthly MEB'!E15</f>
        <v>2.02</v>
      </c>
      <c r="F13" s="47">
        <f>'Monthly MEB'!F15</f>
        <v>3.0300000000000002</v>
      </c>
      <c r="G13" s="47">
        <f>'Monthly MEB'!G15</f>
        <v>4.04</v>
      </c>
      <c r="H13" s="47">
        <f>'Monthly MEB'!H15</f>
        <v>5.05</v>
      </c>
      <c r="I13" s="47">
        <f>'Monthly MEB'!I15</f>
        <v>6.0600000000000005</v>
      </c>
      <c r="J13" s="47">
        <f>'Monthly MEB'!J15</f>
        <v>7.07</v>
      </c>
      <c r="K13" s="47" t="str">
        <f>'Monthly MEB'!K15</f>
        <v>Sector Standard</v>
      </c>
      <c r="L13" s="47" t="str">
        <f>'Monthly MEB'!L15</f>
        <v>Food Basket</v>
      </c>
    </row>
    <row r="14" spans="1:12" x14ac:dyDescent="0.25">
      <c r="A14" s="76"/>
      <c r="B14" s="14" t="s">
        <v>17</v>
      </c>
      <c r="C14" s="26" t="s">
        <v>28</v>
      </c>
      <c r="D14" s="47">
        <f>'Monthly MEB'!D16</f>
        <v>1.35</v>
      </c>
      <c r="E14" s="47">
        <f>'Monthly MEB'!E16</f>
        <v>2.7</v>
      </c>
      <c r="F14" s="47">
        <f>'Monthly MEB'!F16</f>
        <v>4.0500000000000007</v>
      </c>
      <c r="G14" s="47">
        <f>'Monthly MEB'!G16</f>
        <v>5.4</v>
      </c>
      <c r="H14" s="47">
        <f>'Monthly MEB'!H16</f>
        <v>6.75</v>
      </c>
      <c r="I14" s="47">
        <f>'Monthly MEB'!I16</f>
        <v>8.1000000000000014</v>
      </c>
      <c r="J14" s="47">
        <f>'Monthly MEB'!J16</f>
        <v>9.4500000000000011</v>
      </c>
      <c r="K14" s="47" t="str">
        <f>'Monthly MEB'!K16</f>
        <v>Sector Standard</v>
      </c>
      <c r="L14" s="47" t="str">
        <f>'Monthly MEB'!L16</f>
        <v>Food Basket</v>
      </c>
    </row>
    <row r="15" spans="1:12" x14ac:dyDescent="0.25">
      <c r="A15" s="76"/>
      <c r="B15" s="14" t="s">
        <v>18</v>
      </c>
      <c r="C15" s="26" t="s">
        <v>28</v>
      </c>
      <c r="D15" s="47">
        <f>'Monthly MEB'!D17</f>
        <v>0.4</v>
      </c>
      <c r="E15" s="47">
        <f>'Monthly MEB'!E17</f>
        <v>0.8</v>
      </c>
      <c r="F15" s="47">
        <f>'Monthly MEB'!F17</f>
        <v>1.2000000000000002</v>
      </c>
      <c r="G15" s="47">
        <f>'Monthly MEB'!G17</f>
        <v>1.6</v>
      </c>
      <c r="H15" s="47">
        <f>'Monthly MEB'!H17</f>
        <v>2</v>
      </c>
      <c r="I15" s="47">
        <f>'Monthly MEB'!I17</f>
        <v>2.4000000000000004</v>
      </c>
      <c r="J15" s="47">
        <f>'Monthly MEB'!J17</f>
        <v>2.8000000000000003</v>
      </c>
      <c r="K15" s="47" t="str">
        <f>'Monthly MEB'!K17</f>
        <v>Sector Standard</v>
      </c>
      <c r="L15" s="47" t="str">
        <f>'Monthly MEB'!L17</f>
        <v>Food Basket</v>
      </c>
    </row>
    <row r="16" spans="1:12" x14ac:dyDescent="0.25">
      <c r="A16" s="22" t="s">
        <v>25</v>
      </c>
      <c r="B16" s="20" t="s">
        <v>79</v>
      </c>
      <c r="C16" s="22" t="s">
        <v>28</v>
      </c>
      <c r="D16" s="46">
        <f>'Monthly MEB'!D27</f>
        <v>4.5714285714285712</v>
      </c>
      <c r="E16" s="46">
        <f>'Monthly MEB'!E27</f>
        <v>9.1428571428571423</v>
      </c>
      <c r="F16" s="46">
        <f>'Monthly MEB'!F27</f>
        <v>13.714285714285714</v>
      </c>
      <c r="G16" s="46">
        <f>'Monthly MEB'!G27</f>
        <v>18.285714285714285</v>
      </c>
      <c r="H16" s="46">
        <f>'Monthly MEB'!H27</f>
        <v>22.857142857142854</v>
      </c>
      <c r="I16" s="46">
        <f>'Monthly MEB'!I27</f>
        <v>27.428571428571427</v>
      </c>
      <c r="J16" s="46">
        <f>'Monthly MEB'!J27</f>
        <v>32</v>
      </c>
      <c r="K16" s="46" t="str">
        <f>'Monthly MEB'!K27</f>
        <v>Calculation by Sector</v>
      </c>
      <c r="L16" s="46" t="str">
        <f>'Monthly MEB'!L27</f>
        <v>Weighted average based on assessments (EMMA)</v>
      </c>
    </row>
    <row r="17" spans="1:11" ht="25.5" customHeight="1" x14ac:dyDescent="0.25">
      <c r="A17" s="88" t="s">
        <v>120</v>
      </c>
      <c r="B17" s="89"/>
      <c r="C17" s="90"/>
      <c r="D17" s="58">
        <f t="shared" ref="D17:J17" si="0">SUM(D4:D16)</f>
        <v>98.061428571428578</v>
      </c>
      <c r="E17" s="58">
        <f t="shared" si="0"/>
        <v>150.12285714285716</v>
      </c>
      <c r="F17" s="58">
        <f t="shared" si="0"/>
        <v>195.18428571428569</v>
      </c>
      <c r="G17" s="58">
        <f t="shared" si="0"/>
        <v>220.24571428571429</v>
      </c>
      <c r="H17" s="58">
        <f t="shared" si="0"/>
        <v>250.30714285714285</v>
      </c>
      <c r="I17" s="58">
        <f t="shared" si="0"/>
        <v>282.3685714285715</v>
      </c>
      <c r="J17" s="58">
        <f t="shared" si="0"/>
        <v>327.43</v>
      </c>
      <c r="K17" s="43"/>
    </row>
    <row r="18" spans="1:11" x14ac:dyDescent="0.25">
      <c r="A18" s="59"/>
      <c r="B18" s="59"/>
      <c r="C18" s="60" t="s">
        <v>35</v>
      </c>
      <c r="D18" s="49">
        <f t="shared" ref="D18:J18" si="1">D17/D3</f>
        <v>98.061428571428578</v>
      </c>
      <c r="E18" s="49">
        <f t="shared" si="1"/>
        <v>75.061428571428578</v>
      </c>
      <c r="F18" s="49">
        <f t="shared" si="1"/>
        <v>65.061428571428564</v>
      </c>
      <c r="G18" s="49">
        <f t="shared" si="1"/>
        <v>55.061428571428571</v>
      </c>
      <c r="H18" s="49">
        <f t="shared" si="1"/>
        <v>50.061428571428571</v>
      </c>
      <c r="I18" s="49">
        <f t="shared" si="1"/>
        <v>47.061428571428586</v>
      </c>
      <c r="J18" s="49">
        <f t="shared" si="1"/>
        <v>46.775714285714287</v>
      </c>
    </row>
  </sheetData>
  <mergeCells count="7">
    <mergeCell ref="A5:A15"/>
    <mergeCell ref="A17:C17"/>
    <mergeCell ref="A1:L1"/>
    <mergeCell ref="A2:A3"/>
    <mergeCell ref="B2:B3"/>
    <mergeCell ref="C2:C3"/>
    <mergeCell ref="D2:J2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7" sqref="H7"/>
    </sheetView>
  </sheetViews>
  <sheetFormatPr defaultColWidth="26.42578125" defaultRowHeight="15" x14ac:dyDescent="0.25"/>
  <cols>
    <col min="1" max="1" width="52.5703125" customWidth="1"/>
    <col min="2" max="2" width="12" bestFit="1" customWidth="1"/>
    <col min="3" max="3" width="14.7109375" bestFit="1" customWidth="1"/>
    <col min="4" max="4" width="17.85546875" bestFit="1" customWidth="1"/>
    <col min="6" max="6" width="22.5703125" bestFit="1" customWidth="1"/>
  </cols>
  <sheetData>
    <row r="1" spans="1:6" s="1" customFormat="1" ht="18.75" x14ac:dyDescent="0.3">
      <c r="A1" s="91" t="s">
        <v>77</v>
      </c>
      <c r="B1" s="91"/>
      <c r="C1" s="91"/>
      <c r="D1" s="91"/>
    </row>
    <row r="2" spans="1:6" ht="30" x14ac:dyDescent="0.25">
      <c r="A2" s="41" t="s">
        <v>108</v>
      </c>
      <c r="B2" s="41" t="s">
        <v>67</v>
      </c>
      <c r="C2" s="41" t="s">
        <v>68</v>
      </c>
      <c r="D2" s="41" t="s">
        <v>69</v>
      </c>
      <c r="E2" s="35"/>
    </row>
    <row r="3" spans="1:6" x14ac:dyDescent="0.25">
      <c r="A3" s="36" t="s">
        <v>70</v>
      </c>
      <c r="B3" s="36">
        <v>60</v>
      </c>
      <c r="C3" s="36">
        <v>35</v>
      </c>
      <c r="D3" s="36">
        <f>SUM(B3:C3)</f>
        <v>95</v>
      </c>
      <c r="E3" s="37"/>
    </row>
    <row r="4" spans="1:6" x14ac:dyDescent="0.25">
      <c r="A4" s="36" t="s">
        <v>71</v>
      </c>
      <c r="B4" s="36">
        <v>10</v>
      </c>
      <c r="C4" s="36">
        <v>1</v>
      </c>
      <c r="D4" s="36">
        <f>SUM(B4:C4)</f>
        <v>11</v>
      </c>
      <c r="E4" s="37"/>
    </row>
    <row r="5" spans="1:6" x14ac:dyDescent="0.25">
      <c r="A5" s="36" t="s">
        <v>72</v>
      </c>
      <c r="B5" s="36">
        <v>10</v>
      </c>
      <c r="C5" s="36">
        <v>10</v>
      </c>
      <c r="D5" s="36">
        <f>SUM(B5:C5)</f>
        <v>20</v>
      </c>
      <c r="E5" s="37"/>
    </row>
    <row r="6" spans="1:6" s="1" customFormat="1" x14ac:dyDescent="0.25">
      <c r="A6" s="92" t="s">
        <v>78</v>
      </c>
      <c r="B6" s="92"/>
      <c r="C6" s="31"/>
      <c r="D6" s="31"/>
      <c r="E6" s="37"/>
    </row>
    <row r="7" spans="1:6" x14ac:dyDescent="0.25">
      <c r="A7" s="36" t="s">
        <v>73</v>
      </c>
      <c r="B7" s="38">
        <v>0.25</v>
      </c>
      <c r="C7" s="31"/>
      <c r="D7" s="31"/>
      <c r="E7" s="37"/>
    </row>
    <row r="8" spans="1:6" x14ac:dyDescent="0.25">
      <c r="A8" s="36" t="s">
        <v>74</v>
      </c>
      <c r="B8" s="38">
        <v>0.75</v>
      </c>
      <c r="C8" s="31"/>
      <c r="D8" s="31"/>
      <c r="E8" s="37"/>
    </row>
    <row r="9" spans="1:6" x14ac:dyDescent="0.25">
      <c r="A9" s="31"/>
      <c r="B9" s="31"/>
      <c r="C9" s="31"/>
      <c r="D9" s="31"/>
      <c r="E9" s="37"/>
    </row>
    <row r="10" spans="1:6" x14ac:dyDescent="0.25">
      <c r="A10" s="36" t="s">
        <v>75</v>
      </c>
      <c r="B10" s="36">
        <f>D3*B7+D4*B8</f>
        <v>32</v>
      </c>
      <c r="C10" s="36"/>
      <c r="D10" s="31"/>
      <c r="E10" s="37"/>
    </row>
    <row r="11" spans="1:6" x14ac:dyDescent="0.25">
      <c r="A11" s="53" t="s">
        <v>76</v>
      </c>
      <c r="B11" s="52">
        <f>B10/7</f>
        <v>4.5714285714285712</v>
      </c>
      <c r="C11" s="54" t="s">
        <v>104</v>
      </c>
      <c r="D11" s="31"/>
      <c r="E11" s="37"/>
    </row>
    <row r="14" spans="1:6" ht="18.75" x14ac:dyDescent="0.3">
      <c r="A14" s="91" t="s">
        <v>107</v>
      </c>
      <c r="B14" s="91"/>
      <c r="C14" s="91"/>
      <c r="D14" s="91"/>
      <c r="E14" s="91"/>
      <c r="F14" s="91"/>
    </row>
    <row r="15" spans="1:6" ht="30" x14ac:dyDescent="0.25">
      <c r="A15" s="40" t="s">
        <v>106</v>
      </c>
      <c r="B15" s="41"/>
      <c r="C15" s="41"/>
      <c r="D15" s="41" t="s">
        <v>101</v>
      </c>
      <c r="E15" s="41" t="s">
        <v>102</v>
      </c>
      <c r="F15" s="41" t="s">
        <v>103</v>
      </c>
    </row>
    <row r="16" spans="1:6" x14ac:dyDescent="0.25">
      <c r="A16" s="40" t="s">
        <v>84</v>
      </c>
      <c r="B16" s="41" t="s">
        <v>83</v>
      </c>
      <c r="C16" s="41" t="s">
        <v>82</v>
      </c>
      <c r="D16" s="41" t="s">
        <v>105</v>
      </c>
      <c r="E16" s="41"/>
      <c r="F16" s="41" t="s">
        <v>35</v>
      </c>
    </row>
    <row r="17" spans="1:6" x14ac:dyDescent="0.25">
      <c r="A17" s="36" t="s">
        <v>100</v>
      </c>
      <c r="B17" s="34" t="s">
        <v>85</v>
      </c>
      <c r="C17" s="36">
        <v>10</v>
      </c>
      <c r="D17" s="36">
        <v>2</v>
      </c>
      <c r="E17" s="36">
        <v>0.4</v>
      </c>
      <c r="F17" s="42">
        <f>E17/D17*C17</f>
        <v>2</v>
      </c>
    </row>
    <row r="18" spans="1:6" x14ac:dyDescent="0.25">
      <c r="A18" s="36" t="s">
        <v>99</v>
      </c>
      <c r="B18" s="34" t="s">
        <v>85</v>
      </c>
      <c r="C18" s="36">
        <v>4</v>
      </c>
      <c r="D18" s="36">
        <v>2</v>
      </c>
      <c r="E18" s="36">
        <v>0.5</v>
      </c>
      <c r="F18" s="42">
        <f t="shared" ref="F18:F30" si="0">E18/D18*C18</f>
        <v>1</v>
      </c>
    </row>
    <row r="19" spans="1:6" x14ac:dyDescent="0.25">
      <c r="A19" s="36" t="s">
        <v>98</v>
      </c>
      <c r="B19" s="34" t="s">
        <v>85</v>
      </c>
      <c r="C19" s="36">
        <v>2</v>
      </c>
      <c r="D19" s="36">
        <v>2</v>
      </c>
      <c r="E19" s="36">
        <v>0.5</v>
      </c>
      <c r="F19" s="42">
        <f t="shared" si="0"/>
        <v>0.5</v>
      </c>
    </row>
    <row r="20" spans="1:6" x14ac:dyDescent="0.25">
      <c r="A20" s="36" t="s">
        <v>97</v>
      </c>
      <c r="B20" s="34" t="s">
        <v>85</v>
      </c>
      <c r="C20" s="36">
        <v>2</v>
      </c>
      <c r="D20" s="36">
        <v>2</v>
      </c>
      <c r="E20" s="36">
        <v>1.5</v>
      </c>
      <c r="F20" s="42">
        <f t="shared" si="0"/>
        <v>1.5</v>
      </c>
    </row>
    <row r="21" spans="1:6" x14ac:dyDescent="0.25">
      <c r="A21" s="36" t="s">
        <v>96</v>
      </c>
      <c r="B21" s="34" t="s">
        <v>85</v>
      </c>
      <c r="C21" s="36">
        <v>2</v>
      </c>
      <c r="D21" s="36">
        <v>2</v>
      </c>
      <c r="E21" s="36">
        <v>0.5</v>
      </c>
      <c r="F21" s="42">
        <f t="shared" si="0"/>
        <v>0.5</v>
      </c>
    </row>
    <row r="22" spans="1:6" x14ac:dyDescent="0.25">
      <c r="A22" s="36" t="s">
        <v>95</v>
      </c>
      <c r="B22" s="34" t="s">
        <v>85</v>
      </c>
      <c r="C22" s="36">
        <v>4</v>
      </c>
      <c r="D22" s="36">
        <v>24</v>
      </c>
      <c r="E22" s="36">
        <v>3.5</v>
      </c>
      <c r="F22" s="42">
        <f t="shared" si="0"/>
        <v>0.58333333333333337</v>
      </c>
    </row>
    <row r="23" spans="1:6" x14ac:dyDescent="0.25">
      <c r="A23" s="36" t="s">
        <v>94</v>
      </c>
      <c r="B23" s="34" t="s">
        <v>85</v>
      </c>
      <c r="C23" s="36">
        <v>2</v>
      </c>
      <c r="D23" s="36">
        <v>24</v>
      </c>
      <c r="E23" s="36">
        <v>0.25</v>
      </c>
      <c r="F23" s="42">
        <f t="shared" si="0"/>
        <v>2.0833333333333332E-2</v>
      </c>
    </row>
    <row r="24" spans="1:6" x14ac:dyDescent="0.25">
      <c r="A24" s="36" t="s">
        <v>93</v>
      </c>
      <c r="B24" s="34" t="s">
        <v>85</v>
      </c>
      <c r="C24" s="36">
        <v>1</v>
      </c>
      <c r="D24" s="36">
        <v>24</v>
      </c>
      <c r="E24" s="36">
        <v>0.5</v>
      </c>
      <c r="F24" s="42">
        <f t="shared" si="0"/>
        <v>2.0833333333333332E-2</v>
      </c>
    </row>
    <row r="25" spans="1:6" x14ac:dyDescent="0.25">
      <c r="A25" s="36" t="s">
        <v>92</v>
      </c>
      <c r="B25" s="34" t="s">
        <v>85</v>
      </c>
      <c r="C25" s="36">
        <v>1</v>
      </c>
      <c r="D25" s="36">
        <v>24</v>
      </c>
      <c r="E25" s="36">
        <v>1.5</v>
      </c>
      <c r="F25" s="42">
        <f t="shared" si="0"/>
        <v>6.25E-2</v>
      </c>
    </row>
    <row r="26" spans="1:6" x14ac:dyDescent="0.25">
      <c r="A26" s="36" t="s">
        <v>91</v>
      </c>
      <c r="B26" s="34" t="s">
        <v>85</v>
      </c>
      <c r="C26" s="36">
        <v>1</v>
      </c>
      <c r="D26" s="36">
        <v>24</v>
      </c>
      <c r="E26" s="36">
        <v>2</v>
      </c>
      <c r="F26" s="42">
        <f t="shared" si="0"/>
        <v>8.3333333333333329E-2</v>
      </c>
    </row>
    <row r="27" spans="1:6" ht="30" x14ac:dyDescent="0.25">
      <c r="A27" s="36" t="s">
        <v>90</v>
      </c>
      <c r="B27" s="34" t="s">
        <v>85</v>
      </c>
      <c r="C27" s="36">
        <v>1</v>
      </c>
      <c r="D27" s="36">
        <v>2</v>
      </c>
      <c r="E27" s="36">
        <v>3.5</v>
      </c>
      <c r="F27" s="42">
        <f t="shared" si="0"/>
        <v>1.75</v>
      </c>
    </row>
    <row r="28" spans="1:6" x14ac:dyDescent="0.25">
      <c r="A28" s="36" t="s">
        <v>89</v>
      </c>
      <c r="B28" s="34" t="s">
        <v>85</v>
      </c>
      <c r="C28" s="36">
        <v>1</v>
      </c>
      <c r="D28" s="36">
        <v>2</v>
      </c>
      <c r="E28" s="36">
        <v>1</v>
      </c>
      <c r="F28" s="42">
        <f t="shared" si="0"/>
        <v>0.5</v>
      </c>
    </row>
    <row r="29" spans="1:6" ht="30" x14ac:dyDescent="0.25">
      <c r="A29" s="36" t="s">
        <v>88</v>
      </c>
      <c r="B29" s="34" t="s">
        <v>85</v>
      </c>
      <c r="C29" s="36">
        <v>1</v>
      </c>
      <c r="D29" s="36">
        <v>2</v>
      </c>
      <c r="E29" s="36">
        <v>1</v>
      </c>
      <c r="F29" s="42">
        <f t="shared" si="0"/>
        <v>0.5</v>
      </c>
    </row>
    <row r="30" spans="1:6" x14ac:dyDescent="0.25">
      <c r="A30" s="36" t="s">
        <v>87</v>
      </c>
      <c r="B30" s="34" t="s">
        <v>85</v>
      </c>
      <c r="C30" s="36">
        <v>2</v>
      </c>
      <c r="D30" s="36">
        <v>24</v>
      </c>
      <c r="E30" s="36">
        <v>3.5</v>
      </c>
      <c r="F30" s="42">
        <f t="shared" si="0"/>
        <v>0.29166666666666669</v>
      </c>
    </row>
    <row r="31" spans="1:6" x14ac:dyDescent="0.25">
      <c r="A31" s="55" t="s">
        <v>86</v>
      </c>
      <c r="B31" s="93"/>
      <c r="C31" s="93"/>
      <c r="D31" s="51"/>
      <c r="E31" s="51"/>
      <c r="F31" s="52">
        <f>SUM(F17:F30)</f>
        <v>9.3124999999999982</v>
      </c>
    </row>
  </sheetData>
  <mergeCells count="4">
    <mergeCell ref="A14:F14"/>
    <mergeCell ref="A1:D1"/>
    <mergeCell ref="A6:B6"/>
    <mergeCell ref="B31:C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A37" sqref="A37"/>
    </sheetView>
  </sheetViews>
  <sheetFormatPr defaultRowHeight="15" x14ac:dyDescent="0.25"/>
  <cols>
    <col min="1" max="1" width="27.85546875" customWidth="1"/>
  </cols>
  <sheetData>
    <row r="1" spans="1:8" s="1" customFormat="1" ht="22.5" customHeight="1" x14ac:dyDescent="0.3">
      <c r="A1" s="39" t="s">
        <v>64</v>
      </c>
      <c r="B1" s="39"/>
      <c r="C1" s="39"/>
      <c r="D1" s="39"/>
      <c r="E1" s="39"/>
      <c r="F1" s="39"/>
      <c r="G1" s="39"/>
      <c r="H1" s="39"/>
    </row>
    <row r="2" spans="1:8" x14ac:dyDescent="0.25">
      <c r="A2" s="94" t="s">
        <v>51</v>
      </c>
      <c r="B2" s="95" t="s">
        <v>52</v>
      </c>
      <c r="C2" s="95"/>
      <c r="D2" s="95"/>
      <c r="E2" s="95"/>
      <c r="F2" s="95"/>
      <c r="G2" s="95"/>
      <c r="H2" s="95"/>
    </row>
    <row r="3" spans="1:8" x14ac:dyDescent="0.25">
      <c r="A3" s="94"/>
      <c r="B3" s="50">
        <v>1</v>
      </c>
      <c r="C3" s="50">
        <v>2</v>
      </c>
      <c r="D3" s="50">
        <v>3</v>
      </c>
      <c r="E3" s="50">
        <v>4</v>
      </c>
      <c r="F3" s="50">
        <v>5</v>
      </c>
      <c r="G3" s="50">
        <v>6</v>
      </c>
      <c r="H3" s="50" t="s">
        <v>53</v>
      </c>
    </row>
    <row r="4" spans="1:8" x14ac:dyDescent="0.25">
      <c r="A4" s="32" t="s">
        <v>54</v>
      </c>
      <c r="B4" s="32">
        <v>73</v>
      </c>
      <c r="C4" s="32">
        <v>128</v>
      </c>
      <c r="D4" s="32">
        <v>128</v>
      </c>
      <c r="E4" s="32">
        <v>149</v>
      </c>
      <c r="F4" s="32">
        <v>147</v>
      </c>
      <c r="G4" s="32">
        <v>155</v>
      </c>
      <c r="H4" s="32">
        <v>170</v>
      </c>
    </row>
    <row r="5" spans="1:8" x14ac:dyDescent="0.25">
      <c r="A5" s="32" t="s">
        <v>55</v>
      </c>
      <c r="B5" s="32" t="s">
        <v>56</v>
      </c>
      <c r="C5" s="32">
        <v>73</v>
      </c>
      <c r="D5" s="32">
        <v>112</v>
      </c>
      <c r="E5" s="32">
        <v>108</v>
      </c>
      <c r="F5" s="32">
        <v>112</v>
      </c>
      <c r="G5" s="32">
        <v>125</v>
      </c>
      <c r="H5" s="32">
        <v>140</v>
      </c>
    </row>
    <row r="6" spans="1:8" x14ac:dyDescent="0.25">
      <c r="A6" s="32" t="s">
        <v>57</v>
      </c>
      <c r="B6" s="32" t="s">
        <v>56</v>
      </c>
      <c r="C6" s="32">
        <v>92</v>
      </c>
      <c r="D6" s="32">
        <v>117</v>
      </c>
      <c r="E6" s="32">
        <v>118</v>
      </c>
      <c r="F6" s="32">
        <v>130</v>
      </c>
      <c r="G6" s="32">
        <v>130</v>
      </c>
      <c r="H6" s="32">
        <v>140</v>
      </c>
    </row>
    <row r="7" spans="1:8" x14ac:dyDescent="0.25">
      <c r="A7" s="32" t="s">
        <v>58</v>
      </c>
      <c r="B7" s="32" t="s">
        <v>56</v>
      </c>
      <c r="C7" s="32">
        <v>68</v>
      </c>
      <c r="D7" s="32">
        <v>88</v>
      </c>
      <c r="E7" s="32">
        <v>86</v>
      </c>
      <c r="F7" s="32">
        <v>101</v>
      </c>
      <c r="G7" s="32">
        <v>104</v>
      </c>
      <c r="H7" s="32">
        <v>133</v>
      </c>
    </row>
    <row r="8" spans="1:8" x14ac:dyDescent="0.25">
      <c r="A8" s="32" t="s">
        <v>59</v>
      </c>
      <c r="B8" s="32" t="s">
        <v>56</v>
      </c>
      <c r="C8" s="32">
        <v>105</v>
      </c>
      <c r="D8" s="32">
        <v>112</v>
      </c>
      <c r="E8" s="32">
        <v>108</v>
      </c>
      <c r="F8" s="32">
        <v>130</v>
      </c>
      <c r="G8" s="32">
        <v>135</v>
      </c>
      <c r="H8" s="32">
        <v>149</v>
      </c>
    </row>
    <row r="9" spans="1:8" x14ac:dyDescent="0.25">
      <c r="A9" s="32" t="s">
        <v>60</v>
      </c>
      <c r="B9" s="32" t="s">
        <v>56</v>
      </c>
      <c r="C9" s="32" t="s">
        <v>56</v>
      </c>
      <c r="D9" s="32">
        <v>146</v>
      </c>
      <c r="E9" s="32">
        <v>157</v>
      </c>
      <c r="F9" s="32">
        <v>156</v>
      </c>
      <c r="G9" s="32">
        <v>159</v>
      </c>
      <c r="H9" s="32">
        <v>200</v>
      </c>
    </row>
    <row r="10" spans="1:8" x14ac:dyDescent="0.25">
      <c r="A10" s="32" t="s">
        <v>61</v>
      </c>
      <c r="B10" s="32" t="s">
        <v>56</v>
      </c>
      <c r="C10" s="32">
        <v>122</v>
      </c>
      <c r="D10" s="32">
        <v>111</v>
      </c>
      <c r="E10" s="32">
        <v>104</v>
      </c>
      <c r="F10" s="32">
        <v>114</v>
      </c>
      <c r="G10" s="32">
        <v>126</v>
      </c>
      <c r="H10" s="32">
        <v>147</v>
      </c>
    </row>
    <row r="11" spans="1:8" x14ac:dyDescent="0.25">
      <c r="A11" s="32" t="s">
        <v>62</v>
      </c>
      <c r="B11" s="32" t="s">
        <v>56</v>
      </c>
      <c r="C11" s="32" t="s">
        <v>56</v>
      </c>
      <c r="D11" s="32">
        <v>147</v>
      </c>
      <c r="E11" s="32">
        <v>112</v>
      </c>
      <c r="F11" s="32">
        <v>106</v>
      </c>
      <c r="G11" s="32">
        <v>124</v>
      </c>
      <c r="H11" s="32">
        <v>133</v>
      </c>
    </row>
    <row r="12" spans="1:8" x14ac:dyDescent="0.25">
      <c r="A12" s="33" t="s">
        <v>63</v>
      </c>
      <c r="B12" s="33">
        <v>73</v>
      </c>
      <c r="C12" s="33">
        <v>100</v>
      </c>
      <c r="D12" s="33">
        <v>120</v>
      </c>
      <c r="E12" s="33">
        <v>120</v>
      </c>
      <c r="F12" s="33">
        <v>125</v>
      </c>
      <c r="G12" s="33">
        <v>145</v>
      </c>
      <c r="H12" s="33">
        <v>152</v>
      </c>
    </row>
  </sheetData>
  <mergeCells count="2">
    <mergeCell ref="A2:A3"/>
    <mergeCell ref="B2:H2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"/>
    </sheetView>
  </sheetViews>
  <sheetFormatPr defaultRowHeight="15" x14ac:dyDescent="0.25"/>
  <cols>
    <col min="1" max="1" width="22.140625" customWidth="1"/>
    <col min="2" max="2" width="8.28515625" bestFit="1" customWidth="1"/>
    <col min="4" max="4" width="7.85546875" bestFit="1" customWidth="1"/>
    <col min="5" max="5" width="8.28515625" bestFit="1" customWidth="1"/>
    <col min="6" max="6" width="81.7109375" bestFit="1" customWidth="1"/>
  </cols>
  <sheetData>
    <row r="1" spans="1:6" s="1" customFormat="1" ht="18.75" x14ac:dyDescent="0.3">
      <c r="A1" s="39" t="s">
        <v>111</v>
      </c>
      <c r="B1" s="39"/>
      <c r="C1" s="39"/>
      <c r="D1" s="39"/>
      <c r="E1" s="39"/>
      <c r="F1" s="39"/>
    </row>
    <row r="2" spans="1:6" ht="24" x14ac:dyDescent="0.25">
      <c r="A2" s="11" t="s">
        <v>0</v>
      </c>
      <c r="B2" s="11" t="s">
        <v>1</v>
      </c>
      <c r="C2" s="11" t="s">
        <v>19</v>
      </c>
      <c r="D2" s="11" t="s">
        <v>21</v>
      </c>
      <c r="E2" s="11" t="s">
        <v>20</v>
      </c>
      <c r="F2" s="11" t="s">
        <v>0</v>
      </c>
    </row>
    <row r="3" spans="1:6" x14ac:dyDescent="0.25">
      <c r="A3" s="8" t="s">
        <v>13</v>
      </c>
      <c r="B3" s="10">
        <f>150*30</f>
        <v>4500</v>
      </c>
      <c r="C3" s="97" t="s">
        <v>7</v>
      </c>
      <c r="D3" s="56">
        <v>4.9000000000000004</v>
      </c>
      <c r="E3" s="57">
        <f>D3/0.708</f>
        <v>6.9209039548022604</v>
      </c>
      <c r="F3" s="96" t="s">
        <v>12</v>
      </c>
    </row>
    <row r="4" spans="1:6" x14ac:dyDescent="0.25">
      <c r="A4" s="8" t="s">
        <v>2</v>
      </c>
      <c r="B4" s="10">
        <f>200*30</f>
        <v>6000</v>
      </c>
      <c r="C4" s="97"/>
      <c r="D4" s="56">
        <v>5.54</v>
      </c>
      <c r="E4" s="57">
        <f t="shared" ref="E4:E13" si="0">D4/0.708</f>
        <v>7.8248587570621471</v>
      </c>
      <c r="F4" s="96"/>
    </row>
    <row r="5" spans="1:6" x14ac:dyDescent="0.25">
      <c r="A5" s="8" t="s">
        <v>14</v>
      </c>
      <c r="B5" s="10">
        <f>50*30</f>
        <v>1500</v>
      </c>
      <c r="C5" s="97"/>
      <c r="D5" s="56">
        <v>1.67</v>
      </c>
      <c r="E5" s="57">
        <f t="shared" si="0"/>
        <v>2.3587570621468927</v>
      </c>
      <c r="F5" s="96"/>
    </row>
    <row r="6" spans="1:6" x14ac:dyDescent="0.25">
      <c r="A6" s="8" t="s">
        <v>6</v>
      </c>
      <c r="B6" s="10">
        <f>40*30</f>
        <v>1200</v>
      </c>
      <c r="C6" s="97"/>
      <c r="D6" s="56">
        <v>1.38</v>
      </c>
      <c r="E6" s="57">
        <f t="shared" si="0"/>
        <v>1.9491525423728813</v>
      </c>
      <c r="F6" s="96"/>
    </row>
    <row r="7" spans="1:6" x14ac:dyDescent="0.25">
      <c r="A7" s="9" t="s">
        <v>3</v>
      </c>
      <c r="B7" s="10">
        <f>33*30</f>
        <v>990</v>
      </c>
      <c r="C7" s="97"/>
      <c r="D7" s="56">
        <v>1.49</v>
      </c>
      <c r="E7" s="57">
        <f t="shared" si="0"/>
        <v>2.1045197740112997</v>
      </c>
      <c r="F7" s="96"/>
    </row>
    <row r="8" spans="1:6" x14ac:dyDescent="0.25">
      <c r="A8" s="8" t="s">
        <v>4</v>
      </c>
      <c r="B8" s="10">
        <f>33*30</f>
        <v>990</v>
      </c>
      <c r="C8" s="97"/>
      <c r="D8" s="56">
        <v>0.68</v>
      </c>
      <c r="E8" s="57">
        <f t="shared" si="0"/>
        <v>0.96045197740113009</v>
      </c>
      <c r="F8" s="96"/>
    </row>
    <row r="9" spans="1:6" x14ac:dyDescent="0.25">
      <c r="A9" s="8" t="s">
        <v>5</v>
      </c>
      <c r="B9" s="10">
        <f>5*30</f>
        <v>150</v>
      </c>
      <c r="C9" s="97"/>
      <c r="D9" s="56">
        <v>0.02</v>
      </c>
      <c r="E9" s="57">
        <f t="shared" si="0"/>
        <v>2.8248587570621472E-2</v>
      </c>
      <c r="F9" s="96"/>
    </row>
    <row r="10" spans="1:6" x14ac:dyDescent="0.25">
      <c r="A10" s="8" t="s">
        <v>15</v>
      </c>
      <c r="B10" s="10">
        <f>30*30</f>
        <v>900</v>
      </c>
      <c r="C10" s="97"/>
      <c r="D10" s="56">
        <v>2.0499999999999998</v>
      </c>
      <c r="E10" s="57">
        <f t="shared" si="0"/>
        <v>2.8954802259887003</v>
      </c>
      <c r="F10" s="96"/>
    </row>
    <row r="11" spans="1:6" x14ac:dyDescent="0.25">
      <c r="A11" s="8" t="s">
        <v>16</v>
      </c>
      <c r="B11" s="10">
        <f>19*30</f>
        <v>570</v>
      </c>
      <c r="C11" s="97"/>
      <c r="D11" s="56">
        <v>1.01</v>
      </c>
      <c r="E11" s="57">
        <f t="shared" si="0"/>
        <v>1.4265536723163843</v>
      </c>
      <c r="F11" s="96"/>
    </row>
    <row r="12" spans="1:6" x14ac:dyDescent="0.25">
      <c r="A12" s="8" t="s">
        <v>17</v>
      </c>
      <c r="B12" s="10">
        <f>8*30</f>
        <v>240</v>
      </c>
      <c r="C12" s="97"/>
      <c r="D12" s="56">
        <v>1.35</v>
      </c>
      <c r="E12" s="57">
        <f t="shared" si="0"/>
        <v>1.9067796610169494</v>
      </c>
      <c r="F12" s="96"/>
    </row>
    <row r="13" spans="1:6" x14ac:dyDescent="0.25">
      <c r="A13" s="8" t="s">
        <v>18</v>
      </c>
      <c r="B13" s="10">
        <f>20*30</f>
        <v>600</v>
      </c>
      <c r="C13" s="97"/>
      <c r="D13" s="56">
        <v>0.4</v>
      </c>
      <c r="E13" s="57">
        <f t="shared" si="0"/>
        <v>0.56497175141242939</v>
      </c>
      <c r="F13" s="96"/>
    </row>
    <row r="14" spans="1:6" x14ac:dyDescent="0.25">
      <c r="A14" s="2"/>
      <c r="B14" s="2"/>
      <c r="C14" s="2"/>
      <c r="D14" s="3"/>
      <c r="E14" s="7"/>
      <c r="F14" s="2"/>
    </row>
    <row r="15" spans="1:6" x14ac:dyDescent="0.25">
      <c r="A15" s="4"/>
      <c r="B15" s="4"/>
      <c r="C15" s="4"/>
      <c r="D15" s="5"/>
      <c r="E15" s="6"/>
      <c r="F15" s="4"/>
    </row>
  </sheetData>
  <mergeCells count="2">
    <mergeCell ref="F3:F13"/>
    <mergeCell ref="C3:C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:B3"/>
    </sheetView>
  </sheetViews>
  <sheetFormatPr defaultRowHeight="15.75" x14ac:dyDescent="0.25"/>
  <cols>
    <col min="1" max="1" width="22.7109375" style="61" customWidth="1"/>
    <col min="2" max="2" width="13.28515625" style="61" customWidth="1"/>
    <col min="3" max="16384" width="9.140625" style="61"/>
  </cols>
  <sheetData>
    <row r="1" spans="1:9" ht="18.75" x14ac:dyDescent="0.3">
      <c r="A1" s="39" t="s">
        <v>11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11" t="s">
        <v>123</v>
      </c>
      <c r="B2" s="11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</row>
    <row r="3" spans="1:9" x14ac:dyDescent="0.25">
      <c r="A3" s="98" t="s">
        <v>122</v>
      </c>
      <c r="B3" s="98"/>
      <c r="C3" s="70">
        <v>0</v>
      </c>
      <c r="D3" s="70">
        <v>0</v>
      </c>
      <c r="E3" s="70">
        <v>1</v>
      </c>
      <c r="F3" s="70">
        <v>1</v>
      </c>
      <c r="G3" s="70">
        <v>2</v>
      </c>
      <c r="H3" s="70">
        <v>3</v>
      </c>
      <c r="I3" s="70">
        <v>4</v>
      </c>
    </row>
    <row r="4" spans="1:9" ht="29.25" customHeight="1" x14ac:dyDescent="0.25">
      <c r="A4" s="68" t="s">
        <v>40</v>
      </c>
      <c r="B4" s="67">
        <v>13</v>
      </c>
      <c r="C4" s="66">
        <v>0</v>
      </c>
      <c r="D4" s="66">
        <v>0</v>
      </c>
      <c r="E4" s="66">
        <f>B4*E3</f>
        <v>13</v>
      </c>
      <c r="F4" s="66">
        <f>B4*F3</f>
        <v>13</v>
      </c>
      <c r="G4" s="66">
        <f>B4*G3</f>
        <v>26</v>
      </c>
      <c r="H4" s="66">
        <f>B4*H3</f>
        <v>39</v>
      </c>
      <c r="I4" s="66">
        <f>B4*I3</f>
        <v>52</v>
      </c>
    </row>
    <row r="5" spans="1:9" ht="19.5" customHeight="1" x14ac:dyDescent="0.25">
      <c r="A5" s="68" t="s">
        <v>41</v>
      </c>
      <c r="B5" s="67">
        <f>42/6</f>
        <v>7</v>
      </c>
      <c r="C5" s="66">
        <v>0</v>
      </c>
      <c r="D5" s="66">
        <v>0</v>
      </c>
      <c r="E5" s="66">
        <f>B5*E3</f>
        <v>7</v>
      </c>
      <c r="F5" s="66">
        <f>B5*F3</f>
        <v>7</v>
      </c>
      <c r="G5" s="66">
        <f>B5*G3</f>
        <v>14</v>
      </c>
      <c r="H5" s="66">
        <f>B5*H3</f>
        <v>21</v>
      </c>
      <c r="I5" s="66">
        <f>B5*I3</f>
        <v>28</v>
      </c>
    </row>
    <row r="6" spans="1:9" ht="30" customHeight="1" x14ac:dyDescent="0.25">
      <c r="A6" s="68" t="s">
        <v>42</v>
      </c>
      <c r="B6" s="69">
        <v>4</v>
      </c>
      <c r="C6" s="66">
        <v>0</v>
      </c>
      <c r="D6" s="66">
        <v>0</v>
      </c>
      <c r="E6" s="66">
        <f>B6*E3</f>
        <v>4</v>
      </c>
      <c r="F6" s="66">
        <f>B6*E3</f>
        <v>4</v>
      </c>
      <c r="G6" s="66">
        <f>B6*G3</f>
        <v>8</v>
      </c>
      <c r="H6" s="66">
        <f>B6*H3</f>
        <v>12</v>
      </c>
      <c r="I6" s="66">
        <f>B6*I3</f>
        <v>16</v>
      </c>
    </row>
    <row r="7" spans="1:9" ht="17.25" customHeight="1" x14ac:dyDescent="0.25">
      <c r="A7" s="68" t="s">
        <v>121</v>
      </c>
      <c r="B7" s="67">
        <v>6</v>
      </c>
      <c r="C7" s="66"/>
      <c r="D7" s="66">
        <v>0</v>
      </c>
      <c r="E7" s="66">
        <f>B7*E3</f>
        <v>6</v>
      </c>
      <c r="F7" s="66">
        <f>B7*F3</f>
        <v>6</v>
      </c>
      <c r="G7" s="66">
        <f>B7*G3</f>
        <v>12</v>
      </c>
      <c r="H7" s="66">
        <f>B7*H3</f>
        <v>18</v>
      </c>
      <c r="I7" s="66">
        <f>B7*I3</f>
        <v>24</v>
      </c>
    </row>
    <row r="8" spans="1:9" x14ac:dyDescent="0.25">
      <c r="A8" s="68" t="s">
        <v>120</v>
      </c>
      <c r="B8" s="67">
        <f t="shared" ref="B8:I8" si="0">SUM(B4:B7)</f>
        <v>30</v>
      </c>
      <c r="C8" s="66">
        <f t="shared" si="0"/>
        <v>0</v>
      </c>
      <c r="D8" s="66">
        <f t="shared" si="0"/>
        <v>0</v>
      </c>
      <c r="E8" s="66">
        <f t="shared" si="0"/>
        <v>30</v>
      </c>
      <c r="F8" s="66">
        <f t="shared" si="0"/>
        <v>30</v>
      </c>
      <c r="G8" s="66">
        <f t="shared" si="0"/>
        <v>60</v>
      </c>
      <c r="H8" s="66">
        <f t="shared" si="0"/>
        <v>90</v>
      </c>
      <c r="I8" s="66">
        <f t="shared" si="0"/>
        <v>120</v>
      </c>
    </row>
    <row r="10" spans="1:9" x14ac:dyDescent="0.25">
      <c r="A10" s="65" t="s">
        <v>119</v>
      </c>
    </row>
    <row r="11" spans="1:9" x14ac:dyDescent="0.25">
      <c r="A11" s="64"/>
      <c r="B11" s="61" t="s">
        <v>118</v>
      </c>
    </row>
    <row r="12" spans="1:9" x14ac:dyDescent="0.25">
      <c r="A12" s="63"/>
      <c r="B12" s="61" t="s">
        <v>117</v>
      </c>
    </row>
    <row r="13" spans="1:9" x14ac:dyDescent="0.25">
      <c r="A13" s="62"/>
      <c r="B13" s="61" t="s">
        <v>116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 MEB</vt:lpstr>
      <vt:lpstr>Survival MEB</vt:lpstr>
      <vt:lpstr>WASH</vt:lpstr>
      <vt:lpstr>Shelter</vt:lpstr>
      <vt:lpstr>Food</vt:lpstr>
      <vt:lpstr>Education</vt:lpstr>
      <vt:lpstr>'Monthly MEB'!Print_Area</vt:lpstr>
      <vt:lpstr>'Survival MEB'!Print_Area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 Advisor</dc:creator>
  <cp:lastModifiedBy>Claire Stephens</cp:lastModifiedBy>
  <cp:lastPrinted>2015-05-31T13:35:20Z</cp:lastPrinted>
  <dcterms:created xsi:type="dcterms:W3CDTF">2014-03-27T14:40:43Z</dcterms:created>
  <dcterms:modified xsi:type="dcterms:W3CDTF">2015-07-08T10:34:22Z</dcterms:modified>
</cp:coreProperties>
</file>